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98363161-C5A0-4858-91F7-B65A1A8C7BBA}"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orceFullCalc="1"/>
</workbook>
</file>

<file path=xl/calcChain.xml><?xml version="1.0" encoding="utf-8"?>
<calcChain xmlns="http://schemas.openxmlformats.org/spreadsheetml/2006/main">
  <c r="F171" i="2" l="1"/>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<sst xmlns="http://schemas.openxmlformats.org/spreadsheetml/2006/main" count="46453" uniqueCount="10062">
  <si>
    <t>Índice onomástico anual · Gacetas oficiales de 1833</t>
  </si>
  <si>
    <t>Del 1 de enero al 31 de diciembre de 1833 · Gaceta de Madrid</t>
  </si>
  <si>
    <t>Aviso: índice generado a partir del OCR de facsímiles históricos. Las grafías y lecturas dudosas deben cotejarse con la página enlazada.</t>
  </si>
  <si>
    <t>4591 menciones · 167 archivos oficiales · 718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</si>
  <si>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</si>
  <si>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</si>
  <si>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</si>
  <si>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</si>
  <si>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</si>
  <si>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</si>
  <si>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</si>
  <si>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</si>
  <si>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</si>
  <si>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</si>
  <si>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</si>
  <si>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A'faro, Nicolás de</t>
  </si>
  <si>
    <t>Nicolás de A'faro</t>
  </si>
  <si>
    <t>Noticia política o diplomática</t>
  </si>
  <si>
    <t>Noticias y disposiciones</t>
  </si>
  <si>
    <t>07/09/1833</t>
  </si>
  <si>
    <t>Gaceta de Madrid n.º 109</t>
  </si>
  <si>
    <t>PDF p. 4</t>
  </si>
  <si>
    <t>Nombre detectado automáticamente; cotejar si se va a citar</t>
  </si>
  <si>
    <t>…s, cólicos &amp;c. enfermedad, su marcha geográfica, síntomas, variedades, lesiones patológicas, ex posición de los diversos métodos curativos &amp;c. &amp;c. Dedicado al gobierno espaBol por D. Nicolás de A'faro: un tomlro en 8.a Se vende en esta corte en la librería- de Ra SevillaHabiéndose presentado en esta ciudad algunos casos dudosos, man zóla , y en Barcelona en la de Bergnes y compafiia, 4 11 rs. en rústica. Con este dó inmediatamente la junta municipal de San…</t>
  </si>
  <si>
    <t>Lectura OCR</t>
  </si>
  <si>
    <t>A'ltborp</t>
  </si>
  <si>
    <t>Mención en noticia o disposición</t>
  </si>
  <si>
    <t>30/03/1833</t>
  </si>
  <si>
    <t>Gaceta de Madrid n.º 39</t>
  </si>
  <si>
    <t>172</t>
  </si>
  <si>
    <t>…ido interrumpido algunas vecS por distintos oradores, pi pecho. (Gaceta de Eitado.') f dió al fin que se dejase para después el examen ulterior de la cláusula. , :: A turrar A. El lord A'ltborp se opuso á que esto se dilatase ,rf Mr. O’Connell consin tió al fin en retirar su mocion. En seguida, y habiéndose tomado en conside Vierta 3 Je Marzo. ración la indicada cláusula, propuso Mr. Stanley en forma de adición que se Hoy ha salido para Parts el emb…</t>
  </si>
  <si>
    <t>A, I</t>
  </si>
  <si>
    <t>I A</t>
  </si>
  <si>
    <t>Operaciones o servicios militares</t>
  </si>
  <si>
    <t>Noticias militares</t>
  </si>
  <si>
    <t>28/02/1833</t>
  </si>
  <si>
    <t>Gaceta de Madrid n.º 26</t>
  </si>
  <si>
    <t>PDF p. 2</t>
  </si>
  <si>
    <t>Lectura automática dudosa; cotejar el facsímil</t>
  </si>
  <si>
    <t>…do—lidrfons o Román Gómez.—Andrés Piano^z. Anto , se compone este regimiento que tengo el honor de mandar , han'-manifestado nio Gres po—Ramón Rmeraiptjotef Cervantes Izaguirre , secretario I A=Ex' llenos del mayor entusiasmo su reconocimiento y adhesión á los desvelos con cclentísimo Sr. Secretario de Estado y del Despacho de Gracia y Justicia:</t>
  </si>
  <si>
    <t>Revisar OCR</t>
  </si>
  <si>
    <t>A, Je</t>
  </si>
  <si>
    <t>Je A</t>
  </si>
  <si>
    <t>07/12/1833</t>
  </si>
  <si>
    <t>Gaceta de Madrid n.º 156</t>
  </si>
  <si>
    <t>PDF p. 6</t>
  </si>
  <si>
    <t>…viuda uc Becmar, camarera nr.avr.r , y duquesa de Medmace.r- ¿ .% ce i ce ' o&gt; rué:. &gt; en la ser. iá de la ilustrad ’C. Ma&gt; el -pe'S'e^o q^-e ii , cama de S. M.: *os Loamos, bres. duque Je A:apon, capitán de Guardias en el "i, nn :d.0 Ge n iJs,.zy r' se ootuvo&gt; er. e viv y xx. hi v^uier de de ¿a Rea i Persona; duq :e Ce linar, sumitíer Ce Corps: marques de Va ¡verde * I&lt; e?e» a en a^ment- cor. C&gt; guerras; ios conq«Íxu¿^res no sufren .contra- cona…</t>
  </si>
  <si>
    <t>A, Mitco</t>
  </si>
  <si>
    <t>Mitco A</t>
  </si>
  <si>
    <t>Nombramiento o servicio público</t>
  </si>
  <si>
    <t>España</t>
  </si>
  <si>
    <t>…ci Excmo. Sr. patriarca de las indias, como gran canciller de la' Orden, v '.c,r. tas c'r; s de i --s * "-nnc res ce las ciudades v va.,o a las G ;tc&gt; de el secretario de la misma D. Mitco A.A:ero. Castída. L-r^s •* un ir mientes enriaban el numero de diputad;* o voca.cu que te-, Componían la Rcjí colativa de .S. .Vi. en esta ceremonia las Excmas. Se r..ur. r-&lt; : comen ente: pe: manera cue ¿ hnes Ce-, sig.o a:i entuban uus cspaf.o- ñoras marquesa…</t>
  </si>
  <si>
    <t>Abad, Manuel</t>
  </si>
  <si>
    <t>Manuel Abad</t>
  </si>
  <si>
    <t>11/05/1833</t>
  </si>
  <si>
    <t>Gaceta de Madrid n.º 58</t>
  </si>
  <si>
    <t>PDF p. 1</t>
  </si>
  <si>
    <t>…gna Esposa la Reina nuestra Señora, que durante su de su recibo. gobierno, supo con vuestra Real aprobación prevenirlo todo sabiamente en los Dios &amp;c. Madrid 18 de Abril de ,1833.=D. Manuel Abad. Reales decretos que khan, inmortalizado. Felicitaciones dirigidas i SS. MM. por la publicación de las cutas dt i Radicada k sucesión al trono de S. Femando en vuestra augusta descenden de 1789. cia por la inmemorial costumbre, confirmada pea k lev 27, titulo…</t>
  </si>
  <si>
    <t>03/10/1833</t>
  </si>
  <si>
    <t>Gaceta de Madrid n.º 121</t>
  </si>
  <si>
    <t>…ros nuevos: que asi es nuestra voluntad: y que al traslado buir con la mayor cantidad que le fuese posible para la reedificación del puen impreso de esta nuestra carta, firmado de D. Manuel Abad, escribano de cá te de Pareja, se apresuraba á contestar que si no habia otros medios prontos y mara mas antiguo y de gobierno del nuestro Consejo, se le de la misma fe y expeditos para esta obra, aspiraría gustoso á la gloria de concurrir al fomento crédito…</t>
  </si>
  <si>
    <t>15/10/1833</t>
  </si>
  <si>
    <t>Gaceta de Madrid n.º 126</t>
  </si>
  <si>
    <t>…STERIO nE LA GUERRA. Es copia de la Real pragmática-sanción y de su publicación original, de Provincial de La redo.—Excmo. Sr.: Al momento que recibí la circular de que certificoc=D. Manuel Abad. V. E. de 30 del último en que se sirve insertarme la del Excmo. Sr. ministro Reales decretos,. de la Guerra, la hice saber 4 los Sres. oficiales y tropa de este regimiento resi en Roma el muy R. cardenal D. Juan Francisco Marco y Ca dentes en la capital , qu…</t>
  </si>
  <si>
    <t>Abad, Manuel María</t>
  </si>
  <si>
    <t>Manuel María Abad</t>
  </si>
  <si>
    <t>31/01/1833</t>
  </si>
  <si>
    <t>Gaceta de Madrid n.º 14</t>
  </si>
  <si>
    <t>58</t>
  </si>
  <si>
    <t>…i lat tres dr ia tarde. ro Díaz y D. Raimundo Canenciá; y á los externos D. Lorenzo Vergara, «FICTOS PUBLICOS. Aí c&amp;tttdo. A • A D. Antero Sainz, D. Juan Martin, D. Julián Tejero, D. Manuel María Abad , D. Antonio García y D. Romualdo Muñoz; con lo que , y un him Inscrip. sobre el gran li no que á la inocencia triunfante cantaron á orquesta los caballeros seminaris bro al í p.YOO................. Si Dichas id..al 4 por zoo. tas dedicados á la música, se di…</t>
  </si>
  <si>
    <t>Abadía, Francisco Javier</t>
  </si>
  <si>
    <t>Francisco Javier Abadía</t>
  </si>
  <si>
    <t>26/11/1833</t>
  </si>
  <si>
    <t>Gaceta de Madrid n.º 150</t>
  </si>
  <si>
    <t>7</t>
  </si>
  <si>
    <t>…id 25 de Noviembre. S. M. la Reina Gobernadora durante la menor edad de fu augusta Hija ANUNCIOS. la Reina nuestra Señora Doña Isabel ii, en atención á los servicios del te niente general D. Francisco Javier Abadía, y deseando aprovecharen beneficio Los enamorados ó Galatea y sus bodas. Historia pastoril comenzada por Miguel del Estado su experiencia y conocimientos militares, se ha servido llamarle ¿ de Cervaotes Saavedra. Abreviada después, y continuda y últimamente c…</t>
  </si>
  <si>
    <t>Abadía, Javier</t>
  </si>
  <si>
    <t>Javier Abadía</t>
  </si>
  <si>
    <t>21/02/1833</t>
  </si>
  <si>
    <t>Gaceta de Madrid n.º 23</t>
  </si>
  <si>
    <t>99</t>
  </si>
  <si>
    <t>…estas1 leyes serán mas favorables á los pobres que i Granada 10 de Febrero. ricos, y aun nos lisonjeamos que no serán jamás desatendidas. las súplicas de los primeros.” El Excmo. Sr. D. Javier Abadía, capitán general de esta provincia, diri gió i sus habitantes una alocución en el mismo día que, por primera vez, rBAsrcrA- presidió el Real acuerdo. En ella, después de recordar á los granadinos los Parte 10 ¿t Febrero. antiguos vínculos de afecto que le une…</t>
  </si>
  <si>
    <t>Abagafia</t>
  </si>
  <si>
    <t>23/02/1833</t>
  </si>
  <si>
    <t>Gaceta de Madrid n.º 24</t>
  </si>
  <si>
    <t>…s órdenes del coronel Martínez) emprenderá nisterio de Marina ,y propone se hagan en ia ley ciertas variaciones, de que se su marcha mañana con dirección i la ciudad de Méjico. El coronel Abagafia, tratará en su lugar. que fue uno de los principales directores'de las operaciones del sitio* irá.con la, Mr. de Rigny contesta brevemente á las objeciones hechas por Mr. Roger, división.” , ofreciendo verificarlo mas por extenso cuando se disentan los artícu…</t>
  </si>
  <si>
    <t>Abbas-Mirza</t>
  </si>
  <si>
    <t>20/04/1833</t>
  </si>
  <si>
    <t>Gaceta de Madrid n.º 49</t>
  </si>
  <si>
    <t>PDF p. 3</t>
  </si>
  <si>
    <t>…odi$£já| á 7 de Setiembre último , refiere que un navios de línea recien llegados de Sebastopol , para recibir tropa y municiones destacamento que había salido ch&amp;Jfcrat contra ei príncipe Abbas-Mirza, en á fin de trasportarlas á Constantinopla ó á Sizopolis, en donde permanecerán contró de improviso una división del ejercito persa , y la derrotó. Toda la pr&lt;-*¿ disposición de la Puerta. {Id.) vincia de Korasan y las occidentales del Turkestan sospechan qu…</t>
  </si>
  <si>
    <t>Aberdeen</t>
  </si>
  <si>
    <t>21/05/1833</t>
  </si>
  <si>
    <t>Gaceta de Madrid n.º 62</t>
  </si>
  <si>
    <t>…a y reprimida. francesa de Argel y a la toma de posesión de esta ciudad, reclamados última ____ Escriben deVipna que estos últimos días ha sido general la epidemia de mente por el conde Aberdeen, diciendo qiíc no hacia observaciones sobre este fluxiones catarraleSsémejantes á las que se han padecido en Petersburgo, Berlín asunto , pbrque no se suscitase alguna discusión, sobre todo, en ausencia del no y Londres. ble conde Aberdeen.</t>
  </si>
  <si>
    <t>20/06/1833</t>
  </si>
  <si>
    <t>Gaceta de Madrid n.º 75</t>
  </si>
  <si>
    <t>M • j y Nota dirigida por el duque de Laval al conde Aberdeen el 17 de Maya que se debe aprobar el artículo. M. Charjemagne se opone á que se apruebe de 1830. - pues con la obra que se proyecta se va á desfigurar el LouvVe: á las observaciones que hace este diputado, añade otra» varias M. Arago en contra del citado «El…</t>
  </si>
  <si>
    <t>04/07/1833</t>
  </si>
  <si>
    <t>Gaceta de Madrid n.º 81</t>
  </si>
  <si>
    <t>&gt; /, ' . J . y -1 y \ ■ *45 cbújUL DS ios LOSES.__ Sesión del dia 21 de Jutsh. / Sír Peel ae expresó en estos términos: »No hablo para lucir en esta discH-o j El lord Aberdeen anunció i laCároara que nuevas circunstancias » obli alón, sino solo para dar i conocer la opinión que desde el principio he tenido, gaban ¿ reproducir la cuestión de Argel y i pedir á los ministros nuevas expli acerca de este artículo. Estoy decidido á apoya…</t>
  </si>
  <si>
    <t>Aberdeenapoyó</t>
  </si>
  <si>
    <t>18/06/1833</t>
  </si>
  <si>
    <t>Gaceta de Madrid n.º 74</t>
  </si>
  <si>
    <t>…ballero se ausenta por algunos dias á fin de recibir ins principios de la mas estricta neutralidad. trucciones mas terminantes qué necesita tener, mediante á que se aproxima un El lord Aberdeenapoyó con vigor la mocion de su noble amigo el duque período impprtántd en las negociaciones comenzadas. (G/otó) * " de WéÜington, y con este motivo atacó enérgicamente el sistema de política _ CÁMARA he los comunes.__Sesión del 30 de Mayo. extrangéra que había seg…</t>
  </si>
  <si>
    <t>Abreu, Manuel de</t>
  </si>
  <si>
    <t>Manuel de Abreu</t>
  </si>
  <si>
    <t>…de privativo cono Igualmente ha felicitado á SS. MM. por la publicación de las actas de Cor cimiento de los administradores de los ramos decimales nombrados por S. M., tes de 1789 D. Manuel de Abreu, marqua de la Regaifa: y hallándose au según lo mandado en Real orden de 27 de Junio de 1825, y para que lo rea sente de la capital en el momento de la jura de Ja augusta Infanta primogéni licen procurarán los nuevos roturadores presentar el atestado de la ju…</t>
  </si>
  <si>
    <t>Abuin, Saturnino</t>
  </si>
  <si>
    <t>Saturnino Abuin</t>
  </si>
  <si>
    <t>16/11/1833</t>
  </si>
  <si>
    <t>Gaceta de Madrid n.º 143</t>
  </si>
  <si>
    <t>…España, donde fuimos con— tinuamente aquella comarca. La columna que V. E. mandó á las órdenes del ■ curriendo hoy unos , y mas tarde los restantes. bizarro coronel de caballería D. Saturnino Abuin,-salió de. esta en la madru I Deseábamos bien sinceramente, Señora, volver á nuestra patria; creíamos gada de hoy siguiendo" el alcance del resto de la partida de carlistas que ayet I que tantos años de emigración y de miseria era suficiente pena a. nuestros…</t>
  </si>
  <si>
    <t>Abyberg</t>
  </si>
  <si>
    <t>20/08/1833</t>
  </si>
  <si>
    <t>Gaceta de Madrid n.º 101</t>
  </si>
  <si>
    <t>…hijo Ibrahim-biajá. Friburgo disiente del parecer de Zug, y sostiene que de los hechos apare «En consecuencia de este aviso, el infrascrito tiene el honor oe suplicar á ce que el coronel Abyberg se tiene por general de la facción antinacional que S. E. el reis-effendi tenga á bien de comunicarle oficialmente las noticias di reside en Schwitz: añade que estando en marcha dicho coronel, este hecho bas rectas que haya con este motivo recibido la sublime…</t>
  </si>
  <si>
    <t>Acabamos</t>
  </si>
  <si>
    <t>19/01/1833</t>
  </si>
  <si>
    <t>Gaceta de Madrid n.º 9</t>
  </si>
  <si>
    <t>…valientes que la-componían recibirán probableJoaquín Laplana, c&amp;rmAs=Sebast¡ajn Pérez., cósavd.s=Mi¿uel Ascñareziyif^ 'rmentyrOstExaricta el premio de su valor. cretario. '■ 1 ’P.D. Acabamos de saber que ha llegado de París un correó extraordina rio cotí la noticia de que ¡bañ a entregársenos los prisioneros holandeses, so En los mismos térmínosban felicitado también á S. M. los gefes y oficia bre cuyo importante punto daremos en otro artículo al…</t>
  </si>
  <si>
    <t>Acabo</t>
  </si>
  <si>
    <t>Actuación administrativa o judicial</t>
  </si>
  <si>
    <t>…ila á D. Francisco plaza una carta cuyo extracto es el siguiente: »Algeciras 3 de Octubre de 1833. Antonio Prieto y D. Manuel María Tejeiro; para el arcedianato de Aliaga á Excmo. Sr. Acabo de recibir por extraordinario el Real decreto de 29 último D. Millan Villarroya; y para el de Medinaceli, que este deja, á D. Josef Ma en el cual S. M. la Reina Gobernadora, en la menor edad de su Hija Doña ría Burgaleta; para una canongía de la iglesia prima…</t>
  </si>
  <si>
    <t>Acacio</t>
  </si>
  <si>
    <t>29/08/1833</t>
  </si>
  <si>
    <t>Gaceta de Madrid n.º 105</t>
  </si>
  <si>
    <t>PDF p. 5</t>
  </si>
  <si>
    <t>…833,ícÉl Covilhana;y,iFundaon, de los regimientos de caballería de Chaves y VHlavi- Conde de Bourmont, gefe del estado mayor general: ciosa.y.dé&lt;6 piezas de apillería'al mando del capitán Acacio. limo, y Excmo, Sr.; Conforme á las. órdebes del Rey nuestro Sefiof sé Por noticias de oficio, recibidas de Thomár&gt; sabemos que á las tres de la1 reconocieron algunos puhtos de la línea fortificada en la Orilla derecha del mañana del 18 marchaba toda la divis…</t>
  </si>
  <si>
    <t>Acevedo, Manuel de</t>
  </si>
  <si>
    <t>Manuel de Acevedo</t>
  </si>
  <si>
    <t>Publicación o actividad intelectual</t>
  </si>
  <si>
    <t>13/06/1833</t>
  </si>
  <si>
    <t>Gaceta de Madrid n.º 72</t>
  </si>
  <si>
    <t>…or sí sola la diferencia que hay entre el artículo ■ Vtáa del taumaturgo portugués S, Antonio de ’Padua, escrita en italiano por el que se discute y el 109 que se ha citado. abate D. Manuel de Acevedo, con Doticias y observaciones críticas, sacadas de mas MM. Salverte y Tracy se oponen á la aprobación del artículo 3.°, porque de cíen vidas 4*1 santo, y de diferentes documentos originales» Un tomo en'4.0 que se vende en el despacho de la Real Imprenta, á 15…</t>
  </si>
  <si>
    <t>Acuña, Pascual Méndez</t>
  </si>
  <si>
    <t>Pascual Méndez Acuña</t>
  </si>
  <si>
    <t>12/03/1833</t>
  </si>
  <si>
    <t>Gaceta de Madrid n.º 31</t>
  </si>
  <si>
    <t>…e la mis gados por trimestres, se le da casa gratuitamente, 30 fanegas de trigo con que con tribuyen los que se afeitan en su casa , y ademas de los partos y otros casos que se ma D. Pascual Méndez Acuña; y para esta resulta á D. Josef Perez de Ro pagan por separado. Los pretendientes dirigirán los memoriales en el término de 3P zas, ministro cesante del consejo de Navarra: para la alcaldía mayor de la vi alas ai ayuntamiento de la referida villa. lla de Buel…</t>
  </si>
  <si>
    <t>Ad</t>
  </si>
  <si>
    <t>05/11/1833</t>
  </si>
  <si>
    <t>Gaceta de Madrid n.º 138</t>
  </si>
  <si>
    <t>…ir del coronel Fitz-James, ex-comandante de la plaza de Mostaganin, ámb» es la donación, mandando que se coloquen en el museo. Estos mármoles son va critas al capitán de corbeta y comandante Ad¿l bergantín el Hussard, nas cabezas de divinidades y de Rey&amp;&gt;; algunas urnas funerarias adornadas con inscripciones y bajos relieves; un busto colosal, que se supone* sea de Perseo, * Primera carta* último Rey de Macedonia, y una estatua de Diana de tamaño ma…</t>
  </si>
  <si>
    <t>Adam</t>
  </si>
  <si>
    <t>25/06/1833</t>
  </si>
  <si>
    <t>Gaceta de Madrid n.º 77</t>
  </si>
  <si>
    <t>…R. P. de V. M. pues se asegura que e.tan ya muy adelantadas las negociaciones entabladas en —Sus mas humildes vasallos Josrf Ramón García del Valle, rector. =; Fran Londres con el príncipe Adam. cisco Velardr.—El t cha ti María de Valdeburna y Bedoya.se: Francisco de frusta. Paula Lobo.—Juan Bautista Baüloc=.Josef Romualdo de Zamora .^Fran cisco Lopes. Rodrigues. Coblentza 23 de Junio. AL de Morstell, general cbmandante de las provincias renanas, ha…</t>
  </si>
  <si>
    <t>Adan, Ramón</t>
  </si>
  <si>
    <t>Ramón Adan</t>
  </si>
  <si>
    <t>24/10/1833</t>
  </si>
  <si>
    <t>Gaceta de Madrid n.º 131</t>
  </si>
  <si>
    <t>…ciales tesinos, D. Pedro Atvarez Gutiérrez, D. Pedro Bartolomé, D. Pedro Juan de de prosperidad, he tenido i bien mandar en nombre de mi muy cara y amada Zúlucta, DL. Pedro Surrá, D. Ramón Adan, D. Ramón Gil de la Cuadra, Hija la Reina Doña Isabel ii lo que sigue: ,D. Rodrigo Valdés Busto, y D. Vicente Salvá, de cuyo pacífico,y leal proce Articulo l.° En cada una de las capitales de las provincias que hoy existen, der estoy asegurada; sin que sea mi…</t>
  </si>
  <si>
    <t>Adaro, Josef</t>
  </si>
  <si>
    <t>Josef Adaro</t>
  </si>
  <si>
    <t>01/08/1833</t>
  </si>
  <si>
    <t>Gaceta de Madrid n.º 93</t>
  </si>
  <si>
    <t>…a, porqperciaa rama turbulencia y agitación .ea el país, ocupado *«etr : -Premio X.® - A D. Mariano del Amo. y Mtivamentepprtropas y guerrillasde uno yete otro partido, . r 2. ® A D. Josef Adaro. 3. ° • A D. Manuel María Azofn. _ ...... ESPAÑA. - - V-; V'- N Con la censura los tía de sobresalientes , mereciendo la de buenos otros fi 1 Granada 20 de Julio. ■. ^ _ ■ , ■ alumnos. _ ’ ' Elcapitíui general de ésta provincia ba dirigido la siguientoalocuci…</t>
  </si>
  <si>
    <t>Adatns</t>
  </si>
  <si>
    <t>24/09/1833</t>
  </si>
  <si>
    <t>Gaceta de Madrid n.º 116</t>
  </si>
  <si>
    <t>…ar la extensión de este período coi suficiénte/eéaetttud. . . v '■ bordo de dichos buques desde eLCatcgat, ni entre la gente empleada en abrir y 7 »E1 destacamento, mandado por el coronel Adatns, llegó con perfecta ca ventilar los cargamentos en la cuarentena. ' - ' tee! ¿ las cercanías de una aldea de la India Infestada del cólera; la soche de su 21. Ninguna délas personas empleadas en embalar'ó conducir el cáñamo llegada tuvo 70 casos, y'20 muertos…</t>
  </si>
  <si>
    <t>Addington</t>
  </si>
  <si>
    <t>…fi la quinta colección da candente ctpañolas y americanas, con acompafiamlento de plano forte y guitarra, pasarán i recoger la entrega nfim. 14 En seguida recibió también S. M. al caballero Addington, ministro de In (3.* del tercer trimestre) que contiene la canción titulada: La flsrin. Continúa glaterra en esta corte, con el propio fin de entregar i S. M. una carta de tu abierto la suscripción, fi rason de 24 rs. por cada trimestre, en los almacena de So…</t>
  </si>
  <si>
    <t>Ademas</t>
  </si>
  <si>
    <t>15/08/1833</t>
  </si>
  <si>
    <t>Gaceta de Madrid n.º 99</t>
  </si>
  <si>
    <t>…inster, el obispo de Chichester, el lord Canci La fragata rusa Castor se ha dado á la vela para Cronstadt. ller, el duque de Sussex, como lo tenia anunciado, el lord Melbourne, el lord Ademas de haberse reparado todas las fortificaciones de la pequeña población Howden y el conde de Gosfórd le sostuvieron suponiendo, y aun afirmando, holandesa de Gertruidemberg según se había resuelto, se trata ahora de fortificar que nadie podia ser excluido de lo…</t>
  </si>
  <si>
    <t>Adlersey, Orloflf y</t>
  </si>
  <si>
    <t>Orloflf y Adlersey</t>
  </si>
  <si>
    <t>26/09/1833</t>
  </si>
  <si>
    <t>Gaceta de Madrid n.º 117</t>
  </si>
  <si>
    <t>…de Almen i Acompañaría á S. M. L |ps generaleh ayudantes el principe Wolkonski, el En la misma carta refieren que el gobernador de Viana participa haber Ifc/ conde Berkendorff, el conde Orloflf y Adlersey, el ayudante de campo prín * gado á aquella costa un barco de vapor con variosofiddlcs franceses que habían cipe Italinski, y elconde Suwarovv.” ido á desembarcar en Ericeira, por ser punto mas próximas nuestro ejército. tina car« particdlar de Schwedt del 5…</t>
  </si>
  <si>
    <t>Ador, Josef</t>
  </si>
  <si>
    <t>Josef Ador</t>
  </si>
  <si>
    <t>PDF p. 7</t>
  </si>
  <si>
    <t>…D. Juan Bessieres el primer premio, Don Antonio Madera el segundo. Dia 13 de Setiembre: en el de S. Sebastian, hombres2, mugeres 3= total 5. En astronomía obtuvo el primer premio D. Josef Ador, y los segundos En el general: hombres 10, mugeres 18 , niños 5, total 33. D. Juan Bebieres y el Excmo. Sr. conde duque de Luna. En el de Triana: total 84* En la clase de fortificación D. Juan Ocaña. Total general 122. En geografía D. Venancio Pisón el primer…</t>
  </si>
  <si>
    <t>Advray</t>
  </si>
  <si>
    <t>05/01/1833</t>
  </si>
  <si>
    <t>Gaceta de Madrid n.º 3</t>
  </si>
  <si>
    <t>…(^rante ella se enviaron muchos expresos á la^ciudude)2- Ccmcluida la conferencia s&lt;? creyó qu^ el estado dé las negociaciones.permitia que el ' - ' ' . INC I. ATERÍA.___i '--. ■■ coronel Advray pasase en persona 4 la ciudadela con los dos oficiales holande ILfndrei 24 de Diciembre. ses 4 llevar las condiciones que imponía el mariscal. Estas condiciones se debían pasea áMéphñiSÓ desechar éa! eL tggii^gétgictámentameS^rapuparaáaie de ijKyajrtt.84* ■¥.…</t>
  </si>
  <si>
    <t>Afielsr</t>
  </si>
  <si>
    <t>12/02/1833</t>
  </si>
  <si>
    <t>Gaceta de Madrid n.º 19</t>
  </si>
  <si>
    <t>…;y- anjugó Us;lígrim*»' éf Dios guarde ! V. E. muchos años. Ségovía 29 de Enero de 1833—Excmix %,-Mf taks*^m&gt;nkmÁ Sr.=rEl corregidor presidente , Dr. Josef García fl»ré&gt;ec=E«ctDO. Sr. Afielsr íwwi^ un júbilq,iaejtpltcable, según Hizo tro de'&amp;tado y del Despacho universal de Gracia y Justicia. fé&gt;e*uawpw»s»%lí 4* Qttubve último. Pero ' Excmo Sr.: Con la mayot satisfacción ha recibido esta corporación que Q.mi,ma*Pm Mpw.?**»; r'H»-4e^P»rpo«&lt;lo-»l ub…</t>
  </si>
  <si>
    <t>Afunch-Bellinghauscn</t>
  </si>
  <si>
    <t>02/07/1833</t>
  </si>
  <si>
    <t>Gaceta de Madrid n.º 80</t>
  </si>
  <si>
    <t>…cupan las tribus de Ben-Grelil, BeniMunich 11 de Junio. Musa y Grachnah, que nos han dado muchas pruebas de confianza y de buena fe. T a permanencia que ha hecho en esta ciudad el conde Afunch-Bellinghauscn -Las tribus del llano situado al Sur de Argel son pacíficas y toman muy ha dado margen i muchas voces y con jeturas , que adquieren mayor fuerza con poca parte en las intrigas hostiles de los kabilas establecidas mas allá de Coleah los preparativos que hace p…</t>
  </si>
  <si>
    <t>Agraz, Bernardino</t>
  </si>
  <si>
    <t>Bernardino Agraz</t>
  </si>
  <si>
    <t>Edición extraordinaria</t>
  </si>
  <si>
    <t>14/12/1833</t>
  </si>
  <si>
    <t>Gaceta de Madrid n.º 160 (extraordinaria)</t>
  </si>
  <si>
    <t>…ecomiende al brigadier D. Manuel Bretón, cuyas luces y asistencia me han sido de mucha utilidad; al referido D. Melchor Castaño; al subteniente del mismo Real cuerpo de artillería D. Bernardino Agraz; al capitán de gra naderos del regimiento de infantería de Saboya , 77 de línea , el teniente coronel graduado D. Pedro de la Iglesia, y al oficial de la plana mayor el capitán D. Miguel Osma , que so han distinguido en cuanto les he encargado , y repito que…</t>
  </si>
  <si>
    <t>Agreda, Esteban de</t>
  </si>
  <si>
    <t>Esteban de Agreda</t>
  </si>
  <si>
    <t>07/05/1833</t>
  </si>
  <si>
    <t>Gaceta de Madrid n.º 56</t>
  </si>
  <si>
    <t>…veniente resolver que en la fachada de la referida casa y en el parage que pa rezca mas á propósitoiSe coloque él busto 3é Miguel de Cervantes, de que está B A VIERA. i encargado D. Esteban de Agreda , director de la. Real academia de S. Feman 9 J¡\funich 16 de Abril. do, con una lápida de mármol y la correspondiente inscripción tn letras de De resultas de la llegada de Mr. de Lerchensfeld, embajador eje nuestra bronce. El comisario general de Cruzada, vi…</t>
  </si>
  <si>
    <t>Aguarcra, Juan Josef</t>
  </si>
  <si>
    <t>Juan Josef Aguarcra</t>
  </si>
  <si>
    <t>14/05/1833</t>
  </si>
  <si>
    <t>Gaceta de Madrid n.º 59</t>
  </si>
  <si>
    <t>I ./ • y y tabeé: S. Juan de Acre, Damasco, Alepo, Trípoli y- la^ dependencias, de di-' Fítíco interino teniente coronel D. Juan Josef Aguarcra; y acompañada del chos gobiernos.' — . cabildo eclesiástico^ comunidades'-religiosasr de So* oficiales retirados, y . de vo »Mr. de Varennes lievaba el encargo de exigir qui Ibrahim desistiese de las luntarios Realistas, de diferentes personas de distinción,'…</t>
  </si>
  <si>
    <t>Agudo, Manuel</t>
  </si>
  <si>
    <t>Manuel Agudo</t>
  </si>
  <si>
    <t>Fallecimiento, herencia o memoria</t>
  </si>
  <si>
    <t>01/01/1833</t>
  </si>
  <si>
    <t>Gaceta de Madrid n.º 1</t>
  </si>
  <si>
    <t>…nuel Diez de Tejada: para-otra de la colegial de Santillana, en el obispado da es el.’exprcsoifaédato que be recibido: de velar ipor su\ fomento y felicidad, Santander, por la de D. Manuel Agudo á otra de la catedral de Sigüenza, á * afianzando-el sólido goce dé estos bienes en la íntima y- cordial unión de to- D. Ildefonso Maliaño: pata otra de la colegial de Roa, en el obispado de Osdós,' qué e» ta bas» delá’comunjirpsperidad. “ ' ma, por muerte de…</t>
  </si>
  <si>
    <t>Agudo, Pedro</t>
  </si>
  <si>
    <t>Pedro Agudo</t>
  </si>
  <si>
    <t>17/08/1833</t>
  </si>
  <si>
    <t>Gaceta de Madrid n.º 100</t>
  </si>
  <si>
    <t>…o, á las til dtatéo del cañón, y su velocidad al empezar ^ trayectoria.' 5¿ La cons- nueve de su ma&amp;ma, eo la.posádr dy S $. paca, junta de ac^erdores é interfMdof ú los bienes de D. Pedro Agudo y tu muger; coe apere blmleoto déyque los bút UK truccioa do k trayectoria de un proyectil cu el medio resistente , «atada con atétalo derecho y x» ómcurraja por al óporprocurodories parará pefjiddow , EN LA IMPRENTA REAL.</t>
  </si>
  <si>
    <t>Agüero, Mateo</t>
  </si>
  <si>
    <t>Mateo Agüero</t>
  </si>
  <si>
    <t>Gaceta de Madrid n.º 159</t>
  </si>
  <si>
    <t>690</t>
  </si>
  <si>
    <t>…ana y neceado á stí cumpHmiento.crEsí¿ rubrica&lt;k&gt; de k Real snaso-aePakcio 13 de 4 k patria. S. M. espera que el Sr. arzobispo de Burgos, y á su ejemplo los de Dk£cJ5re de iSJScaA D. Mateo Agüero. nsas prelados de estos reinos , reprobando k conducta escandalosa y anticristia JDe Rea! orden lo comunico á V. E. para su noticia y satisfacción. Dios na de tos que han podido olvidar las obligaciones de su estado, consignada en guarde a V. E- muchos años.…</t>
  </si>
  <si>
    <t>…sa con la ignorancia, el remo Excmo. Sr.: La Reina Regenta y Gobernadora se ha dignado dirigir, á limiento y la hipocresía. Hasta a i ora la ventaja está evidentemente á favor del D. Mateo Agüero, con fecha de hoy, y por conducto de esta primera secre actual gobierno, y no sin sorpresa y aun risa leemos los presagios ominosos de taría de Estado y del Despacho, el Real decreto siguiente: algunos, que indo lo que alcancen á probar será que una facción s…</t>
  </si>
  <si>
    <t>Aguila, Cristóbal di</t>
  </si>
  <si>
    <t>Cristóbal di Aguila</t>
  </si>
  <si>
    <t>…ón y bizarría de la tropa de su C, vau y drice: 464, 29 t 48 d, f. voL y firmo ¿ &gt; y hace especial meneaos de D* Juan de ia Torre, alférez del escuadrón pnosa. ^ de jifadrid, y de D. Cristóbal di Aguila, teniente amustiado, que 1* Deuda negociable s Pw 100 ¿ ps$el»pfe, I^MEfvolimtammet^:, los .oíales ai frente de la caballería respondieron riem- td.;sltílaaÉ^^:'ld;:i^ÍadQ^«i^^ -§re á lás'ojpeeacsoaes que ks dkiÓ coa d mejor entusiasmo y serenidad; del Acdnoe…</t>
  </si>
  <si>
    <t>Aguila, Josef Manuel Sánchez del</t>
  </si>
  <si>
    <t>Josef Manuel Sánchez del Aguila</t>
  </si>
  <si>
    <t>08/08/1833</t>
  </si>
  <si>
    <t>Gaceta de Madrid n.º 96</t>
  </si>
  <si>
    <t>…ra lo sucesivo; mas Bautista Carrasco: para la de Monteagudo á D. Juan Teran; y para la de Ca no puede aplicarse el mismo principio á las leyes funda mentales , porque las naria á D. Josef Manuel Sánchez del Aguila: también se ha dignado nombrar haría ilusorias, y porque ademas no versan acerca de derechos é intereses pri por Real decreto para la vara de alcalde ' mayor de la villa des Pítente D. Gon vados , sino públicos. Estas dos consideraciones necesitan de un exame…</t>
  </si>
  <si>
    <t>Aguila, Luis del</t>
  </si>
  <si>
    <t>Luis del Aguila</t>
  </si>
  <si>
    <t>…presad os que-se-consideren con derecho £ los bienes qüe tes , farmacéuticos y demas del centro de la península, estableció en esta corte han quedado porfayiedratemo intestado de D. Luis del Aguila, teniente que fue del un extenso laboratorio, que se halla situado en la calle de S. Hermenegildo, regimiento de granaderos provinciales de la .Guardia Real de infantería, á fin de ni&amp;m. ó, ntanv«w 543 i f sin embargo de haber pasado á otras manos- poste- :qu…</t>
  </si>
  <si>
    <t>21/11/1833</t>
  </si>
  <si>
    <t>Gaceta de Madrid n.º 146</t>
  </si>
  <si>
    <t>…s. del dia an- Total. Curados. Fallecidos. -al coronel D- Juan de Le)va, que lo era electo de Valencia de Alcántarat y , terior. . Graves. Leves. el de Madrid al mariscal de campo D. Luis del Aguila, marques de Espeja. r 13 2 3 18 8 18 1 19 3 La Reina Gobernadora, por Reales decretos dirigidos al presidente del 9 16 16 4 de fiscal del Consejo y Cámara la plaza en trasladar ha venido de Castilla, cri 10 16 - - 16 4 í de la al fiscal de la de Manuel Asturi…</t>
  </si>
  <si>
    <t>Aguilar, Femando</t>
  </si>
  <si>
    <t>Femando Aguilar</t>
  </si>
  <si>
    <t>…go Quiroga y D. Silvestre Collar. En el de Triana: total 95. En la clase de italiano D. Pedro Sistemes. Total general I46. En las clases de francés obtuvieron los primeros premios D. Femando Aguilar, D. Manuel Canales, el Excmo. Sr. Marques de la Vera y D. Luis Dia 15: en el de S. Sebastian; hombres $, mugeres 1: total (. Molina: los segundos D. Francisco Mendiola y D. Manuel Freyre. En el general: hombres 17, mugeres 26, niños 5: total 48- En ingles D.…</t>
  </si>
  <si>
    <t>Aguilar, Lorenzo</t>
  </si>
  <si>
    <t>Lorenzo Aguilar</t>
  </si>
  <si>
    <t>09/11/1833</t>
  </si>
  <si>
    <t>Gaceta de Madrid n.º 140</t>
  </si>
  <si>
    <t>…a de cowEzcro.__Cotización de hoy i las tres de la tarde. «Presidencia de la Real Chancillería----Excmo. Sr.: No hay mas novedad KVBCTOS PUBLICOS. que la aprehensión del cabecilla D. Lorenzo Aguilar con varios de su gavilla, Inscripciones sobre «1 grao libro al,j p. loo, 00. que á estas horas habrán sido fusilados. Dichas id. al 4 p. 100,00. «Esta ciudad goza de la mas completa tranquilidad. Títulos al portador de S P- zoo, S4J, 1 y J4I i 60, 27 y 30 d.…</t>
  </si>
  <si>
    <t>Aguirre, Félix</t>
  </si>
  <si>
    <t>Félix Aguirre</t>
  </si>
  <si>
    <t>…a misma y Reinosa, que vo Angel Savús, D. Juan Manuel Miza y D. Migue! Mirar.di , v lo» subtenien luntariamente se prestaron á hacer el servicio de caballería en el acto mismo tes D. Félix Aguirre, D. Juan Manuel Velarde y licenciado D. Juan Gerva de la salida. Fuera imposible hacer á V. E. una descripción del entusiasmo, ó sio Eguaras, como el ayudante D. Miguel Moreno; debiendo jf. ic!r á V. S., mas bien del heroísmo de este pueblo en los momentos cr…</t>
  </si>
  <si>
    <t>Agus, Manuel</t>
  </si>
  <si>
    <t>Manuel Agus</t>
  </si>
  <si>
    <t>…uez, coronel agregado al estado mayor de esta pla Dígnese V. M. aceptar estos sentimientos del pueblo sevillano y los since za , D. Juan Ahumada, caballero maestrante de Granada y D. Manuel Agus ros votos que hace por su importante salud, la de nuestra virtuosa y amada tín Heredia, del comercio de esa ciudad, vecinos que reúnen las recomendables Reina y de vuestras augustas Hijas. Sala capitular de Sevilla á 16 de Julio cualidades que exige el artícu…</t>
  </si>
  <si>
    <t>Agustín</t>
  </si>
  <si>
    <t>08/06/1833</t>
  </si>
  <si>
    <t>Gaceta de Madrid n.º 70</t>
  </si>
  <si>
    <t>…ona eo la de Esjivill. - ..i '. D. Epifanio Conway, ha tenido á bien conferirle el gobierno militar y políti- — -Las personas que ée crean con. derecho 4ios bienes délos españoles D. Agustín . «o de Orihuela. , Rivaoís, Jujin Férreira é Ignacio Gusidy . que han fallecido ablntgstáto'cn las colo nias portuguesas, sé presentarán por si ó por apoderado 4 acreditarle .en.la primer* ' Asimismo, en atención a los servicios y mérito del mariscal de camp…</t>
  </si>
  <si>
    <t>Agustio, Juan</t>
  </si>
  <si>
    <t>Juan Agustio</t>
  </si>
  <si>
    <t>…ino que rá perjuicio. susempresarios, animados con el buen éxito de sus desvelos, darán tpas ex provldeoda del Sr. Nórzégaray, teniente corregidor de esta «lila te dta 4 p. Hampo, D. Juan Agustio y D. Juan Manuel Pardo, hermanos, hijos de D. JoSéf tensión'ál establecimiento, expondrán á la venta pública otras varios artícu- Francisco .Fardo y D. foirft Rita de Torres Errazquio, d,4 quién legMmamentp tea féüájie-párete tienen ya elaborados, y quizá podrán sucesivamente, medi…</t>
  </si>
  <si>
    <t>Ahhorp</t>
  </si>
  <si>
    <t>Donativo, suscripción o relación nominal</t>
  </si>
  <si>
    <t>26/02/1833</t>
  </si>
  <si>
    <t>Gaceta de Madrid n.º 25</t>
  </si>
  <si>
    <t>…se levantó la sesión. , autenticidad y fuerza, y repitiéndose esta operación por tres.dias consecutivos í las compañías, dándome conocimiento luego que se hubiese verificado la El lord Ahhorp presentó en la misma sesión el plan de reforma de la Iglesia irlandesa: según él se disminuirá tí número de obispados, y se cargara primera. Recomiendo muy particularmente al acreditado zelo de los gefes y una contribución sobre la renta del clero, con otras…</t>
  </si>
  <si>
    <t>Ahumada, Juan</t>
  </si>
  <si>
    <t>Juan Ahumada</t>
  </si>
  <si>
    <t>…y la lealtad manda seguir í brados D. Miguel Domínguez, coronel agregado al estado mayor de esta pla Dígnese V. M. aceptar estos sentimientos del pueblo sevillano y los since za , D. Juan Ahumada, caballero maestrante de Granada y D. Manuel Agus ros votos que hace por su importante salud, la de nuestra virtuosa y amada tín Heredia, del comercio de esa ciudad, vecinos que reúnen las recomendables Reina y de vuestras augustas Hijas. Sala capitular de Se…</t>
  </si>
  <si>
    <t>Ai</t>
  </si>
  <si>
    <t>05/10/1833</t>
  </si>
  <si>
    <t>Gaceta de Madrid n.º 122</t>
  </si>
  <si>
    <t>519</t>
  </si>
  <si>
    <t>…a ¿anta gloria; v q«c en consecuencia por el decreto del Gobierno y tutoría de | Reai orden*, pudiendo V. E. asegurar al Gobierno que estos cuerpos tan dis la Reina nuestra Señora Doña Ai..ría Rabel, menor, durante este estado, I tinguidos de nuestro difunto Soberano, jamas transigirán con el desorden, ni su augusta Aladre rige y gobierna el remo y c. t.tado, a que atendiendo llena | permitirán que se menoscaben los derechos y regalías de ia l…</t>
  </si>
  <si>
    <t>Aíariana, Paula</t>
  </si>
  <si>
    <t>Paula Aíariana</t>
  </si>
  <si>
    <t>19/11/1833</t>
  </si>
  <si>
    <t>Gaceta de Madrid n.º 144</t>
  </si>
  <si>
    <t>…sita «te año. Uno de los ornamentos y prendas del trono constitucional brasileño, se que sus individuos sacrifiquen sus vidas en defensa de tan imprescriptible de la Sra. Princesa Doña Paula Aíariana, fue en ese día por el supremo Arbi rechos, en todas ocasiones se hallarán prontos á verificarlo. tro de los imperios llamada á la morada de los justos, dejando la sola consola Dios conserve las preciosas vidas de V. AL y la de nuetra Reina la Seño ción relig…</t>
  </si>
  <si>
    <t>Aíbuin, Saturnino</t>
  </si>
  <si>
    <t>Saturnino Aíbuin</t>
  </si>
  <si>
    <t>12/12/1833</t>
  </si>
  <si>
    <t>Gaceta de Madrid n.º 158</t>
  </si>
  <si>
    <t>…l me dice lo siguientecmEl comandante de h columna móvil del ejercito de,: sacadas ia historia de las Cruzadas, escritas de o memoílas en francés M¿tilde, Cruzadas una operaciones D. Saturnino Aíbuin, desde Riufno me dscc con fecha de ayer io : por Madsme por de precedida histórica de 13S mismas pistura Cottio, ' ^e:■rígué:ri^SI|d&amp;;"aleásríéÍó^laiCcáumiia::;R:;;fiü,;'«mKÍóvetric- villa..,de U .Oi—j: Michaud» tr^duc-da ai castellano y aumentada con notas p…</t>
  </si>
  <si>
    <t>Aieta</t>
  </si>
  <si>
    <t>08/01/1833</t>
  </si>
  <si>
    <t>Gaceta de Madrid n.º 4</t>
  </si>
  <si>
    <t>…Pedro Jusn -MaríHi^óe TortmtML’-doaguát-cla Reunido S. M. -á -tan -numerosa y brillante copijtreá , comenzó la. revis se D.Manuel Bretón: el de dudad- Rodrigo al mariscal de campo D. Aieta. por 4a 4-a brigada de la 2.a división de la derapits.-dé ía linca -qué manda jandroGonzalez Villa|(^osj.y el -d» Badaioyal^ememe geoerA IX Amonio el mariscal de campo Telles Jordab, que,se hallaba, formada eri-el„campo de Peóoryi-Heredi*, Domhrándole ad prop…</t>
  </si>
  <si>
    <t>Áíthorp</t>
  </si>
  <si>
    <t>04/04/1833</t>
  </si>
  <si>
    <t>Gaceta de Madrid n.º 41</t>
  </si>
  <si>
    <t>…ición, resultó en su favor 4.2 votos contra Continúa la discusión del proyecto de ley relativo á premios por exporta después dé haberse reprobado otras dos proposiciones, pidió éf lord Áíthorp ción de azúcar. que se señalase el dia para que se'leyera por segunda vez el bilí, y qiie la Cá Mr. Roul propone que los azúcares de Guayana y de las Antillas francesas mara se formase en comisión para tomar en consideración la acumulación dé be paguen 3u fra…</t>
  </si>
  <si>
    <t>Aithorp</t>
  </si>
  <si>
    <t>23/05/1833</t>
  </si>
  <si>
    <t>Gaceta de Madrid n.º 63</t>
  </si>
  <si>
    <t>…on el sistema político que el gobierno ha seguidd res minasen pacíficamente, porque las partes beligerantes no tenían motivo para pecto á Holanda; lord J. Russel, sir Lushinglon y lord Aithorp procuraron continuar la guerra, ni las otras para empezarla. defender al gobierno, y la Cámara aprobó la propuesta. Nosotros, que por profesión y por deber nos creemos obligados á examinar Mr. Hume pidió la lista de los embajadores y secretarios de embajada q…</t>
  </si>
  <si>
    <t>28/05/1833</t>
  </si>
  <si>
    <t>Gaceta de Madrid n.º 65</t>
  </si>
  <si>
    <t>…porturra; "y después de algunas observaciones de JkC'Cóbjbett,’ de hacer, la -adquisición de ia pequeña villa de Mettei, antiema propiedad do 295-. individuos adoptaron la idea de lord Aithorp,habiendo votado en contra los duques de Farneslo. Esta propiedad'da el título de duque'al que la com ¿uatrbindividuos. . v . j pre- -&gt; ’ Xa; segunda lectura del bilí sobre la observancia del domingo fue también ——Por cartas de Nueva-Orleans con fecha 28 de,Ma…</t>
  </si>
  <si>
    <t>Aíuncfi, JLóreuzo</t>
  </si>
  <si>
    <t>JLóreuzo Aíuncfi</t>
  </si>
  <si>
    <t>Actividad económica o mercantil</t>
  </si>
  <si>
    <t>26/12/1833</t>
  </si>
  <si>
    <t>Gaceta de Madrid n.º 165</t>
  </si>
  <si>
    <t>…á D/Jda'quirí Morenoguardia'licenciado; á D. Vicente Mo- —/HetoÁá fráttúo para el dibujó, lavado, pintura de aguada y de iluminación: un Limos, capiran de vofuñtárids realistas; á D. JLóreuzo Aíuncfi, Antonio More- tomona 8»° Se vende en esta corte en la librería de fUaou, y ea Barcelona eo la de Loo y Migué! ÁyaCétr PosteYíofmcnie, y con fecha de 19 del á'ctuál, me par- Vrrdagoer, á 9 rs. eo rúatica* —-Cavatina del caricato; arreglada para piano *q1o, á„…</t>
  </si>
  <si>
    <t>Aivarez, Antonio María</t>
  </si>
  <si>
    <t>Antonio María Aivarez</t>
  </si>
  <si>
    <t>23/07/1833</t>
  </si>
  <si>
    <t>Gaceta de Madrid n.º 89</t>
  </si>
  <si>
    <t>…e siempre he te gura Princesa heredera, ha sido tan ejemplar, que el.Excmo. Sr. general go nido, y ahora tengo de hacer todo el bien posible á aquellos'vasallos míos que. bernador D. Antonio María Aivarez ha publicado hoy una alocución á los ha *e muestren arrepentidos de sus delitos: tengo á bien perdonar á los habitantes bitantes elogiando merecidamente su amor y lealtad á SS. MM., y á su excelsa de la ciudad de Oporto todos ló&gt; excesos y delitos en que haya…</t>
  </si>
  <si>
    <t>Akhorp</t>
  </si>
  <si>
    <t>09/03/1833</t>
  </si>
  <si>
    <t>Gaceta de Madrid n.º 30</t>
  </si>
  <si>
    <t>…ciasjdfe Pr-* Escriben de AncoM cón fecha del lá de Febrero lo qúe sigue;ianda. " / . . ., . J‘-í' .* ' ' .«Hoy.Jja llegado á este puerto un barco mercante procedente ídé Corfú El lord Akhorp pidió que se imprimiese, y que el miércoles 27 sé leyese' la priiaái'VbP ‘ ¡ : ■' ■ ' que ha hecho su travesía en ocho días. Este buque ha referido que el dia ¿Mea, de su salida se había difundido por la isla la noticia de que los griegos de N«- Mr. Hume dijo…</t>
  </si>
  <si>
    <t>Al-</t>
  </si>
  <si>
    <t>09/02/1833</t>
  </si>
  <si>
    <t>Gaceta de Madrid n.º 18</t>
  </si>
  <si>
    <t>…uestión de impuestos sobre el en ticipación , con el fin de aliviar á los que los habian hecho, e Interin que sa tendimiento, ha lenidoacerca de ate particular una conferencia con lord Al- arreglaba ate gasto ¿ introducía en los presupuestos de la Francia. thorp, mas fin que haya producido resultado; y que en la junta de ministros El Carreo belga ha examinado ata contestación del periódico oficial, y en no se ha"tomado ni aun discutido ninguna…</t>
  </si>
  <si>
    <t>Al-, Pascual</t>
  </si>
  <si>
    <t>Pascual Al-</t>
  </si>
  <si>
    <t>…us luces y conocimientos. La conducta obser lientes desaparecen las facciones, llevando por todas pjrtes la verríienza v el vada por esta corporación es superior á todo elogio. El coronel D. Pascual Al- oprobio. Vivid, pues, seguros de que e»ta capital, objeto de la rapacidad de lo» varez, segundo gefe de la provincia, ha trabajado sin descanso y con el mayor enemigos de nuestra amada Reina, no sucumbirá á su» impotente» e-íuer/o» acierto en cuanto era preci…</t>
  </si>
  <si>
    <t>Alaman, Lucas</t>
  </si>
  <si>
    <t>Lucas Alaman</t>
  </si>
  <si>
    <t>03/08/1833</t>
  </si>
  <si>
    <t>Gaceta de Madrid n.º 94</t>
  </si>
  <si>
    <t>…a la historia del día. en tiempo del general Bustamantei Son tan notorios los atentados cometidos Un siglo tan fecundo en acontecimientos políticos, no pudiera ciertamente pro por D. Lucas Alaman y sñs digfios compañeros, que estamos persuadidos da ducir un cuadro mas magéstuoso y Consolador que el del fausto día 20 de Ju que las actuaciones se concluirán dentro de un periodo muy breve. Veremos nio, en que la corona de las España», a falta de varón, s…</t>
  </si>
  <si>
    <t>Alanza, Miguel Josef de</t>
  </si>
  <si>
    <t>Miguel Josef de Alanza</t>
  </si>
  <si>
    <t>14/11/1833</t>
  </si>
  <si>
    <t>Gaceta de Madrid n.º 142</t>
  </si>
  <si>
    <t>…ue se consideren acreedores á los bienes que hao queda despacbo de la imprenta Real. do por fallecimiento de la Excma. Sra. Doña Maria Josefa de Alegría , viuda que fue del Excmo. Sr. D. Miguel Josef de Alanza y vecina de esta corte. paca que dentro Los suscriptores á la traducción de las obras históricas de i conde de Segur, coor del término de 30 dias acudan por dicho juzgado y escribanía de Bareda a reclamar dinadas de modo que formen uq.curso compteto de histor…</t>
  </si>
  <si>
    <t>Alaría</t>
  </si>
  <si>
    <t>…dhesión mas cordial y sincera. dos y eagradps juramentos á diversas y excelsas Princesas, tal por ejemplo; á Dígnese V. M.‘admitir con su acostumbrada benevolencia esta ingenua ma Doña Alaría, hija del Rey D. Heñfique el m, en él añb 14*12: en el 23 del nifestación, de los sentimientos que animan al ayuntamiento de Gijon y al ve- mismo siglo á Doña Catalina,. primogénita de D. Juan n, y á Doña Juana, cínrbwip.jque representa, Gijon, y Octubre á 25…</t>
  </si>
  <si>
    <t>…adas por los habitantes de ambas de asegurarle del amor, respeto y fidefe- El 19 del corriente ha sido el día destinado por el ayuntamiento de esta dad que profesan a! gobierno de Doña Alaría, (/fe.) ciudad para la proclamación de nuestra augusta Soberana- Había precedido i _____El ejército de D. Aligue! permanece en Sanrarem. (/¿Ó) este acto una solemne rogativa en la santa Iglesia catedral, con asistencia de las ESPAÑA. : autorldide». p^ra imp.o…</t>
  </si>
  <si>
    <t>Alartinez, Antonio</t>
  </si>
  <si>
    <t>Antonio Alartinez</t>
  </si>
  <si>
    <t>…sta noticia de la mucrte.de mudez, D. Josef de ia Cruz, el conde Je Chalía, D. Juan Gaalberfo Gon |nuestro amado Monarca el Sr. D. Fernando vu, que en gloria está, noticia zález y D. Antonio Alartinez, cada „uai en ci respectivo ejercicio de sus en [ que ha contristado á LoS fieles y leales habitantes de esta capital. ( cargos. "i ■/ I , La Reina nuestra Señora Doña María Uabel y su augusta Madre, como Y otro igualmente Real decreto, que se me previene hab…</t>
  </si>
  <si>
    <t>Alava, Miguel de</t>
  </si>
  <si>
    <t>Miguel de Alava</t>
  </si>
  <si>
    <t>…uel Llórente, D. Manuel Sierra, D. Mariano Lagasca, D. Mateo Aylion, Convencida de que para que sea eficaz la protección que quiero dar á todos D. Mateo Seoane, D. Martin Serrano, D. Miguel de Alava, D. Pablo Mon los intereses legítimos, es menester que haya en las provincias agentes especiales tesinos, D. Pedro Atvarez Gutiérrez, D. Pedro Bartolomé, D. Pedro Juan de de prosperidad, he tenido i bien mandar en nombre de mi muy cara y amada Zúlucta, DL. Pe…</t>
  </si>
  <si>
    <t>Alba'y, Joaquín de</t>
  </si>
  <si>
    <t>Joaquín de Alba'y</t>
  </si>
  <si>
    <t>31/12/1833</t>
  </si>
  <si>
    <t>Gaceta de Madrid n.º 167</t>
  </si>
  <si>
    <t>727</t>
  </si>
  <si>
    <t>…ego, sufriendo descarga* cerradas de las casis fuerte*, y de*taco a sostenedla á \ ftrifteis'sorprendidp*, dictaste is providencias-enérgicas, las mas acertadas paca lo* teniente, D. Joaquín de Alba'y^TTT Antonio Alvarez que muniabm la 9 precaveros de enfermedad tan horrorosa: puede-decirse',«que cáda pueblo se cotts1 vanguardia. Incorporada la culurona de marcha , previno du.ho gele a. c tan I tityyó di una pcqdcña, pero sabia república- sabía porque supi…</t>
  </si>
  <si>
    <t>Alba, Joaquín de</t>
  </si>
  <si>
    <t>Joaquín de Alba</t>
  </si>
  <si>
    <t>…Ia junta coaespondió ^limitado D. Rufino Apiña^üteníoneóidet ^regimiento de granaderos de la tarj dignamente á lá.cpnfianm de'S,M., qup, en $6: de l^óyiejmbte último pudo guardia D. Joaquín de Alba y los alféreces del propio cuerpo D. Antonio yídar párte de estar Concluido por .c^mpfeto el| expresado ramal ¡ sin qpe faite GarOípsiy! JE&gt;. Josef .Allendesálázat; y son cambien dignos ck memoria W ,pa- en el otra cosa-.m.^,qgé.,las piedras mifiariy , algupo…</t>
  </si>
  <si>
    <t>Alberto</t>
  </si>
  <si>
    <t>…de i conde de Segur, coor del término de 30 dias acudan por dicho juzgado y escribanía de Bareda a reclamar dinadas de modo que formen uq.curso compteto de historia universal, por D. Alberto sus créditos y deducir las acciones que les asistan; apercibidos que de oo verificarlo Lista, se servirán acudir á recoger el tomo 20 de dicha traducción á las librerías les parará perjuicio. donde estuviesen suscrito#. Compreode el reinado de Luis xi, notabl…</t>
  </si>
  <si>
    <t>Album, Saturnino</t>
  </si>
  <si>
    <t>Saturnino Album</t>
  </si>
  <si>
    <t>…del auto acordado en la Novó mu Rece pÍLacic-n, como vf -la &lt;ir f7dh;;:se 'hifb-erv^«w*Av insertar antes; oe sil: prosotiigacion» Basta, vol— • Con fecha del 5 da parte el corone! D. Saturnino Album, comandante de vemos 4 repetir: porque la ignorancia y el furor en delirio es un espectáculo una columna móvil, de las ventajas confuida» contra el rebelde Baimaseda en fj*my:''-f©e»!-;agEK!ah^^^^ ■ las inmediaciones de k villa ¿c 0¿a;cda, ¿« las cuales se Ir…</t>
  </si>
  <si>
    <t>Alcalá, Agustín</t>
  </si>
  <si>
    <t>Agustín Alcalá</t>
  </si>
  <si>
    <t>13/07/1833</t>
  </si>
  <si>
    <t>Gaceta de Madrid n.º 85</t>
  </si>
  <si>
    <t>…nta con Real permiso en los almaceoes de los Suizos de la calle de Atocha y mas para perseguirlos, se han visto obligados á refugiarse áEspaña; siendo ellos del Carmen, y en ei de D. Agustín Alcalá, calle de las Carretas, las primeras i ao r¿ y las segundas á 24* «1 único restó que quedaba de toda la facción. —La oposición á la cátedra de latioidad vacante en Cíempozuelos se verificará so_te la Real academia Greco-Latina, el dia 24 y siguientes del pres…</t>
  </si>
  <si>
    <t>Alcalá, Francisco de Paula</t>
  </si>
  <si>
    <t>Francisco de Paula Alcalá</t>
  </si>
  <si>
    <t>…, siguiendo &lt;1 programa propuesto en edicto del primero de estos dias publicado por su digno gobernador militar y corregidor político d coronel de Lisboa 31 de Agosto. infantería D. Francisco de Paula Alcalá. _ b • En la Críhtéa de esta capital se ha publicado el siguiente decreto, que ba El primer dia se celebró misa solemne y Te Deum con asistencia de todas producido malísimo efecto en el público, por ser un ataque directo contra la las autoridades civiles, ipi…</t>
  </si>
  <si>
    <t>Alcalde</t>
  </si>
  <si>
    <t>16/05/1833</t>
  </si>
  <si>
    <t>Gaceta de Madrid n.º 60</t>
  </si>
  <si>
    <t>…on, y propusieran los parte que le toca. Diosguaídcá V. muchos años. Madrid 13 de Mayo de 1833-zr medios de extinguirlo, de cuya disposición,di conocimiento a V. en lll del Oñilin—Sr. Alcalde mayor primero de Murcia. corriente.' . ' Loe misrhos profesares la cumplieron por medio de un informe presentado Exentó. Sr.: He dado cuenta al Rey nuestro Señor de un espediente ins ji-la referida junta, que &lt;$oc asi: truido en el ministerio de Hacienda y en…</t>
  </si>
  <si>
    <t>Alcañiz, I</t>
  </si>
  <si>
    <t>I Alcañiz</t>
  </si>
  <si>
    <t>07/11/1833</t>
  </si>
  <si>
    <t>Gaceta de Madrid n.º 139</t>
  </si>
  <si>
    <t>…lla, y componen actualmente su acuerdo, tienen el honor j I dosc á manifestar á V. M. su acendrada lealtad. derdirtgíi!se al tretío de vuestra excelsa Hija y nuestra augusta Reina Doña I Alcañiz 6 de Octubre de l833=Señora.=A L. R* P. de V. M=Juan. J. Isabel íi, y á V. M. como Gobernadora de estos remos durante su menor! edad, penetrados- del mas intenso dolor por la muerte de nuestro amado Rey I Aquavera. él Sr, D- Femando vn (Q. E. E. G ). El sensi…</t>
  </si>
  <si>
    <t>Alcántara, Leonardo Santander y VillavicenValencia de</t>
  </si>
  <si>
    <t>Leonardo Santander y VillavicenValencia de Alcántara</t>
  </si>
  <si>
    <t>27/07/1833</t>
  </si>
  <si>
    <t>Gaceta de Madrid n.º 91</t>
  </si>
  <si>
    <t>…y nuestro Señor ha venido en presentar para la iglesia y obispado su mando, y siguiendo: él camino de Marvas fueron á entrar en España por de Astorga, vacante por fallecimiento de D. Leonardo Santander y VillavicenValencia de Alcántara, adonde fueron desarmados. En toda la retirada fueron cio, á D. Félix Torres Amar. constantemente perseguidos por los pueblos y por las guerrillas realistas que es pontáneamente se formaban etí gran número, y mataron á muchos de aquellos -xol&amp;A de courxcio. ^…</t>
  </si>
  <si>
    <t>Aldamar, Francisco de Barroeta</t>
  </si>
  <si>
    <t>Francisco de Barroeta Aldamar</t>
  </si>
  <si>
    <t>…an parte de ella en activo servicio, ha armado una trincadura titulada* 1 gran satisfacción que el digno capitán general de las tres provincias vascongadas Isabel ji , al mando de D. Francisco de Barroeta Aldamar, con 4 pedreros y ! se preparaba para salir con su tropa desde esta ciudad de S. Sebastian para Bil- 18 hombres de tripulación, incluso el patrón, con fusil, lanzas y sables para[ bao con la firme resolución de reprimir y sofocar la sedición en su origen, y q…</t>
  </si>
  <si>
    <t>Aldao, Andeyro y</t>
  </si>
  <si>
    <t>Andeyro y Aldao</t>
  </si>
  <si>
    <t>05/02/1833</t>
  </si>
  <si>
    <t>Gaceta de Madrid n.º 16</t>
  </si>
  <si>
    <t>…ce del dia basta las dos de lá tarde eo los estrados da tudes propias de un digno general, de un magistrado incorrupto, y que ba la referida intendencia. ----- Pnr providencia del señor Andeyro y Aldao, alcalde del Crimen de la Real au sido el modelo de esposos cristianos. diencia de Cataluña, cumplimentada en esta corte por el señor Balsera, teniente corregidor eo ella y por la escribanía de Sauz, se citaá D. Josef Magreo., D. Miguel Arpe, D. Josefdel Vall…</t>
  </si>
  <si>
    <t>Ale</t>
  </si>
  <si>
    <t>…ltas y numerosas funciones que desempeña. munes relativo á que se informase sobre el estado acfuat de los montes , bos S. M. L ha enviado á Constantinopla á su ayudante general el conde Ale ques y tierras pertenecientes á la corona, á fin de aumentar las rentas de estos xis Orlof con el carácter de embajador extraordinario: se cree que va autoriza bienes, e*en el dia el Objeto de todas las conversaciones en la city. Nos lison do para tomar, en c…</t>
  </si>
  <si>
    <t>Aleas, Manuel</t>
  </si>
  <si>
    <t>Manuel Aleas</t>
  </si>
  <si>
    <t>01/06/1833</t>
  </si>
  <si>
    <t>Gaceta de Madrid n.º 67</t>
  </si>
  <si>
    <t>…ranjuen, 7 representación que hace al Rey nues 14/96................ 500..................................... Idem. tro Sefior sobre su conservación 7 restauración su&gt; fiel criado D. Manuel Aleas \ con 4/$2................ 500..................................... Idem. la descripción de sus jardines, fuentes, estátuas, palacio, casa del Labrador 7demás 8,144........ 500..................................... Cádiz. preciosidades■ 6e halla vacanteque hay…</t>
  </si>
  <si>
    <t>Alegre, Ramón</t>
  </si>
  <si>
    <t>Ramón Alegre</t>
  </si>
  <si>
    <t>…píritu público, el progreso de las ^anas ideas, y la reconciliación y concordia autos qué Se siguen en ella sobre pago de 24,217 rs. y 17 mrs., que* quédd á debeé de los ánimos. - D. Ramón Alegre á la Renta de Correos, como arrendatario que ftie del portazgo ti-&gt;¿ Madrid 2 de Agosto. lutado de la Serafina; apercibidos dé que no haciéndolo parará perjuicio. -—-Eq la villa de Treviaua, provincia de Búrgos, se halla vacante el partido 4*.cjContinúan Tlég…</t>
  </si>
  <si>
    <t>Alegría, Maria Josefa de</t>
  </si>
  <si>
    <t>Maria Josefa de Alegría</t>
  </si>
  <si>
    <t>…sa: á real. Se bailarán en el lla, se cita á todos los que se consideren acreedores á los bienes que hao queda despacbo de la imprenta Real. do por fallecimiento de la Excma. Sra. Doña Maria Josefa de Alegría , viuda que fue del Excmo. Sr. D. Miguel Josef de Alanza y vecina de esta corte. paca que dentro Los suscriptores á la traducción de las obras históricas de i conde de Segur, coor del término de 30 dias acudan por dicho juzgado y escribanía de Bareda a reclam…</t>
  </si>
  <si>
    <t>Alejandro</t>
  </si>
  <si>
    <t>30/05/1833</t>
  </si>
  <si>
    <t>Gaceta de Madrid n.º 66</t>
  </si>
  <si>
    <t>283</t>
  </si>
  <si>
    <t>…dose á las restricciones de trabajar bajo biertos, en el teatro. ciertas condiciones , y por el tiempo que el Parlamento juzgue oportuno fijar El .0 de Abril, aniversario del gran duque Alejandro, heredero del tro en favor de los actuales propietarios. no, que cumplía 1S años, se celebró con igual solemnidad. S. A. I. recibió 4. ° Para suplir la pérdida que podrá resultar á los dueños de las posesiones por la rez primera en su cuarto las felicitacione…</t>
  </si>
  <si>
    <t>ALEMANIA</t>
  </si>
  <si>
    <t>18/05/1833</t>
  </si>
  <si>
    <t>Gaceta de Madrid n.º 61</t>
  </si>
  <si>
    <t>…ony habia hablado antes con el ministro, y fue £ aquellos se aprovechan naturalmente, (Gaceta de Augséurgo.) casa del embajador ruso. La conferencia fue larga, y se asegura que el barón ALEMANIA..s» Rotschild asistió á ella. _____Se ha concedido la insignia de la legión de honor á Mustafá-bají, hijo Francfort 4 de Mayo. Un correo de Constantinopla que ha llegado á Viena ha traído la noticia, del dey de Argel, que perdió la vida y el trono en la gran…</t>
  </si>
  <si>
    <t>Alemany, Lorenzo de</t>
  </si>
  <si>
    <t>Lorenzo de Alemany</t>
  </si>
  <si>
    <t>16/03/1833</t>
  </si>
  <si>
    <t>Gaceta de Madrid n.º 33</t>
  </si>
  <si>
    <t>…ventud t aumentado con siete tablas de las reducclooes do todos los pesos 4 medidas y monedas de Suropa á los detamente á. los Estados del Rey de los Países-Bajos. i Castilla, por D. Lorenzo de Alemany; a.a edición corregida. JE1 rápido-despacho que 3.0 Interin por un tratado definitivo se fijan completamente las relaciones tuvo la 1.a edición basta para recomendar esta obra que se vende exclusivamente en que han de mediar entre Holanda y Bélgica, el Rey de…</t>
  </si>
  <si>
    <t>Alfaro, Ramón</t>
  </si>
  <si>
    <t>Ramón Alfaro</t>
  </si>
  <si>
    <t>23/11/1833</t>
  </si>
  <si>
    <t>Gaceta de Madrid n.º 147</t>
  </si>
  <si>
    <t>…de prisioneros. También merecen mi particular vado el referido coronel, 8 eran procedentes de la cárcel de Villarcayo, de aprecio los subtenientes D. Josef Joaquín de la Torre, y D. Ramón Alfaro, donde jiabian sido extraídos por los facciosos, á cuya justicia se han entregado porque con su actividad y vigilancia contribuyeron al mejor éxito de la acción; nuevamente, y los demas iban á ser conducidos a disposición del general en y finalmente, son dign…</t>
  </si>
  <si>
    <t>Alfonso</t>
  </si>
  <si>
    <t>…iempre ver á todo el mundo ser la misma que dió las mayores Real decreto. , . • pruebas dé su incontrastable y.heróíca fidelidad, aun en los tiempos turbulen tos de loa Sres.Reyes D. Alfonso el Sabio, D. Pedro y D. Felipe v, que t&gt;:' Queriendo qtié'üh 'Regimiento' de mí'éjérciro lleve el nombre de mj muy ' progresivamente la honraron con las siete coronas que blasonan sus armas; lle pudrida tíiia ptittiOgénita la heredera de mi Coroná, y restaura…</t>
  </si>
  <si>
    <t>02/03/1833</t>
  </si>
  <si>
    <t>Gaceta de Madrid n.º 27</t>
  </si>
  <si>
    <t>…ue pobló esta ca gobierno algunas ciudades y pueblos del Este, cuyos habitantes están dedica pital. dos exclusivamente á comerciar con los pueblos del Asia central , y que1 por El Sr. D. Alfonso el S4bk&gt; asegura que el orden regular usaron siem esta faltA.de.caminos padecía mucho su-industria, pues no daban fácil salida i pre en todas las tierras del mundo do el señorío obieron por liitage, et ma los géneros cambiados; se encargó en.Abril de 1831 al…</t>
  </si>
  <si>
    <t>09/04/1833</t>
  </si>
  <si>
    <t>Gaceta de Madrid n.º 44</t>
  </si>
  <si>
    <t>…tradición, este uso no contradicho ni interrumpido, se elevó Estas dos obras concluidas deben enlazarse por medio de la construcción del á ley fundamental por la sabiduría del Rey D. Alfonso ix en la memorable trozo de ocho leguas'entre Logroño y Calahorra, que está por hacer, no sola ley 2.a, título 5.°, parte 2.a, cuya ejecución trajo á la España dias de gloria, y mente para utilizar lo ya ejecutado en' beneficio de aquella provincia, sino fam-…</t>
  </si>
  <si>
    <t>…idían la península en la primer época, ni la gran monarquía de la segunda, hubiesen sido hereditarios y no electivos. Dicen que Hormesinda y Adosinda no reinaron, sino sus maridos D. Alfonso 1 y D. Silo. Y ¿con qué derecho ANUNCIOS. reinaron, pues no pertenecían á la familia Real, sino con el de sus esposas, El cerco de Zamora, poema, por D. Manuel Cortil. Se halla en la librería de Pé como Felipe el Hermoso en el siglo xv? Ponen duda en la suces…</t>
  </si>
  <si>
    <t>05/12/1833</t>
  </si>
  <si>
    <t>Gaceta de Madrid n.º 155</t>
  </si>
  <si>
    <t>…be de haberse criado ea su recinto, bajo ios miiernai*» CíUseterúmiento de ios arbolados, que proporcionan ks maderas necesarias para auspicios de la Reina Doña Urraca, ei'ínclito D. Alfonso vn, que después k, construcción y reparo de lo» edificios; que suministran las leñas y carbones fue Emperador de ias España», se presenta hoy A L~ R. P. de V. M., como indispensables para toóos los usos de ia vida; que son ¿os conductores naturales Gobernador…</t>
  </si>
  <si>
    <t>Alfonso, Juan</t>
  </si>
  <si>
    <t>Juan Alfonso</t>
  </si>
  <si>
    <t>31/10/1833</t>
  </si>
  <si>
    <t>Gaceta de Madrid n.º 136 (extraordinaria)</t>
  </si>
  <si>
    <t>…o regimiento infantería de Catrdoba; herido el bizarro 2.° comandante del Infan pas que han peleado bajo sus ordenes en esta acción , por su valor, disciplina y te , S.° de línea, D. Juan Alfonso, capitán que era de la 1.a compañía de cazadores, decisión : y á todos los recomienda á la jtencion y beneficencia de 3. M. la cual mandaba'el cadete D. Josef Gacel; 2 sargentos, 2 cabos y lusoldados, Nuestra pérdida ha sido la siguiente: heridos, ID. Juan An…</t>
  </si>
  <si>
    <t>Aligue</t>
  </si>
  <si>
    <t>…nado por el ayuntamiento de esta dad que profesan a! gobierno de Doña Alaría, (/fe.) ciudad para la proclamación de nuestra augusta Soberana- Había precedido i _____El ejército de D. Aligue! permanece en Sanrarem. (/¿Ó) este acto una solemne rogativa en la santa Iglesia catedral, con asistencia de las ESPAÑA. : autorldide». p^ra imp.orar dei Rio .a pEdad c* 'ira á favor de S. AL T Rx..va Goberna.iora en el acierto de &gt;u$ providencia» curante la…</t>
  </si>
  <si>
    <t>Alix, Juan</t>
  </si>
  <si>
    <t>Juan Alix</t>
  </si>
  <si>
    <t>Mi « 7 1 ' . J : ' Carratraea. £&gt;. Eduardo penares, ori Granada: desde 25 4* f 20 . ¿e Setiembre. - . T / ArtO MCI OS. ’ Graena. D. Juan Alix, los Santos ¡ I.’ temporadajksde L° í m« Ju nio: 2.a desde 1S de Agosto 4 30 de Setiembre. . , ■ • Loa suicríptúcee 4 la obra JOstpriade ¡a confuí Haóat iftatHlWeli acndbdo i re coger el tomo 9.0 y último A las librería* donde caten suscrito*. Se advierte á l…</t>
  </si>
  <si>
    <t>Allhorp</t>
  </si>
  <si>
    <t>…les con motivo de sus negocios , y 60 los franceses, incluso también un medidas-separadoras. - . , ¿ copnandante. Síd embargo otras cartas de Corfú de la misma fecha nada dicen El lord Allhorp contestóque en la semana-próxima se presentaría el bilí . de este suceso. Xo único que se sabe es que reinaba en Nápolí mucho des de la fitfórtna de la-Iglesia', y que esperaba que esta -medida aumentaría la con contento á causa de la ida del Senado, y por al…</t>
  </si>
  <si>
    <t>23/03/1833</t>
  </si>
  <si>
    <t>Gaceta de Madrid n.º 36</t>
  </si>
  <si>
    <t>…S. M. expedir gm^r ^ándp se bariaesto. Enseguida seformó la Cámara en comisión de decrete, cuyas priticipales disposiciones estan contenidas en 1« siguientes artí culos: - , , Tsl lord Allhorp piijjó'qiiéja Cámara aprobase que en exprésente, afio se . Art. l.° Desde l.° de Enero de 1834 “ fijará el número de secretarios oontíttúen percibiendo lo» derechos «obre el azúcar que venía de las Indias de legación conforme ¿ las disposiciones siguientes: o…</t>
  </si>
  <si>
    <t>04/06/1833</t>
  </si>
  <si>
    <t>Gaceta de Madrid n.º 68</t>
  </si>
  <si>
    <t>…en el momento en que iban á la mocion de M. Wirhmore resultaron solo i Vó votos en su favor. entrar en ella, acometieron en primer lugar a MM. Van-Geeland y Delalai— En seguida el lord Allhorp obtuvo se leyese el bilí para la conmutación de lie, á los cuales condujeron casi arrastrando hasta la plaza, en donde los mal los diezmos en Inglaterra, cuya segunda lectura se verificará el 31. (Couricr.) trataron. ____ La comisión de los propietarios de la…</t>
  </si>
  <si>
    <t>Allliorp</t>
  </si>
  <si>
    <t>25/07/1833</t>
  </si>
  <si>
    <t>Gaceta de Madrid n.º 90</t>
  </si>
  <si>
    <t>…. Sinjembargo , nuestro».rainigros oo'pueden decir que Ies han cogido de improviso los acontecimientos, porque mucho tiempo antes Ayer jc lttvo.un conseJo degabinete en .casa, del vizconde Allliorp, czoci- vi‘gabinete de Petenburgo en unión -cón el Diuaa -itabi» prevenido á nuestro 11er del Echiquier , al cual asistieron el lord Canciller ,el margues deiZiabs— ministro qué Alehemet-Alí estaba resuelto á hacer una invasión en Turquía, y •dnwn , el conde…</t>
  </si>
  <si>
    <t>Almagro, Juan</t>
  </si>
  <si>
    <t>Juan Almagro</t>
  </si>
  <si>
    <t>…que se halle, también es preciso y será mas fácil el aca bar con él cuando está en estado de larva, pues en el de huevo acaso quedará A costa de considerables gastos ha desaguado D. Juan Almagro, vecino de aniquilado con las mismas operaciones que emplean actualmente para destruir Aleóle* de Calateara, una laguna sita en término de la misma villa, que lla las manchas voladoras que tan acertadamente persiguen y exterminan, mediante man de la Garnacha,…</t>
  </si>
  <si>
    <t>Almagro, Juan Antonio</t>
  </si>
  <si>
    <t>Juan Antonio Almagro</t>
  </si>
  <si>
    <t>…la plaza de oidor de la audiencia de Sevilla, vacante por jubilación de Don sumir lo intenso dé su dolorá! opateirse lá fúnebre núeva de qué ce-extinguía ■Martin Javier Muzquiz, á D. Juan Antonio Almagro, ministro eleqto del por momentos la preciosa vidá óé liUeálro Rey y Señor: al momento Testa Consejo de Navarra, para el que nombro en plaza nacional á D. SerafitfCha- ron en el templo y en las calles preces fervorosac el Autor dé la tututalezá; y vier, alcal…</t>
  </si>
  <si>
    <t>17/12/1833</t>
  </si>
  <si>
    <t>Gaceta de Madrid n.º 161</t>
  </si>
  <si>
    <t>…Segovía. ............................ D. Antonio Casaseca. del consejo de Regencia, y alabado el zelo de sus individuas en el despacho de Sevilla................................. D. Juan Antonio Almagro. los negocios, sacó de repente nn memorial de su bolsillo, y les dijo que seria Soria.............................. D. Laureano Gutiérrez. tanto mas fácil de despachar cuanto habia dos años que estaba pendiente. Es Tarragona.......................... D. Eugen…</t>
  </si>
  <si>
    <t>Almiral, Josef</t>
  </si>
  <si>
    <t>Josef Almiral</t>
  </si>
  <si>
    <t>06/06/1833</t>
  </si>
  <si>
    <t>Gaceta de Madrid n.º 69</t>
  </si>
  <si>
    <t>…Belgrado 13 de Mayo* libra y media de esencia de rosa procedente dé Tqrquía, y presentada al despa Los negocios de la Bosnia han tomado un giro muy s£río desde que la c*-« cho por D. Josef Almiral; se ha servido S. M. mandar con fecha 5 de Mayo facían ha hecho que marchen con mas facilidad y prontitud los. correos. Loa último-, que pague cada libra de dicha esencia 96 rs. en bandera española, y 160 insurgentes!, dueños ya de la llanura del pais , han d…</t>
  </si>
  <si>
    <t>Alonso</t>
  </si>
  <si>
    <t>26/01/1833</t>
  </si>
  <si>
    <t>Gaceta de Madrid n.º 12</t>
  </si>
  <si>
    <t>…de las familias desgramoradoresfie Segura supieron, desde su "restauración por los Señores Reyes ¿iadár; restaurar la instrucción deja juventud, y preparar y allanar los ca mi-» f D. Alonso y Doña Leonor en los aflos;dé 1203 , y con la noblera que se les ños dé U Felicidad general, fijarán y eternizarán en la memoria de Iñ posteri- / concedió por «1 fehX nacimiento y bautismo desti hijo el infante D. Henrique dad titas'' remota el augusto nombre de V. M., y l…</t>
  </si>
  <si>
    <t>…o solo car. alterada pot la influsncU de iotep . grandeS’Complicaciones. Con todo* parece cierto que el -gobierno ruso proce teses extrangeros, no consultándole los de la patria.. D. Alonso «í Sabio, qua *W corazón,: de con muchoidesinteres y lealtad, y que no tiene mw objeto que impedir se libertó ¿Murcia del yugo de ío» sarracenos, legó • i ésta ciudad altere la'tranquilidad dé Europa, y mantener losprincipios qué. ha seguido . bien convencido…</t>
  </si>
  <si>
    <t>…udades en que la epidemia rona de España, que custodiaremos como un don inestimable. Sabíamos que-ql está haciendo estragos actualmente son Tralée, Kilnagariff, Castlepollard, Rey D. Alonso x redujo á ley escrita la l^y^fdpdamental que hasta entonces K.illoughter"', Kilkenney y Herbertstown. (Id) se observaba en la sucesión de la corona, la queipromulgó con el código de las Partidas su sucesor en Córtes de Alcalá de 134,8; pero ignorábamos la» F…</t>
  </si>
  <si>
    <t>22/10/1833</t>
  </si>
  <si>
    <t>Gaceta de Madrid n.º 130</t>
  </si>
  <si>
    <t>…por los derechos y en representación de su Abuela Doña María de Aus- /ranees, y aumentada con notas relativas al cddigo de comercio, y uo apéndice que I I tria, como procedente de D. Alonso e! Sabio y demás Reya y Reinas de Espa- aclara varias materias; ata obra, que se halla adoptada en Madrid para la Real es- | cuela de comercio, se vende en las librerías de la viuda de Mtyar y de Sana á 3a rs. I ña conforme á la ley de Partida sobre la direct…</t>
  </si>
  <si>
    <t>…ley escrita, sino de la ley mas cuando ncHxtn de piedad le prepara un solio amentado-sobre los corazones de fuart# y vigente de todas, que =es k tradición y k costumbre. Dice que D. Alonso el Sabio «quiso trastornar la antigua ley con otra |v.." P. con -esta're-■ nuera que es la de partida’*; la cual, añade, nunca fue observada ni -obede rerente súplica, .porque no hago mas que imitar la conducta de varios santo® ■ cida.” D. Alonso no escribió…</t>
  </si>
  <si>
    <t>28/12/1833</t>
  </si>
  <si>
    <t>Gaceta de Madrid n.º 166</t>
  </si>
  <si>
    <t>…paro V. M. ha obrado conforme i las leyes antiguas fundamen Parece que, la insurrección que ha estallado, en Candia de resultas de las- letales que dió á la monarquía el tibio Rey D. Alonso ix, y por las qbe han .vas arbitrarias y del sistema del monopolio, es mas seria de lo qiíe so creía, ascendido i ocupar di trono de España vuestros ilustres predecesores: quiera el pues ha dado la vela para aquella isla el almirante egipcio CKman bajá con dc…</t>
  </si>
  <si>
    <t>Alonso, Diego González</t>
  </si>
  <si>
    <t>Diego González Alonso</t>
  </si>
  <si>
    <t>…en nombre de la Reiva los Saavedra, D. AntonioPerez de Mecá,D. Antonio Velasco, D. CayetanoVal- distribuyan entre los pobres de sus barrios respectivos.=Tendréislo entendido, dés, D. Diego González Alonso, D. Dionisio Valdés, T). Domingo Ruiz y dispondréis lo necesario á su cumplim¡ento.=Éstá rubricado de la Real mano.= de la Vega, D. Felipe Bauzá, D. Gregorio Saenz deVillavieja, D. Josef Mou- —Paludo 23 de Octubre de 1833.=A D. Antonio Martínez. re, D. Josef…</t>
  </si>
  <si>
    <t>Alonso, Juan Bautista</t>
  </si>
  <si>
    <t>Juan Bautista Alonso</t>
  </si>
  <si>
    <t>19/10/1833</t>
  </si>
  <si>
    <t>Gaceta de Madrid n.º 129</t>
  </si>
  <si>
    <t>…tural franqueza D. Saturnino del Barco, oficial retirado en el mismo pueblo; habiéndoseme fu- I y exactitud, conoce el peso de sús responsabilidades en tan delicada materia, .gado D. Juan Bautista Alonso, D. Josef Galeti y D. Francisco Vicente Gon- I tengo la satisfacción de publicar, para conocimiento de los vecinos de esta ciu zalez. I dad y de los pueblos de su provincia, el resultado de la junta de facultativos ^Ptíéstos en seguridad los reos aprehendidos…</t>
  </si>
  <si>
    <t>Alonso, Vicente</t>
  </si>
  <si>
    <t>Vicente Alonso</t>
  </si>
  <si>
    <t>…ios D. Cárlos Mesía , D. Josef Marañon, D. Fernando Madrazo v D. Juan pitales, en los que se les facilitan todos los auxilios espirituales y corporales. Pedro Cortés: los segundos D. Vicente Alonso, D. Vicente Santamaría , el Asimismo, y con la cooperación del ayuntamiento de dicha ciudad , ha hechp Sr. marques de Torrc-Orgaz y D. Pedro Solís. que desde el dia 16 se dé principio á la limpia del rio Guadalquivir y otras obras públicas, en las que se ocup…</t>
  </si>
  <si>
    <t>Alopoeus</t>
  </si>
  <si>
    <t>19/12/1833</t>
  </si>
  <si>
    <t>Gaceta de Madrid n.º 162</t>
  </si>
  <si>
    <t>703</t>
  </si>
  <si>
    <t>…de pensar. El Rey ama con entusiasmo á su pueblo, y la regencia, Vitna 23 de Noziembn. aunque ha podido cometer algunas faltas, dirige todas sus providencias con la Ha llegado el conde Alopoeus con pliegos de S. Petersburgo , y un correo mas pura intención. ruso de Florencia: ha salido un coTreo para S. Petersburgo, y el embajador Las prisiones de los sugetos mencionados han atemorizado al débil partido francés ha despachado otro para París. De este…</t>
  </si>
  <si>
    <t>Alós, Josef María de</t>
  </si>
  <si>
    <t>Josef María de Alós</t>
  </si>
  <si>
    <t>….=P, Josef Salvador López del Pan.=D. Joaquín Lorenzo Mozo. = D. Ma muy cara Reina Doña Isabel ii , que legítimamente nos gobierna por media nuel'Josef de Arbizu.=D. Pedro Bailin.=D. Josef María de Alós. —D. Josef de V. M., como su tierna Madre y Tutora. Dígnese V. .VL admitir benigna Sartorio.=D. Juan de Potous y Mojica.=D. Pascual Liñan.=D. Tomas Gon- esta ingenua manifestación, emanada solamente de la lealtad que le profesan ■ zalex Carvajal.=D. Joaquín 1…</t>
  </si>
  <si>
    <t>Alotiso, Miguel</t>
  </si>
  <si>
    <t>Miguel Alotiso</t>
  </si>
  <si>
    <t>…é, descubrió el capitán Goptland 8 embarcaciones, a las cuales Acebal, por igualdad de circunstancias. inmediatamente caza.,El,Beacon echó al mar las laMfias, y al mismo Accéislt. D. Miguel Alotiso y E&gt;. Juan de Dios-Bravo, por id. tümpo se les'reuaió una lancha cañonera turca mqoiada ytSr marinos ingleses, Idem en la date de adorltot. D. Francisco La Rosa y D. Bonifacio DoizfiJcscualeSseles dió orden para que arrinconasen á los piratas hacia la costa, tua.…</t>
  </si>
  <si>
    <t>Alrhprp</t>
  </si>
  <si>
    <t>…sley, hermano mayor del duque de Wellington, mayordomo mayor de ídem.__Sejion del 31. la Real casa, dijo que el Rey le mandaba comunicar á sus señorías la contesta A propuesta del lord Alrhprp se formó la Cámara en comisión para exa ción que S.M. daba á la exposición que en nombre de la Cámara se le habia preminar el.proyecto ministerial del reglamento del banco, y en seguida el mis , sentado el dia 3 del corriente. Acto continuo leyó dicha contest…</t>
  </si>
  <si>
    <t>Alsina, Pablo</t>
  </si>
  <si>
    <t>Pablo Alsina</t>
  </si>
  <si>
    <t>…en de 22 de Marzo último te ha servido el Rkt nuestro Se L01 suscrtptore* al Diccionario histórico de hombres célebre* 6 biografié universa? ñor conceder privilegio de invención á D. Pablo Alsina y compañía, vecinos compendiad,i acud rán á recoger las entregas i.a y a.8 «H como 0.°,, y7 ..la entrega *rry d- retratos, i las librerías de Cuesta y Perez, y en las provincias en donde se hubie y del comercio de Barcelona, para asegurar la propiedad del mét…</t>
  </si>
  <si>
    <t>Alt</t>
  </si>
  <si>
    <t>…orque los En atención á los muchos é importantes asuntos preparados para esfe di* habitantes son muy pacíficos; y otras que sin la ocupación que los tiene sujetos hizo observar el lord Alt irp que seria de desear que los honorables individúe» siempre estarían en continuo alboroto. que tuviesen que presentar mociones, lo suspendiesen, lo que asi verificaron al Mas el hecho cierto é incontestable es que una inmensa multitud, es decir* gunos. * :…</t>
  </si>
  <si>
    <t>Altamiras, Josef María Moscoso de</t>
  </si>
  <si>
    <t>Josef María Moscoso de Altamiras</t>
  </si>
  <si>
    <t>…o............................. D. Pedro Clemente Ligues. .. cho cierto y positivo que los gobiernos ingles y francés han protestado de nue Lugo.................................... D. Josef María Moscoso de Altamiras vo contra el tratada celebrado últimamente enlre la Rusia y la Puerta. (G. Malaga. . ...................... D. Francisco León Bendicho. deF.) Murcia............................... D. Josef Musso y Valiente. El Mercurio de Suabia, refiriéndose á noticias de Fr…</t>
  </si>
  <si>
    <t>Althorp</t>
  </si>
  <si>
    <t>14/02/1833</t>
  </si>
  <si>
    <t>Gaceta de Madrid n.º 20</t>
  </si>
  <si>
    <t>…....................................... 41 Mr. O'Connel habló contra la elección del antiguo presidente. Los conservadores se componen de los diputados de 81 pueblos y ciudades El lord Althorp , ministro de Hacienda, dijo: No vengo á hacer elogios _&lt;je, Inglaterra, de los condados del mismo réino, 13 de Escocia, 28 de ni á encomiar las eminentes cualidades que hacen digno á Mr. Sulton mas que Irlanda. á ningún otro de desempeñar las dificiles funci…</t>
  </si>
  <si>
    <t>…á esperarse que bas de Irlanda hasta que tengamos los pormenores de él. s-gun lo propuso el día i a ten estos medios mientras qUe no se Convoquen y reúnan las fuerzas militares el lord Althorp. Hasta ahora se ignoraba si este bilí distraería los bienes ecle de la Carolina-del Sur. En fin , condure el mensage reclamando el patriotismo siásticos de su primer destino,,esto es, de la manutención de la Iglesia protes de los ciudadanos, única salvaguardi…</t>
  </si>
  <si>
    <t>…cibido ayer con el nombre de acta una nota de Mr. Ruthwen pidió después que se difiriese is discusión. los Exentos Sres. príncipe de Talleyrand y vizconde Palmerston , fecha 30 El lord Althorp declara que estando á su parecer suficientemente ilustrado’ del corriente , y participa á SS. EE. que inmediatamente la remitirá á Ha va-. ei asunto, no solo seria inútil sino peligroso el continuarla. Sin que sea su ánimo anticipar la respuesta que su gobier…</t>
  </si>
  <si>
    <t>28/03/1833</t>
  </si>
  <si>
    <t>Gaceta de Madrid n.º 38</t>
  </si>
  <si>
    <t>…tar exposiciones á S. M. y á las ya mucho tiempo en la Besarabia 209 hombres para marchar i' la primen dosCámaras pidiendo se remediasen los males de que tuviesen queja. orden. El lord Althorp observó en seguida qué el orador habia exagerado mucho Desde que llegó el general Kincleff, que hasta ahora ha residido en Bq- y padecido bastantes equivocaciones, asegurando que la primera cláusula del charest,_ac trabaja con mucha actividad en la organizaci…</t>
  </si>
  <si>
    <t>06/04/1833</t>
  </si>
  <si>
    <t>Gaceta de Madrid n.º 42</t>
  </si>
  <si>
    <t>185</t>
  </si>
  <si>
    <t>…dem.) al público á retirarse cuando los individuos del tribunal fuesen a votar; pero Cnr. fecha 27 de Febrero último escriben de Constantinopla lo que signe: habiendo observado el lord Althorp que esta moción seria mas oportuna para "La presencia de la escuadra rusa ha causado aquí una impresión extraordi las cláusulas siguientes, se dejó su discusión para entonces. naria. El almirante Rousin, que había protestado contra la entrada en el Bos Asi qu…</t>
  </si>
  <si>
    <t>…todas las grandes cuestiones, que á no ser por.esto ya estuvieran mas adelan timientos del Sultán para el Emperador, pasó á visitar al almirante LazarefF tadas, y la negativa del lord Althorp á trabajar ahora en nuevos asuntos. Se ase que le recibió á bordo de su navio con todos los honores militares acostumbra gura que en la semana de Pascua se hará el arreglo ministerial, y que se encar dos. El seraskier anunció al contraalmirante que S. A. teni…</t>
  </si>
  <si>
    <t>…ública manifiesta las razones que el gobierno tiene oi exteriores, ni la situación interior del país. rá formar el presupuesto del modo que lo presenta, y la Camera aprueba ios El lord Althorp en contestación á las observaciones de Mr. Hume sostuvo capítulos 1 á 5, en los cuales se fijan las sumas que se han de invertir en cutos que no se podía reducir los impuestos sino después de haber atendido á los del ministerio de Instrucción pública, colegio…</t>
  </si>
  <si>
    <t>11/04/1833</t>
  </si>
  <si>
    <t>Gaceta de Madrid n.º 45</t>
  </si>
  <si>
    <t>…ustituir un nuevo impuesto sobre las propiedades á los qu* gravitan so neutralizar fa de las otras Potencias mediadoras. En la sesión que los magna bre la industria productiva. El lord Althorp contestó que la experiencia había tes húngaros-celebraron el dia 14. de este, se acordó suplicar á S. M. 1. que ten probado que era impolítico imponer sobro las propiedades una nueva contribu ga á bien residir parte del afio en aquel reino, y permitir que el…</t>
  </si>
  <si>
    <t>27/04/1833</t>
  </si>
  <si>
    <t>Gaceta de Madrid n.º 52</t>
  </si>
  <si>
    <t>224</t>
  </si>
  <si>
    <t>…legidos por' una imponente mayoría Ice dos individaos de' la -.‘c aí obcj ... . .rt jjl*l¿rado'3Q de Marzo. Cámara M. Stanley y Mr. Ellice. (Globo.} Ayer tarde se tuvo eñ' casa de lord Althorp un consejo de gabinete qus «ofnjfljíjaft'ai pdstr pW^áÜ dos correo* que de cónstsntfnqpla van con tod* duró hasta las cinco de ella. al cual asistieron el lord canciller, el marques de dHfeéKtíU i lt átrté dé'Viéha, y sin duda deben llevar noticias muy impor-…</t>
  </si>
  <si>
    <t>Álthorp</t>
  </si>
  <si>
    <t>04/05/1833</t>
  </si>
  <si>
    <t>Gaceta de Madrid n.º 55</t>
  </si>
  <si>
    <t>…se formó la Cámara en co Darmstadt 17 de Abril. misión para proceder á la discusión del presupuesto. Con fecha 11 del corriente ha dirigidó el ministro del Interior y de Justi El lord Álthorp tomó la palabra, y comenzó su discurso llamando la aten cia á las comisarías de esta ciudad y á la de Giesen, á la dirección provincial ción de la Cámara sobre el actual estado de las rentas de Inglaterra, y dijo: de Maguncia y á los habitantes de las provinc…</t>
  </si>
  <si>
    <t>09/05/1833</t>
  </si>
  <si>
    <t>Gaceta de Madrid n.º 57</t>
  </si>
  <si>
    <t>…supues lardará mucho en que su industria y prosperidad , debidas á la solicitud del go to. (Jan.) bierno, hagan olvidar los males pasados. (.Diario de Petcrsburgo.) ____ Dicen que lord Althorp ba dicho al conde Grey que reflexione sobre si conviene ó no que sp retire del ministerio, (CeuriVr.). __ . ■- ; MVHZA. ; ‘ ' . y" . i' ■ Munich 22 de Abril. . cÍjtara de los cÓMtmBS._d Jrr/on del 22. , El 4 del corriente entró en el Bosforo la segunda expedi…</t>
  </si>
  <si>
    <t>…sir John Rey respecto! las attes sed taxis. La cuestión estriba, como ha ob nunca podrá olvidarse; asi que, S. A. siempre le vivirá por ello reconocido: servado con mucha razón el lord Althorp, en saber con qué se reemplaza la sin embargo, habiéndose tratado oficialmente con S. E el barón Roussin , em ■contribución que. la Cámara ha suprimido; y aqui se presenta naturalmente la bajador de Francia, el negocio de Egipto , y habiéndose decidido á gust…</t>
  </si>
  <si>
    <t>350</t>
  </si>
  <si>
    <t>…e una acendrada lealtad á V. M., nuestra inmortal Reiva y augusta des cendencia. Saldaña 2ó de Abril de 1833.rcScnor.rzA L. R. P". de V. M.~ Luego que el Presidente anunció que el lord Althorp tenia ta palabra se Sus mas fieles vasallos, el aiéalde mayor Bernabé de Bustamante^Josr/ Era- conmovió toda la Cámara; pero después se restableció el orden, á la agita so García, regidor decano.zzDr. Faustino Manjon, regidor 2.°zzPaulrnoG ra ción sucedió la…</t>
  </si>
  <si>
    <t>…ovincia en. En fin, (fespues de haber hablado algunos otros individuos de la Cámara y calidad de comisario imperial, y que según decían se había dad^ orden para que entre ellos el lord Althorp, en cuyos discursos nó se halla mas intefes que en muchos regimientos se'trasladasen á !a misma provincia. hMrprirfmnciados antes, se constituyó la Cámara «n comisión de subsidios* co Las noticias de Hungría son poco favorables á lt&gt;s provectos, del gobierno,…</t>
  </si>
  <si>
    <t>des Frahchés-Montagnést estos esperan con impaciencia la resolución delcon- ción, notándose sobremanera el discurso del lord Althorp t y-después sé proce ’sejo ejecutivo'sobre la. ekpósicipn que ie han dirigido pidiendo socorros. Se ase dió a votar la mocion objeto de esta discusión, y resultó desechada por 355 gura que se les ha autorizado para residir interinamente en el cantón de Berna.…</t>
  </si>
  <si>
    <t>…dé Pares: dícese que estos serán siete, y dente combinación de los gravámenes públicos, cíe aliviar la ciase jornalera. uno de lcis nombrados Mr. Etienne. (Jdl) ____ La mocion det lord Althorp, contraria al voto anterior de la Cámara de -——El Monitor belga, que ya habia publicado.una lista de los buques holan los Confines de Inglaterra sobre abolición del derecho de las heces de la cerve deses detenidos y conducidos a los puertos ingleses, ha publi…</t>
  </si>
  <si>
    <t>…Tan subida; asi es que los consoli les polacos.” Tos Estados generales de Holanda se reunirán muy pronto: el Rey en1 dados han, llegado hoy á 88. 1 ——A las dos se ha presentado al vizconde Althorp en la tesorería una gran persona hará la apertura de las sesiones, y su discurso se espera con la mayor diputación, á cuya cabeza ¡b.1 el presidente de la comisión central de West- impaciencia. Se asegura que presentará redactadas sus resoluciones respecto de…</t>
  </si>
  <si>
    <t>25/05/1833</t>
  </si>
  <si>
    <t>Gaceta de Madrid n.º 64</t>
  </si>
  <si>
    <t>…"Westminster para oír de boca de los diputados, -cebida en estos términos: »Que la última decisión de la Cámara de los Comu que en nombre de la misma junta se habían presentado al lord Althorp, á fin nes acerca de la contribución sobre puertas y ventanas ha causado en el país la de que S. E. les manifestase cuáles eran sus intenciones acerca de la contribu mas grande inquietud; y que en su consecuencia el pueblo está decidido á obteción sobre puert…</t>
  </si>
  <si>
    <t>…de que fuese disuelto este cuerpo. facultad de que hablaba no pertenecía al ministro de la Guerra. Los primeros navios de la escuadra francesa habian llegado ya á las aguas de El lord Althorp estableció claramente que la facultad de que se trata es una Smirna, y estaban reunidos con la que manda el almirante Hugon. de las prerogativas de la corona, y que al secretario de Estado de la Guerra Todo esto que cuenta el Diario de los Debates podrá ser c…</t>
  </si>
  <si>
    <t>794</t>
  </si>
  <si>
    <t>…búrete Cámara es tos comunes.—~Ses)bn del 21.. ^ francés, á pesar de sus medidas de coacción ,~tenga por-conveniepte contribuir i s que esta cuestión sedcsenlace amistosamente. Él lord Althorp anumtíóqua el 31, hariaá la Cámara- una-propOsicion so En todo él dia de mañana ó al sigjyff.rtte á mas tardar se esperan noticias-de bre el privilegio del banco. Constantmopla, y pór ellas se sabrá-cuál ha sido la resolución de Ibrahim res— El doctor Harvey…</t>
  </si>
  <si>
    <t>…e había seguido el gobierno actual, no sqlo respecto á Portugal, sino también en las relaciones con otras Potenciasr-aeusándole además de no Contestando £ sir R. Peel, declaró el. lord Althorp que pl día siguiente haber tenido dignidad ni firmeza en los negocios de Turquía, y de haber per entregaría á la Camila el proyecto ministerial del privilegio del banco. * mitido que la Francia y la Inglaterra arreglasen poc-sí. solas la querella entre ..El P…</t>
  </si>
  <si>
    <t>22/06/1833</t>
  </si>
  <si>
    <t>Gaceta de Madrid n.º 76</t>
  </si>
  <si>
    <t>…mellos, cuya agua es excelente, adonde llegaron los gefes de las tribus aliadas á ofrecer sus servicios en cumplimiento cámara de ios coMUKEs._JV.nort de hoy. de su obligación. El lord Althorp anunció que estaba encargado de comunicar á la Cámara «Después de haber descansado una hora se dirigió la columna hácia las ori la contestación de S. M. á la exposición que le habia dirigido. llas del mar, y en todo el camino encontró campos sembrados de taba…</t>
  </si>
  <si>
    <t>27/06/1833</t>
  </si>
  <si>
    <t>Gaceta de Madrid n.º 78</t>
  </si>
  <si>
    <t>…estro ple siderable sin saber si las operaciones corresponderán á sus deseos! El objeto le nipotenciario se expresó del modo siguiente : gítimo y verdadero que puede proponerse el lord Althorp se conseguira com íéndrtt 10 de Junio de 1833. «El infrascrito enviado extraordinario y pletamente por la publicidad que se dé á las cuentas; de este modo los accio níihislro plenipotenciario de S. M. el Rey de los belgas cerca de S. M. britá nistas y el públ…</t>
  </si>
  <si>
    <t>29/06/1833</t>
  </si>
  <si>
    <t>Gaceta de Madrid n.º 79</t>
  </si>
  <si>
    <t>…aristocrática déja de prestarle apoyo. Aristóteles y Ci turas. (Courier.) cerón han observado con mucho-juicio-que si.la aristocracia no sirve de escodo ------ La proposición del lord Althorp relativa i adelantar al clero irlandés una' al principio monárquico, esie nunca -podrá resistir al soplo tempestuoso y aso cantidad en lugar de les diezmos atrasados, fue adoptada por una mayoría de lador déla democracia que tán amenudo se desencadena contra…</t>
  </si>
  <si>
    <t>…s que el coronel M. de Bricqueville dirigió mayores males del sistema de los pueblos privilegiados.” conrra el mariscal ministro de la Guerra en el discurso que pronunció el 13 El lord Althorp se opuso á esta proposición, fundándose principalmente del corriente en la Cámara de los Diputados, obligaron al marques de Dalma én el inconveniente que se seguiría de su aprobación; i saber: que con ella se cia á pedirle una satisfacción, de lo cual resultó…</t>
  </si>
  <si>
    <t>16/07/1833</t>
  </si>
  <si>
    <t>Gaceta de Madrid n.º 86</t>
  </si>
  <si>
    <t>…dad con que no se trate de este punto hasta la sesión próxima, censurando la precipita- venia tanto á la Holanda como á la Bélgica y á la Francia: pero las Potencia* ciorv-con que lord Althorp ha procedido en un asunto de tanta imporlancia, y del Norte no quieren comprometer de ningún modo el porvenir, porque no at cual están ligados intereses de la mayor consideración. Asi que, á pesar de pueden menos desconocer el resultado de la última composici…</t>
  </si>
  <si>
    <t>20/07/1833</t>
  </si>
  <si>
    <t>Gaceta de Madrid n.º 88</t>
  </si>
  <si>
    <t>…en al cumplimiento de. vuestro en con 100 billetes dé ¿.libras cada uno, se pagarían todos en oro. cargo. Caminareis unidos para conseguir las saludables reformas á que todavía El lord Althorp contestó negativamente, y declaró.que el único objeto ■ se oponen, algunos hermanos extraviados. Reúnidlos pues; reunámonos todos de la modificación que proponía era impedir que en caso de terror pánico to■ bajo I».enseña de la felicidad general y de 1» prosp…</t>
  </si>
  <si>
    <t>…r'su paso. i ren desde el S de este mes de 10 á 12 personas por dia. &gt; Sir Peel continuó presentando objeciones contra la última modificación pro* Lisboa 13 de Julio.puesta por el lord Althorp, y combatió toda la resolución, porque su efecto seria el despreciar los -cambios , y sustituir al sistema que tan felizmente se El cólera va disminuyendo en esta capital, y según los últimos boletines, había establecido por su bilí de 1829, el del pagó en or…</t>
  </si>
  <si>
    <t>…conde Grey, el duque de Rtchemond, el vizcou* que se necesitaría de que interviniese una Potencia extrangera para detener sus de Malbournc, el vizconde Palmerston, M. Stanley, el vizconde Althorp, marchas. Mas por una negligencia inconcebible de nuestro gobierno no se hizo el lord Holand y el lord Jphn^Russcll. Este consejo duró dos horas y media, caso de este aviso, ni se adoptó la menor medida para impedir á la Rusia que pero se ignora lo que se tra…</t>
  </si>
  <si>
    <t>30/07/1833</t>
  </si>
  <si>
    <t>Gaceta de Madrid n.º 92</t>
  </si>
  <si>
    <t>…declarando puesto en estado de bloqueo el - litoral de Portugal, según se ha envia’do á la secretaría de Negocios extrangeros. cámara ss tos ioREs._-fe.rK&gt;» del 1S de Julio. , El lord Althorp, después de quejarse del modo inusitado con que habia Un noble lord preguntó en qué estado se hallaban las negociaciones relati presentado; esta mocion sir Robinson,.esto es, sin haberla anunciado antes, y vas i establecer entre Lóndres y París un servicio di…</t>
  </si>
  <si>
    <t>…quien paga los impuestos , aboliendo en todo el reino rá en antigüedad á los guias ó gendarmas á caballo, y estarán á disposición pensiones nó merecidas por servicios públicos. El lord Althorp, M. Spring- del gran preboste. Rice , M. Peel y otros individuos combatieron esta mocion que apoyó vigo Escriben de Cassel, en Hesse, lo siguiente: »El dia 19 de este mes se rosamente M. Hume, sir Whalley y M. O’Dwyer, y que por último fue presentó á la asamb…</t>
  </si>
  <si>
    <t>…do en la Cámara de los Comunes una discusión sobre el ' por plaza, y bajo las mismas reglas y condiciones que los concedidos al canal azúcar extrangero, declaró en primer lugar el lord Althorp, en vista de una de Castilla: á que después de concluido el camino se procediese á establecer el mocion hecha sobre este objeto por M. Clav, que no podía admitir actualmen , portazgo entre el Puerto de Santa María y Bonanza, sacándolo á pública su te el princ…</t>
  </si>
  <si>
    <t>…posición siempre que estuviese escrita en términos decorosos, no podía dispen los privilegios de la Cámara publicando inexactamente sus debates. sarse la Cámara de admitirla.. El lord Althorp dijo entre otras cosas que esta mocion le parecía muy ex El conde.de Aberdeen combatió la doctrina del lord canciller, asegurando traña, tanto en la sustancia corho en la. forma, y que á su parecer el verdade que si se aplicaba exactamente podría tener consec…</t>
  </si>
  <si>
    <t>Althórp</t>
  </si>
  <si>
    <t>10/08/1833</t>
  </si>
  <si>
    <t>Gaceta de Madrid n.º 97</t>
  </si>
  <si>
    <t>…df iLansdotwne,el conde de Ripor, el vizconde Melbourne y el oiría otra vez á la compiñía 4f la ludia oriental contra ciertas cláusulas del lord Plunkett , el lord Canciller y el vizconde Althórp. {Sun.} bilí; sobre el excesivo poder que se da al fiscal geperal, y sobre el nombramien__ _El 2(5 á las tres de la tarde se hallaban los ministros en la-junta; pero na to de dos obispos mas. Ha habido 30 votos á favor y J00 en contra. (Jan) da se sabiá i aqu…</t>
  </si>
  <si>
    <t>…£n fin, después de haber hablado en distintos sentidos \arios individuos de tirse , han tenido la osada temeridad de acometer , con una nueva invasión, !oi' Ja Cámara , propuso el lord Althorp que no se tomase en consideración la pacíficos y fieles pseblos del Algarbe , cuyas costas acometieron, insultando y moción de M. O’Connell; mas sin embargo se adoptó por último. robando sus domicilios. «Mas no se limitaban á esto solo sus perversos designios…</t>
  </si>
  <si>
    <t>…general de edume al sentido y al espíritu de la resolución que sobre el particular tomo la . cicion. Dieta el afio pasado. 3.° La diputación nombrada por la Dieta de Zurich que El lord Althorp contestó que lejos de tener olvidada la educación, del pue da encargada de comunicar-esta resolución, y de proponer que pl pacto se exa blo, el gobierno actual al contrario.se esforzaba .cuanto podía para difundir la mine de nuevo.” . ilustración hasta en las…</t>
  </si>
  <si>
    <t>22/08/1833</t>
  </si>
  <si>
    <t>Gaceta de Madrid n.º 102</t>
  </si>
  <si>
    <t>…species que por ¿na par de 18 años: mas esta proposición fue reprobada por 43 votos contra 37. te parece que deben facilitar su retirada, con arralo á los deseos de la Inglater El lord Althorp presentó cuatro cláusulas adicionales, en las cuales se arre ra, y por otra pueden aumentar las dificultades. glaba el modó como se habían de reunir los fondos ó los 2ü millones de libras ------ El Globo ingles del 9 dice que ha llegado á Falmouth el bergantí…</t>
  </si>
  <si>
    <t>27/08/1833</t>
  </si>
  <si>
    <t>Gaceta de Madrid n.º 104</t>
  </si>
  <si>
    <t>…lguna de oficio del ministerio; antes bien en la sesión del día 7, landa. En seguida aprobó la Cimata diferentes bilis,' y se leyeron otros por se habiendo M. Bulwer preguntado al lord Althorp si los trasportes pedidos por gunda vez; después se formó é¿ comisión general para examinar el bilí relativo a almirantazgo estaban destinados á Portugal, y siesta,medida era Ocasionada ó la emancipación de los esclavos, Leido el primer artículo propuso el io…</t>
  </si>
  <si>
    <t>31/08/1833</t>
  </si>
  <si>
    <t>Gaceta de Madrid n.º 106</t>
  </si>
  <si>
    <t>…a no tardará, en venir á Bohemia, en donde los bec. (Id.) Monarcas tratarán entonces en persona de los objetos ya preparados para las ■ Ayer hubo junta de ministros en la casa del lord Althorp. conferencias preliminares de sus respectivos ministros. El teniente coronal Prokerch ha llegado á Trieste, procedente de Alejandría, el día 8 de este mes. f FRANCIA» Nada de nuevo se sabe acerca del Oriente. El Sultán vuelve á reproducir París 21 de Agosto.…</t>
  </si>
  <si>
    <t>03/09/1833</t>
  </si>
  <si>
    <t>Gaceta de Madrid n.º 107</t>
  </si>
  <si>
    <t>…el803 ), y el nombre lliams y M. Cobbctt apoyaron la mocion/contra la cual hablaron otros varios, del, generoso compatriota que ha mandado construir este monumento. Su- coste y el lord Althorp, quién declaró que el almirantazgo se esforzaba sin embargo ha sido de 53 rublos. en-equipar las escuadras sin recurrir á este medio cuando no urgia; mas aitnque. La Gisueta si* Finlandia anuncia que. M va á establecer en Carelia el ser dcápues Ja modificó su…</t>
  </si>
  <si>
    <t>…Aíinistros se ha ventilado enrre otros pontos importaníes ei de k contribución d¿ puertas r ven Argd 1% de ¿Xvsknért. tanas , y se añide que acerca de sa abolición ha manifestado lord Althorp ks di La poy^ion europea, que consta ya de 7500 almas, fiase traza de aumen ficultades que pudiera haber de parte de los intercsado&gt; ca k agricultura, que ' tarse Tapidamente, y scnlímos qtie se ponga- obstáculo á k admisión de ma- ÍJ-\n fr»it,-'í»r»L.. e^r%…</t>
  </si>
  <si>
    <t>Alva-, Jossf</t>
  </si>
  <si>
    <t>Jossf Alva-</t>
  </si>
  <si>
    <t>…l Consejo y Cámara de Castilla pueb'os, y satisfacer las necesidades de la Industria y agricultura} establecer la na para una canongía de la santa iglesia catedral de Salamanca, á D. Jossf Alva- vegación iDtrrlor por un sistema nuevo y económico de construcciones hidráulicas adecuado á nuestro país, para dar salida á los frutos de la Península; proporcionar rez de Neira: para otra de la catedral do Málaga, á D. Francisco de Paula M¡- abundante pesca,…</t>
  </si>
  <si>
    <t>Alva-, Manuel</t>
  </si>
  <si>
    <t>Manuel Alva-</t>
  </si>
  <si>
    <t>29/10/1833</t>
  </si>
  <si>
    <t>Gaceta de Madrid n.º 134</t>
  </si>
  <si>
    <t>…nsejo de Hacienda, D. Francisco de León otro que el de ocuparme cuanto antes en su Real servicio, y acreditarle que en | Bendicho, ministro honorario de mi consejo de la Guerra, y D. Manuel Alva- ninguna ocasión desmentiré la confianza con que el Sr. O. Fernando vn se háj I rez García, vocal de la junta de Aranceles. Tendréislo entendido, y dispon dignado honrarme; pues solo los estragos que en mí hizo la gangrena en la j dréis lo necesario á su cumpl…</t>
  </si>
  <si>
    <t>Alva-, Santiago</t>
  </si>
  <si>
    <t>Santiago Alva-</t>
  </si>
  <si>
    <t>21/12/1833</t>
  </si>
  <si>
    <t>Gaceta de Madrid n.º 163</t>
  </si>
  <si>
    <t>…cribid D. Vicente Vizcaíno Perez, B ras, Cuadrado, Caraza, D. Basilio.García y los individuos de sus jumas, lla adicionado y arreglado á las citas .de la Novísima Recopilación por D. Santiago Alva- rado y de la Peña: un tomo en 8.°, á 14 rs. en pasta. Se venden en la librería de madas de gobierno , quedan exceptuados de este indulto. Razóla. .. 5.° a! que presente á cualquiera de los expresados cabecillas, ademas de ——Los suscriptores á la quinta colece…</t>
  </si>
  <si>
    <t>Alvarado, Santiago</t>
  </si>
  <si>
    <t>Santiago Alvarado</t>
  </si>
  <si>
    <t>…r D.conVicentearregloVizcaínoá las leyesy Pérez,y órdenesreformadacomunicadasy adicionadabasta elenaño1© se mantiene inalterable en sus respectivos distritos. mas interesante, por D. Santiago Alvarado de la Peña: un tomo en 8.° Se vende en la librería de Razóla á 12 rs. pasta. ------ Colección de pláticas doctrinales y morales sobre las cuatro principales partes de la doctrina cristiana, por O. Francisco Leal: un tomo en 8.° Se vende en la librería Por not…</t>
  </si>
  <si>
    <t>Alvarado, Santiago de</t>
  </si>
  <si>
    <t>Santiago de Alvarado</t>
  </si>
  <si>
    <t>…distancia de Madrid; comodidades, y cuanto hay digno • , Madrid 7 de Junio. ‘de saberse. Obra traducida del francés; y recopilada de las mejore^ y mas- selectas eí- pafioias, por D. Santiago de Alvarado y de'la.Pefia. Se baila de venté ed Madrid ejl Et Ret nuestro Señor, en atención á'lbs servicios y mérito del brigadier la JJbrerii de so jo, 4 la rs. en rústica y I4&gt;n pista: Barcelona la de D. Valero de infantería D. Rafael de Aristegui y Velez, conde de Mi…</t>
  </si>
  <si>
    <t>Alvarcz, Manuel</t>
  </si>
  <si>
    <t>Manuel Alvarcz</t>
  </si>
  <si>
    <t>…gregó el incidente de ser la primera vez que &gt;&gt;Ayer la división se ha batido valientemente y como de costumbre; por lo | subía á la cátedra santa el licenciado en derecho canónico D. Manuel Alvarcz mismo no puedo menos de acreditarla mi satisfacción. Hoy marcharemos con | Aguado, que pronunció un elegante discurso, ¿n que probó que en medio de tra el enemigo, y si tiene la osadía de medirse con nosotros, se arrepentirá de los graves lítales con que ti T…</t>
  </si>
  <si>
    <t>Alvarez, Antonio</t>
  </si>
  <si>
    <t>Antonio Alvarez</t>
  </si>
  <si>
    <t>…l referido también de un modo digno de los mayores elogios: el teniente de cazadores de capitán general, para que con mayor prontitud llegase á conocimiento de S. M* mi regimiento D. Antonio Alvarez, y el subteniente de la guardia D. Antonio En dicho parte manifiesta el conde Armildez que, deshecha la facción de. Villa Caus, desempeñaron con la mayor bizarría la comisión que puse á su cuidado lobos en Cervera , dividió su brigada en tres columnas, para c…</t>
  </si>
  <si>
    <t>Alvarez-zeSl, Josef Angel</t>
  </si>
  <si>
    <t>Josef Angel Alvarez-zeSl</t>
  </si>
  <si>
    <t>29/01/1833</t>
  </si>
  <si>
    <t>Gaceta de Madrid n.º 13</t>
  </si>
  <si>
    <t>…estas compañías, que aunque pequeño, no rezóla ser desechado felices años. Buenacbe 20 de Diciembre de 1832.=Señora. =A L. R. P. de de las aras donde lo sacrifica. V. M.=El primer comandante Josef Angel Alvarez-zeSl segundo cotnandanDios prospere la importante vida de V. M. con la de su augusto Esposo te Francisco Josef MuéUz-v=Por la dase de capitanes Tomás López Momo. y legítima descendencia muchos años para bien de esta monarquía. Granada 5 =Por la clase de tenientes…</t>
  </si>
  <si>
    <t>Am, Luis</t>
  </si>
  <si>
    <t>Luis Am</t>
  </si>
  <si>
    <t>17/09/1833</t>
  </si>
  <si>
    <t>Gaceta de Madrid n.º 113</t>
  </si>
  <si>
    <t>…s de Andalucía y F.xtremadura. tros Señores por el Emo. y Excmo. señor cardenal D. Francisco Tiberi, mon A la ejecución de estas v otras muchas dbp'ró-ciones de prccauc:o-i v bene señor Luis Am,it de S. Felipe y Sorso, arzobispo de Nicea, que acaba de llegar ficencia contribuyen con laudable zelo las autoridades y corporj^. i:uo&gt; enjuga á ésta corte, nombrado para suceder á S. Erna. ,como Nuncio de S. S. El Erno. das de realizarlas, y muy en particu…</t>
  </si>
  <si>
    <t>Amado, Juan Bautista</t>
  </si>
  <si>
    <t>Juan Bautista Amado</t>
  </si>
  <si>
    <t>162</t>
  </si>
  <si>
    <t>…os herederos de D. Manuel Félix de Goniochategut, á D. Guillermo wbite, de facilitar el mas pronto despacho de esta operación, guardando la mayor uni Benicarló, á los herederos de D. Juan Bautista Amado yá D. Bernardo Eloóa, para que eo el término perentorio de seis meses justifiquen ante el expresado juez y por formidad posible en el modo de extender las carpetas de presentación , con ar la escribanía de la Fuente , las cantidades y derechos que tienen que…</t>
  </si>
  <si>
    <t>Amalia, María</t>
  </si>
  <si>
    <t>María Amalia</t>
  </si>
  <si>
    <t>11/06/1833</t>
  </si>
  <si>
    <t>Gaceta de Madrid n.º 71</t>
  </si>
  <si>
    <t>…manda, imprimir y Soberana, qué también, se dignó asistir á él en compañía de la Serma. Sra. In distribuir, y en.seguida toma en consideración la propuesta que hace M..Dupin fanta Doña María Amalia. para que se concedan 69 francos de pensión anual á la viuda del general Dau- El día 7 de este mes tuvieron lá honra de cubrirse de grandes de Estriña de mesnil. V.- .dL i- : -■ primeraclase delaitlte delRax nuéstro Ssñor¿1 rluqüíráie láRocayü cande .: v Prnt…</t>
  </si>
  <si>
    <t>Amar, Félix Torres</t>
  </si>
  <si>
    <t>Félix Torres Amar</t>
  </si>
  <si>
    <t>…entrar en España por de Astorga, vacante por fallecimiento de D. Leonardo Santander y VillavicenValencia de Alcántara, adonde fueron desarmados. En toda la retirada fueron cio, á D. Félix Torres Amar. constantemente perseguidos por los pueblos y por las guerrillas realistas que es pontáneamente se formaban etí gran número, y mataron á muchos de aquellos -xol&amp;A de courxcio. ^Cotización de hoy d las tres de la tarde. perversos, prendiendo á otros, y entregá…</t>
  </si>
  <si>
    <t>Amat</t>
  </si>
  <si>
    <t>…a que dad, cuyos afanes y desvelos son acreedores al aprecio de S. M. y al reconoci se evacúen las formalidades necesarias para que se verifique la entrega por mon miento público. señor Amat, de las cartas credenciales del Santo Padre. Imitándolas, es de esperar se conduzcan las autoridades todas de las pro En seguida pasaron ambos prelados á los cuartos de los Sermos. Sres. In vincias , las municipales de los pueblos y los vecinos parucul ue’.,…</t>
  </si>
  <si>
    <t>Amat, Félix</t>
  </si>
  <si>
    <t>Félix Amat</t>
  </si>
  <si>
    <t>…a , íocluso el de la vida de ButFon. Días. Invadidos. .Graves, Leves. Muertoj. - , .Instituciones phitosophiae ad usnm seminarti episeopalis Bordeare &lt;■ sis editas. Obra del limo. Sr. D. Félix Amat, arzobispo que fue de Palmira etc. -. 5.a (dictan dedicada'' 4 los sefiores obispos de EspaBa , y notablemente mejorada y aúadlda conforme 4 los deseos del autor y de varios seminarios episcopales y colegios de drdenes regulares, 27 13 2 8 z por D. Félix Torr…</t>
  </si>
  <si>
    <t>Amat, Félix Torres</t>
  </si>
  <si>
    <t>Félix Torres Amat</t>
  </si>
  <si>
    <t>…sefiores obispos de EspaBa , y notablemente mejorada y aúadlda conforme 4 los deseos del autor y de varios seminarios episcopales y colegios de drdenes regulares, 27 13 2 8 z por D. Félix Torres Amat. Barcelona 1832: tres tomos en 8 0 con siete llmloas. Se 54 Madrid en de en viuda en la de la vende 4 48 rs, perga librería Qulróga, papel, 28 6 2 4 « , 52 60 rs. Barcelona en 4 46 Sierra en pasta. V en mino y la de per y Marti, papel, 29 . 32 4 28 • * gamino…</t>
  </si>
  <si>
    <t>Ambrosio</t>
  </si>
  <si>
    <t>26/03/1833</t>
  </si>
  <si>
    <t>Gaceta de Madrid n.º 37</t>
  </si>
  <si>
    <t>166</t>
  </si>
  <si>
    <t>…ambos en ausenci» este roes al Presidente del Consejo y Cámara de Castilla, sehaserv ido' nom y.enfermedades. ‘ ' y , brar para el corregimiento dc letras de la ciudad de León á, D. Ambrosio de Los pretendientes deberán acudir por sr ó por apoderado dentro del pre Eguía, alcalde mayor- de lllescas ¡ para la alcaldía mayor dé' Peñas de S. Pe- ciso término de AO dia» cóotadoa desde hoy á firmar la oposición en lá secre dro á X). Luis Antonio Meoro; para l…</t>
  </si>
  <si>
    <t>Ámeiinet</t>
  </si>
  <si>
    <t>que el capitán Ámeiinet ,&gt;nyudantesuyq, pasase 4;(a ciudadela pqra ■ que^se repitíese-otro caso, igttaí. í——-•" ij?mbargo mdilatalMÍtt^l^neg6tHscr^í«^g¿*tj&gt;qár®,c^ . ñ: notierio marina^ « £ 1» verdad- que ieqta razón ,: porque la mi L cií remirarlas p-óneras déla ciudadela cOTUna ce…</t>
  </si>
  <si>
    <t>Amo, Mariano del</t>
  </si>
  <si>
    <t>Mariano del Amo</t>
  </si>
  <si>
    <t>…imer año-. Las comunicaciones, con España han estado esto» dias interrumpidas en gran manera, porqperciaa rama turbulencia y agitación .ea el país, ocupado *«etr : -Premio X.® - A D. Mariano del Amo. y Mtivamentepprtropas y guerrillasde uno yete otro partido, . r 2. ® A D. Josef Adaro. 3. ° • A D. Manuel María Azofn. _ ...... ESPAÑA. - - V-; V'- N Con la censura los tía de sobresalientes , mereciendo la de buenos otros fi 1 Granada 20 de Julio. ■. ^ _ ■…</t>
  </si>
  <si>
    <t>Amól</t>
  </si>
  <si>
    <t>…ro Sarsfield, general en gefe del ejer tropas de D- Miguel. El objeto de! ataque, que era apoderarse ce los molinos cito de observación , con su catado mayor, el mariscal de campo conde Amól de donde estas se procurabas las harinas , se consiguió completamente. Con esto de: de Toledo, y muchos otros geíes miHrares, que se pro-.raron mué gustosos 2 ia invitación, del ayuntamiento. Eli día siguiente hubo móc aolemne en ]¿ el punto de Santarem queda…</t>
  </si>
  <si>
    <t>Amsterdam</t>
  </si>
  <si>
    <t>09/07/1833</t>
  </si>
  <si>
    <t>Gaceta de Madrid n.º 83</t>
  </si>
  <si>
    <t>…es del banco rspafiol, 00. puesta de los buques siguientes: navios D. Juan &gt;n y Reina de Portugal’, fra CAMBIOS. gatas Prinesa Real, y Marta y Caro azi ; corbetas Cibeles, Jnfanta Doña Amsterdam, 00. París 16-10 i 11. Cádiz i b. Sevilla | d. Bayona, 00. Alicante á corto pía- CoruDa f d. Valencia par. Isabel y Princesa Real, y los bergantines Tajo y Audaz. (Jd.j Burdeos, 00. 10 | d. Granada 1 id. Zaragoza } d. Idem 3. Hamburgo, 00. Barcelona A pesos f…</t>
  </si>
  <si>
    <t>Amsterdam, Secreta</t>
  </si>
  <si>
    <t>Secreta Amsterdam</t>
  </si>
  <si>
    <t>PDF p. 8</t>
  </si>
  <si>
    <t>…oo* afana en aliviarlos y socorrerlos. Dios guarde á V: E. muchos anos. Castillo de la Móncloa 28 de Setiem CAMBIOS. bre de 1833.=Excmo. St.-=E1 marques de las AmariÍlas.=iExcmo. Sr. Secreta Amsterdam, oo. París 16-8. Cádiz i á i b. Sevilla 4 &lt;L rio del despacho del Fomento general del reino. Bayona, oo. Alicante á corto pla Corulla i d* Valencia par. Burdeos, oo. zo 4 b. Granada 1 id*. Taragoza 3 d. Hamburgo, oo*. Barcelona á pesos fs, Málaga 4 b. Descuen…</t>
  </si>
  <si>
    <t>An</t>
  </si>
  <si>
    <t>…aballero Henriquez: para .la de Brihue- cretos en que V. M. ha paterftizado y patentiza sus ardientes deseos y cons ga á D. Antonio Entrecanales: para la de Santa Cruz dé Múdela á D. An tante anhelo en procurar la felicidad de sus vasallos; dígalo esa clemencia sin drés-Leandro Revuelta: para la de Pa lados de la Batdúeroa á D. Tadeo Cipa- límites, que echando un velo sobre debilidades pasadas, presenta á V. M. mas blanca: para la de Mazar r…</t>
  </si>
  <si>
    <t>…dez de Urrutia por conducto de e&gt;ta pri que llamada por la divina Providencia ¿ regenerar esta nación generosa mera secretaria de Estado el Real decreto siguiente: Queriendo dar á D. An trará siempre en el Consejo de Gobierno el mas ardiente anhelo de coadyuvar tonio Martínez una prueba de lo satisfecha que estoy de su fidelidad , y de lo con el Ministerio de V. M. á la firmeza y esplendor del leg-'imo tr^rv de gratos que me han sido sus ser…</t>
  </si>
  <si>
    <t>An, Francisco</t>
  </si>
  <si>
    <t>Francisco An</t>
  </si>
  <si>
    <t>28/11/1833</t>
  </si>
  <si>
    <t>Gaceta de Madrid n.º 151</t>
  </si>
  <si>
    <t>…estas escuelas , que van á propa NECROLOGIA» gar el don precioso de la lectura, llave maestra que abre todas las puertas del El dia 22 de Octubre último falleció en esta corte el Sr. D. Francisco An saber y de los manantiales, tanto de la pública como de la particular prospe tonio González, bibliotecario mayor de S. M., confesor de la Rjuna nuestra ridad , parece inútil demostrarlas; pues en el hecho de concurrir aqui tanto nú Señora y del Serrno. Sr. In…</t>
  </si>
  <si>
    <t>An, Jftan Cortes y</t>
  </si>
  <si>
    <t>Jftan Cortes y An</t>
  </si>
  <si>
    <t>…raíz de belladona, y una onza de morfina, procedente de Señor.—A L. R- P. de V. M.v^Ramon Miralks—Fransiseo jinSonio RipolL Ciotat en buque español, y presentadas al despacho por D. Jftan Cortes y An— ■=iAntonio Botella.—Josef Pascual.— Por acuerdo del ilustre ayuntamiento, tich; se,ha servido S. M.:mandar por Real orden de 8 de Alayo último, que éíntonio Bonnet, secretario. se Ies exija el derecho de un. 15 por 100 sobre el aforo de 6 rs. libra á la pri…</t>
  </si>
  <si>
    <t>An, Vicente</t>
  </si>
  <si>
    <t>Vicente An</t>
  </si>
  <si>
    <t>…én á D. Francisco Gómez Espinosa: para dos cionario Batalla, y 300 de la milicia voluntaria creada por decreto deL Regen canongías de la catedral de Almería á D. Domingo Lardu y á D. Vicente An te, que han venido aqui en retirada de los pueblos- de Serpa, Alcoutim, Villa- tonio Rey : para el dcanato primera silla de la catedral de Jaén á D. Juan Jo real y otros puntos donde se les obligó á tomar las armas. sef de la Madrid: para una canongía de la i…</t>
  </si>
  <si>
    <t>Anayá</t>
  </si>
  <si>
    <t>13/08/1833</t>
  </si>
  <si>
    <t>Gaceta de Madrid n.º 98</t>
  </si>
  <si>
    <t>…mitar la rebelión &lt;je Escalada y Arista, se sublevó tam de S. M.; y por tanto no convenia ni al ilustre duque ni a ningún Par, soste bién. Sabedor de esta ocurrencia el comandante general Anayá, se puso i la nerlo contra la declaración del Rey. , cabeza de una compañía de granaderos de la guardia cívica, y se presentó en el El duque de Suisex. En nada me he opuesto í la voluntad de S. M. Solo cuartel del regitnientp núm. 10 con ánimo de prender los…</t>
  </si>
  <si>
    <t>Anaya, Andrés</t>
  </si>
  <si>
    <t>Andrés Anaya</t>
  </si>
  <si>
    <t>…e que estóy encargada. ceros dé Andalucía: para una cánongía de lá catedral de Málaga, por promo " la^pruebf mas inequívoca que.ifeBp ofreceros¿del tierno amor y vivp ¡ij- ción de D. Andrés Anaya á 4 dignidad de tesorero de la misma, á D. .Ma terét-ajij qúe'SSÍ MM.miraria stñ hijos lo» váliéütéslí lfldustriosóitatalanes, nuel Diez de Tejada: para-otra de la colegial de Santillana, en el obispado da es el.’exprcsoifaédato que be recibido: de velar ipor…</t>
  </si>
  <si>
    <t>Ancillon</t>
  </si>
  <si>
    <t>…or después de la revista de Theresienstadt: también se halló indis idea de que haya alguna ley que se oponga á ello: asi que, espero para mudar puesto S. M. el Rey de Prusia, y su ministro Ancillon que le habia ya pre de Opinión , que los que esten mejor instruidos que yo se sirvan citármela. cedido en el viage, recibió un correo con la orden de regresar. El príncipe de M. Herries preguntó al noble vizconde si no veia inconvenientes en comu Metternich l…</t>
  </si>
  <si>
    <t>Andaluz-, Salvador Diez</t>
  </si>
  <si>
    <t>Salvador Diez Andaluz-</t>
  </si>
  <si>
    <t>…á Don f Francisco María Marcinez: para la de Monoc-ar, á D. Josef Salamanca y Ma- Partes del Excmo. Sr. marques de Us Amarillas, cantan general de An yol: para la de Villarcayo, á D. Salvador Diez Andaluz-, y para la de Villar- dalucía , al Excmo. Sr. secretario de Estado jy ael acspacho unicersal rubia de los ojos, á D. Antonio de Baños y Caballero. de Güeña. * . . ' Excmo. Sr.: Remito á V. E. las. adjuntas copias de h* partes que he reci Asums&gt;ua ha venido S.…</t>
  </si>
  <si>
    <t>Andino, Pedro Sainz de</t>
  </si>
  <si>
    <t>Pedro Sainz de Andino</t>
  </si>
  <si>
    <t>…osef Nirella, síndico personero.=Narciso Sicars, secretario. término á los males que ocasionó el sistema seguido hasta ahora en esta parte. Y nombro para discutirla y redactarla á D. Pedro Sainz de Andino, fiscal de mi consejo supremo de Hacienda, D. Manuel María Cambronero, ministro Señora: El ayuntamiento de la M. N. y M. L. ciudad de Teruel de roto en honorario del mismo consejo, y D. Manuel María Gutiérrez, secretario vocal cortes en el reino de Aragón, di…</t>
  </si>
  <si>
    <t>Añdra</t>
  </si>
  <si>
    <t>441</t>
  </si>
  <si>
    <t>…comoló estabaii. cn'el dia 6 de §e qué V. E. sin saiir.de lo que previenen las leyes, tome.deadc ahora cuantas Abril.jLaS sospechas que ha' hecho 'concebir eÉ misterioso viagé del Sr. Añdra* disposiciones le dicten su prudencia y sabiduría; cuidando robre todo de orga da Machado no se fundan cu meras hipótesis: porque las personas mas intima nizar y poner en buen: pie la guárdia nacional , en inteligencia de que el go mente relacionadas con él a…</t>
  </si>
  <si>
    <t>Andradc</t>
  </si>
  <si>
    <t>…cs. Habiéndose concluido la discusión, se pre drake, procedente del Rio-Janeiro, de donde había salido el 23 de Mayo , tra sentará el informe la noche del 6. yendo á su bordo á un Sr. Andradc que viene á solicitar la vuelta de £&gt;. Pedro Fn la Cámara de los Lores del 6 anunció el marques, de Wéstminster que al imperio del Brasil. Bien sea que esta noticia sea efecto de que momentánea pensaba reproducir en la próxima Sesión, bajo la forma de mocion,…</t>
  </si>
  <si>
    <t>Andrade, Francisco Nuñez de</t>
  </si>
  <si>
    <t>Francisco Nuñez de Andrade</t>
  </si>
  <si>
    <t>14/09/1833</t>
  </si>
  <si>
    <t>Gaceta de Madrid n.º 112</t>
  </si>
  <si>
    <t>475</t>
  </si>
  <si>
    <t>…todos los lea -quince dias ó tres semanas de cárcel. les portugueses. Nada anuncia que se vayan de Francfort durante el invierno las tropas pru- La brigada de reserva al mando del brigadier Francisco Nuñez de Andrade, , sianas,, al contrario parece que se trata de acuartelarlas. El Correo del Bajo- que salió de Leiria el 21 , llegó en el mismo á Alcobaza, en donde pernoctó, BJiin anuncia que había resuelto la alta Dieta aumentar su número, eñ aten y al dia siguiente 22 sa…</t>
  </si>
  <si>
    <t>Andrea</t>
  </si>
  <si>
    <t>…................ • ocluía. periüicio. , '■ 13,524-.............. 400........................... . Aladrtd. &lt; —Por e1 Real y supremo consejó de las Indias se cita A los magistrados D. Andrea 959................ 400..............................-. . Cádiz. Oller,JosefZorraquin,D. Miguel parade Zumalacarregui,que por si, sus D.herederos,Domingo casoDueñas,de haberD. Miguelfallecido,de Soriaó personasy Don • 7,890................ 400................…</t>
  </si>
  <si>
    <t>Andrés</t>
  </si>
  <si>
    <t>…bin , provincia de Vizcaya, D. Férnando Goti. gloriosos ejemplos. La Reina Gobernadora ha aceptado con bondad la oferta Subteniente de voluntarios Realistas de. la ciudad de Frías D. Andrés que hicieron ai capítan general de Exl/emadura aquellos leales extremeños re Arnaez. fugiados en Portugal de alistarse en una compañía al servicio de S. AL, hon Teniente del batallón de voluntarios Realistas de la expresada ciudad Don rándose de prestar á la…</t>
  </si>
  <si>
    <t>Angel</t>
  </si>
  <si>
    <t>…as que merecieren de mi Gobierno;i los la consignación de la Real casa pongáis en el dia 1203 rs. a disposición de las ex-diputados D. Agustin Argitelles, D. Alvaro Gómez Bécerra, D. Angel diputaciones de Caridad de esta capital , para que en nombre de la Reiva los Saavedra, D. AntonioPerez de Mecá,D. Antonio Velasco, D. CayetanoVal- distribuyan entre los pobres de sus barrios respectivos.=Tendréislo entendido, dés, D. Diego González Alonso, D.…</t>
  </si>
  <si>
    <t>Anglessey</t>
  </si>
  <si>
    <t>25/04/1833</t>
  </si>
  <si>
    <t>Gaceta de Madrid n.º 51</t>
  </si>
  <si>
    <t>…eal Gui titud por dicha sanción; reiterando á su soberano conocimiento que mi espada llermo. se halla, y se hallará siempre dispuesta á defender el indisputable derecho dé ____ El lord Anglessey;' Ibfd teniente de Irlanda, fia publicado I'a Siguiente su ínclita Hija primogénita, como lo ha estado constantemente contra toda ptoclama part poner en estado de sitio el condado de JCilken ny. y. .; clase de enemigos de su excelsa diadema. Dios guarde a V.…</t>
  </si>
  <si>
    <t>Angulo, Miguel Fernandez</t>
  </si>
  <si>
    <t>Miguel Fernandez Angulo</t>
  </si>
  <si>
    <t>…Sf-ü -de Setjem- taUara y á D. Ramón Ansaldo y Llamas: Para otra medía ración de la cate •bre 4* 1833,==D.,Pedro, duque,de Bragan2a.==Josef de Silva Catvalbo. dral dé Calahorra, á D. Miguel Fernandez Angulo: p3radoscapellaníasde nú — Secretaría de Estado y de Negocios Eclesiásticos y de Justicia* Sección de mero de la iglesia catedral de Ouadix, a D. Francisco Cáccres Pastor y á D n palma judicial. Júan Guerrero: .paja una canonjía con cargo de cura de almas de…</t>
  </si>
  <si>
    <t>Aniceto</t>
  </si>
  <si>
    <t>I ■Sgjf- ; . ' y ® talud honorífica. debía publicarse. breve deNpgocios Mención del ministro. axtran- La r~r~' D. Aniceto ■ ytH# satli^fíictoria diida pueda Miranda. poco Manuel continuar desempe- González en el dlá *‘ vi ';Achutarrn^ * \ r&gt; Sauiidád su ÜaUa tamban D. Sfiundp di» indispuestav &amp; cabezas., \J queeei'lkntnuyt etsraíniáciio,-Haceen ftmü ijl ^ quc^sc " ■ x-v:-. v*--…</t>
  </si>
  <si>
    <t>Anímete, Bla</t>
  </si>
  <si>
    <t>Bla Anímete</t>
  </si>
  <si>
    <t>…-Sevilla'; y detoriascadacompletaspación desfiey puedensu,origen;adquirirsedividiéndolaseparadas,ademasla sextaeo secciones,sección, quequeocupaformanun hisro pora esta vacante á D. Bla Anímete, ministro cesante de la misma.' mo, contiene- Ie, histeria de América 'desde sn descubrimiento basta atos-últimos • *üo*vcoa alguna noticias de toda lo) gobiernos que hay eOi3mbos continentes. Asimismo se ha servido nombrar el Ret nuestro Señor para 1* van de…</t>
  </si>
  <si>
    <t>Anleo, Juan González</t>
  </si>
  <si>
    <t>Juan González Anleo</t>
  </si>
  <si>
    <t>…nciliables con sus estatu El Reí nuestro Señor, en atención al mérito y servicios del mariscal de tos, ha acordado en la que celebró en el dia 2 del comente mes, oque de las campo D. Juan González Anleo, ha tenido á bien nombrarle segundo cabo de utilidades líquidas y realizadas ya en caja, se reparta á cuenta del dividendo, Extremadura, y gobernador de la plaza de Badajoz, continuando por ahora en que corresponda af presente año, un 4 por 100 á cada acción;…</t>
  </si>
  <si>
    <t>Ansa, Joaquín Gómez y</t>
  </si>
  <si>
    <t>Joaquín Gómez y Ansa</t>
  </si>
  <si>
    <t>14/03/1833</t>
  </si>
  <si>
    <t>Gaceta de Madrid n.º 32</t>
  </si>
  <si>
    <t>…szzFeliciano Bastade 1^89. - no, diputado del común.—Vicente Serrano, diputado del común. — Guillermo Fagilhot, diputado del comun—El síndico procurador general Francisco CuSeñor: D. Joaquín Gómez y Ansa, caballero de la Real y militar orden beroa=Francisco Gómez , secretario. de S. Hermenegildo, y de primera y cuarta clase de la de S. Fernando, con decorado con varias cruces de distinción y mérito, brigadier de infantería, y PARTE NO OFICIAL. coronel del reg…</t>
  </si>
  <si>
    <t>Anselmo</t>
  </si>
  <si>
    <t>…a lil marido en la chimenea, en la que salen Doña’ Isabel Boldum, Doña Francisca} Doña Francisca Casanova, ANUNCIOS. ; ■ ‘ Pepa: D. Florencio Romea, D. Carlos: ¡D. Nicolás Lombia, D. Anselmo: JUannal de física divertida ó nuevas recreaciones físicas: contiene varios experi D. Mariano Fernandez, D. Eugenio: D. Carlos Boldum, Juan. 3.° Terceto mentos curiosos, instructivos y deYáelt ejecución; con diversas aplicaciones il las ar tes y la industria…</t>
  </si>
  <si>
    <t>Anto-, Marcial</t>
  </si>
  <si>
    <t>Marcial Anto-</t>
  </si>
  <si>
    <t>…Alvarez García, director mtenno de Rentas de Don Excmo. Sr.: El distinguido honor que merezco á S. M. la Reina Gober- j •Antonio María Seijas, vocal de la junta-de Aranceles, y de D. Marcial Anto- nadora en el nombramiento para subdelegado de Fomento de la provincia de | -iuó Lotxi, abogado de los Reales consejos, examine en el mas breve termino 'Lugo, que V. E. me comunica con fecha de 10 del corrienre, ha llenado mil corazón de la mas pura gratitud á…</t>
  </si>
  <si>
    <t>Antonia, María</t>
  </si>
  <si>
    <t>María Antonia</t>
  </si>
  <si>
    <t>06/07/1833</t>
  </si>
  <si>
    <t>Gaceta de Madrid n.º 82</t>
  </si>
  <si>
    <t>…on motivo del casamiento de S. X. R. el gran duque de Toscana ¿on en movimiento imprimían 33,350 pliegos en cada hora. Todas estas prensarse S. A. R. Princesa de las-Dos Sicilia», Doña María Antonia, acaba de publi mueven por dos máquinas de vapor de la fuerza la, una de 5 y la otra de 3 ca carse uña‘amnistía general en favor de los condenados ,.á pena pecuniaria y á la ballos. Asimismo presenció la impresión del Saturday-Magazinc, (Guardian.) reclusión.…</t>
  </si>
  <si>
    <t>Antonio</t>
  </si>
  <si>
    <t>19/02/1833</t>
  </si>
  <si>
    <t>Gaceta de Madrid n.º 22</t>
  </si>
  <si>
    <t>95</t>
  </si>
  <si>
    <t>…es al Presidente del Consejo y Cámara de Castilla, ha venido en nom „E1 91 de Enero último naufragó cerca del cabo de Matifou un barco pes brar para el corregimiento de Bctanzas á D. Antonio de la Data Palacios: cador que llevaba 12 hombres de tripulación, los cuales fueron arrojados á la para la alcaldía mayor del valle deIguña á D. Mariano García Bajo: para la costa por la violencia del-viento. j&gt; , de Torqueipada á D. Francisco Montero y Navar…</t>
  </si>
  <si>
    <t>…................................. .... Tarragona. consideración en del maris El Señor, al mérito y servicios Rev nuestro cal de de gene 7,0('7.._____ campo se ha servidjaconfcnrle D. Antonio la capitanía Solí, 22,160.:...... 500...,....................... .... Oviedo. ral de Guipúzcoa. . "* " 27^ú2........ 500......................^ „ . . . . A . 44Ó7........ 50Ó. I.... . . . . ILfaelri/t Concluye el artículo de Sociedades económica!. 18,780.....…</t>
  </si>
  <si>
    <t>…9(1 pesos de 128 ——Se cita, llama y emplaza 4 los que sean acreedores á los bienes de la testamen guanos la bota de 30 arrobas, y el nuevo de 20 á 30 id. taríaprecijo.térmioodede D. Antonio 20Gouzalezdías'-se depresentenVera, vecinopor medioque fueAr procurador,de esta corte;-conperapoderquebastanen el Sevilla. Trigo, á 43 rs. fauega: cebada, á 18 id.: aceite, de 29 á 31 ri. te.-y i; debida dlrecciotí, ante el seliór teniente corregid &gt;r D. Mate…</t>
  </si>
  <si>
    <t>…brado ios divinos oficios, i que asistió el Gran Duque, se tras ladó S. A. al salón, y en su tránsito fue saludado con repetidos vivas por el subteniente.ncPuulíno Nazcoite—Uzcmo. Sr. D. Antonio 'Solá, inspector ge pueblo. Luego que llegó y se colocaron todos en sus asientos, pronunció el si neral. guiente discurso: Señor: En la ocasión de instalarse el nuevo ayuntamiento de vuestra siem »Señores: Me presento hoy en medio de vosotros para abrir las d…</t>
  </si>
  <si>
    <t>…ambién á Vues Solemne y Te D u&gt;n, y con un elocuente discurso que leyó su catedrático de tra augusta Esposa, el iris que vino a estos reinos para que desapareciesen lo» huminküdes D. Antonio lrigoyen, en el cual demostró enérgicamente los ma desasosiegos, y darnos con un evangélico ejemplo las dulzuras de la paz; y fe les que amenazaron á España en los tristes dias de la enfermedad del Rey licita á toda, la España porque en el día 2tt del pr sent…</t>
  </si>
  <si>
    <t>…el Excmo. Sr. vicepresidente ciudadano Valentín ,1A la penetración de V. E. no pueden ocultarse los sólidos fundamentos Gómez Parias por ausencia de S. E. el presidente ciudadano general Antonio de justicia y de política que apoyan el adjunto proyecto. Yo lo pongo bajo la López de Santana. protección de V". E., y no dudo que su ardiente y zeloso patriotismo se dig la Cámara de diputados en sesión de ayer eligió pala presidente de la cor: nará admitir…</t>
  </si>
  <si>
    <t>10/10/1833</t>
  </si>
  <si>
    <t>Gaceta de Madrid n.º 124</t>
  </si>
  <si>
    <t>…spués de colocado el Real cadáver bajo -de! dosel, cantó un solemne oticio de difuntos, celebrando la Misa de Pontifical el R. P. I entró la Real capilla , presidida por el Excmo. Sr. D. Antonio .Allué-, patriar prior Fr. Jos¿f de la Cruz: concluida esta volvió la comunidad al cuerpo de la ca de las Indias vestido de pontifical, y cantó un solemne oficio de difuntos, iglesia con velas encendidas , y entonó los responsos y salmos de costumbre. ;al que…</t>
  </si>
  <si>
    <t>…mara para la iglesia y obispado de Osma á D. Juan Sánchez Barragan y Vera, obispo de Ceuta; para Idem 5 de Octubre. la dignidad de sacristán mayor de la iglesia catedral de Roda á D. Antonio La Crónica de Gibraltar de ayer inserta el siguiente artículo: Calvera; para una canongía de la iglesia colegial de Santillana á D. Manuel Gibraltar 4 de Octubre de 1833.__Secretaría civil. S. E. D. Josef Cante- Antonio de la Portilla; para otra canongía de Ja de Pons, titulada Escr…</t>
  </si>
  <si>
    <t>…elogios: el teniente de cazadores de capitán general, para que con mayor prontitud llegase á conocimiento de S. M* mi regimiento D. Antonio Alvarez, y el subteniente de la guardia D. Antonio En dicho parte manifiesta el conde Armildez que, deshecha la facción de. Villa Caus, desempeñaron con la mayor bizarría la comisión que puse á su cuidado lobos en Cervera , dividió su brigada en tres columnas, para continuar la per de apoderarse de la casa que o…</t>
  </si>
  <si>
    <t>…oneóidet ^regimiento de granaderos de la tarj dignamente á lá.cpnfianm de'S,M., qup, en $6: de l^óyiejmbte último pudo guardia D. Joaquín de Alba y los alféreces del propio cuerpo D. Antonio yídar párte de estar Concluido por .c^mpfeto el| expresado ramal ¡ sin qpe faite GarOípsiy! JE&gt;. Josef .Allendesálázat; y son cambien dignos ck memoria W ,pa- en el otra cosa-.m.^,qgé.,las piedras mifiariy , algupos rollos ó miras que sirVaa t rio tas! D. -Ni…</t>
  </si>
  <si>
    <t>Antonio, Blas</t>
  </si>
  <si>
    <t>Blas Antonio</t>
  </si>
  <si>
    <t>…nai pírá la vara de la villa de Ujijar, tos en que Yo ponga mi firma, en los cuales pondréis la vuestra enters.íTetji-', v vacaiijá&amp;}por jubilación de D. Miguel Antonio Compani, á D. Blas Antonio 1 drétsío entendido , y !o comunicareis i quien corresponda para su CurttpUmietvr , StaA» ¿alcalde mayor cumplido de Granada; y para esta remita 4 D. Diego tos:Está rubricado de la Real mano—.En Palacio á 29 de Diciembre -dé 1B32, " Eftífly -Cáceres, Cesante…</t>
  </si>
  <si>
    <t>Antonio, Francisco de Paula</t>
  </si>
  <si>
    <t>Francisco de Paula Antonio</t>
  </si>
  <si>
    <t>…igue, se publi ses. En Seguida pasó él caballero Mignet á los cuartos de SS. AA. los Sermos. ca y proclama en cumplimiento de la mencionada orden de S. M., en la ma Sres. Infantes D. Francisco de Paula Antonio v D. Sebastian, para cavas augus nera siguiente , á saber: tas Esposas era igualmente portador aquel caballero de cartjs de S. M. la Reí— 1.° Ningún buque, del tamaño ó clase que fuere, procedente de algún iftfejje los franceses. Por todas las Personas de la…</t>
  </si>
  <si>
    <t>Antonio, Josef Cante-</t>
  </si>
  <si>
    <t>Josef Cante- Antonio</t>
  </si>
  <si>
    <t>…braltar de ayer inserta el siguiente artículo: Calvera; para una canongía de la iglesia colegial de Santillana á D. Manuel Gibraltar 4 de Octubre de 1833.__Secretaría civil. S. E. D. Josef Cante- Antonio de la Portilla; para otra canongía de Ja de Pons, titulada Escribanía, rae, gobernador de Algebras, ha escrito á S. E. el teniente gobernador de esta á D. Isidro Hados;tapara dos raciones de la catedral de Avila á D. Francisco plaza una carta cuyo extracto es…</t>
  </si>
  <si>
    <t>AntonioJPeredo</t>
  </si>
  <si>
    <t>…de Norzagafcy, teniente de corregidor de es btectos rustico*. ta villa , se cita á todos los que se vrean úon derecho á los bienes que han quedado por fallecimiento ablntestato.de D. AntonioJPeredo, vecino que fUe de la ciudad de Uscripcl.ses sobre el gru libro si % p. roo, oo. Santander, ocurrido en esta corte en 4^ Octubre de 1832, para queen el término Dlcbas Id. il 4 p. roo* oo. de 20 días acudan á dicho juzgado y por la escribanía de Casado A deduc…</t>
  </si>
  <si>
    <t>ANUNCIOS, Mi</t>
  </si>
  <si>
    <t>Mi ANUNCIOS</t>
  </si>
  <si>
    <t>…glesia catedral de Santiago, á Don Benito.Forcalledo: para la dignidad de pleban de la colegial de Pons, á Don Gerónimo Oliva: para una ración de la santa iglesia de Alcubierre, á D. Mi ANUNCIOS. guel Caberopara la dignidad de prior de la colegial de Belmonte-, á D. Teo~ Los suscrlptores al Diccionario geogriflea universal pasarán á la librería de Parola dardo Pedro Rebolledo: para una capellanía1 de altar y coro de la Real capilla i recoger les cuad…</t>
  </si>
  <si>
    <t>Anürada, Antonio Carlos de</t>
  </si>
  <si>
    <t>Antonio Carlos de Anürada</t>
  </si>
  <si>
    <t>…y llenos de desaliento. Este lenguage, propio de los p^qejedieado-icón'aquella lealtad que debe 4 la nación brasileña , ha mirado como fatuos ó ignorantes, ha sido adoptado por el Sr. Antonio Carlos de Anürada m» sagradas obligaciones elevar á vuestro- conocimiento los partes pocos dias antes de marcharse á Europa con nna comisión relativa al parecer al queharecibidó desús ministros diplomáticos residentes en Europa, de los cuh- objeto de que tratamos", consignando…</t>
  </si>
  <si>
    <t>Aóñero, Maceo</t>
  </si>
  <si>
    <t>Maceo Aóñero</t>
  </si>
  <si>
    <t>…ias eran poco favorables a! carácter de &gt; i mi Esc:rrso. Sr.: La Reina Recenta y posan- dirigir a | sion, siendo este el fundado motivo de regresar á Francia sin haber presí niado D. Maceo Aóñero &gt; con fecha oe • hoy. ■ primera secre0 y ríi Ltepacho el Rea!|i|i|iyéÉlbríali|iríríb:;'i ririri.../wri/rí^v/'--'"'íri-;. -rí' y _ larrí de Fotac ____Escriben de Dtjon con fecha 3 ó de Noviembre último lo siguiente: Tcrilendo en cor.&gt;ider.icrín !o&gt; drilmj k!os…</t>
  </si>
  <si>
    <t>Aonque, T</t>
  </si>
  <si>
    <t>T Aonque</t>
  </si>
  <si>
    <t>07/03/1833</t>
  </si>
  <si>
    <t>Gaceta de Madrid n.º 29</t>
  </si>
  <si>
    <t>…era =jojef M¿uo. " '■ " ‘" corroborar aquella resolución,,puesto que la gravedad española no puede mita T'!,: ca proceder con tanta inconsecuencia én sus deliberaciones. , Excmo.' Sr. T Aonque esto'y pé'rsúadido dé qnf entré ijodds mis "diocesanos, -' Tales han'sído, Excááo.'Sr.^ los seotimietatoi que-ha excitado en este, sicmpre adlétds S sifi Rey y dócnes á Ibs mandattif de‘ laí4tttt0t¡dactes ; n0 hay | ayuntamiefita la. mediucidn del- referido t…</t>
  </si>
  <si>
    <t>Apiña, Rufino</t>
  </si>
  <si>
    <t>Rufino Apiña</t>
  </si>
  <si>
    <t>…e Villadiego 4 oala; e| ayudante D.Dionisio de Arce, gradeado de espitan; ef subteniente fijándole el tiempo dy 18 meses para realizarla dfil todo-: Ia junta coaespondió ^limitado D. Rufino Apiña^üteníoneóidet ^regimiento de granaderos de la tarj dignamente á lá.cpnfianm de'S,M., qup, en $6: de l^óyiejmbte último pudo guardia D. Joaquín de Alba y los alféreces del propio cuerpo D. Antonio yídar párte de estar Concluido por .c^mpfeto el| expresado rama…</t>
  </si>
  <si>
    <t>Aplomo</t>
  </si>
  <si>
    <t>30/11/1833</t>
  </si>
  <si>
    <t>Gaceta de Madrid n.º 153</t>
  </si>
  <si>
    <t>…aban, á"YtO sobrevenir la-oscuridad de la noche. , ^•’7H?°!®rq)mispria del.lotw4imtf.itWlftr-Mdo.a5 f^tW te .V. frovUiwls : El referido general recomienda el neto, y decisión- del brigadier D. Aplomo úoCartagena,ei dja. o dey enültvirtudíemoredeproxm)0,orden de ála lasdireccióndlejt d,genyj^l»ul-iti»1tán*ae U»»amlsnjar,ls,íaSi ~ ‘ Tojo, elogiando asimismo el entusiasmo de todos los individqos de U pólutn- ;&lt;ta referid* AiMeHísMon v&gt;SriKVP AWsñhtavaDatrjfl…</t>
  </si>
  <si>
    <t>Apodaca, Juan Ruiz de</t>
  </si>
  <si>
    <t>Juan Ruiz de Apodaca</t>
  </si>
  <si>
    <t>…retario. el servicio se figuró que -el destacamento de soldados austríacos que se retiraba á su cuartel, era precisamente una patrulla también de servicio, y en su conse El Excmo. Sr. D. Juan Ruiz de Apodaca, conde del Venaditq, capitán ge cuencia pidió la voz de orden ó el santo, que el oficial austríaco no podía ni neral de la Real armada, y director general de la misma, ha felicitado á S. M. debía haber recibido. Esta equivocación pasó muy pronto á disputa, di…</t>
  </si>
  <si>
    <t>Apponí</t>
  </si>
  <si>
    <t>…arlo á él y á su familia el infame Focas, usurpador de su imperio. necerán algún tiempo. (G. de J7.) ¡Qué dolor y qué lástima es tomar la pluma en circunstancias tan afligen____El conde Apponí, embajador de Austria , ha llegado á esta ciudad. Se di tes, como las que nos rodean , semejantes á las de los pasados siglos! Pero so ce que está ya negociado el empréstito de Ó0 millones de florines que ha pedi mos pastores, y pastores del rebaño de Dios, q…</t>
  </si>
  <si>
    <t>Appony</t>
  </si>
  <si>
    <t>…s males, hubiera comen- plomáticos en casa del ministro de Negocios extrangeros, á la cual asistieron z^do por anunciarnos la destitución de. este alto funcionario- El duque de el conde Appony, los ministros de Inglaterra y de Prusia, el duque de DeWéllington dijo, en la discusión del bilí sobre la emancipación de los católi cazes y el general Guilleminot, cuya asistencia se anunció en las invitaciones, cos, que «prefería hacer todaflase de concesi…</t>
  </si>
  <si>
    <t>Aprobada, Jackson</t>
  </si>
  <si>
    <t>Jackson Aprobada</t>
  </si>
  <si>
    <t>07/02/1833</t>
  </si>
  <si>
    <t>Gaceta de Madrid n.º 17</t>
  </si>
  <si>
    <t>…no es mas que una jjrqnsesa-mWjSe hace anti¿Jl?ád?ihqnté para no hallarse en lá precisión de IDEic__ Sesión del 26. hacer uso de Tos mpthqis de; jepresipn. Np calje^úda en que el general Jackson Aprobada el acta de la última sesión, se da cuenta de los siguientes infor no triunfará ahora de la disidencia ¿t lá Carolina; mas para que la unión sea ’ mes: l.°, el de la comisión que ha examinado el proyecto de ley que deter duradera debe ser voluntaria, y resulta…</t>
  </si>
  <si>
    <t>Ar.to</t>
  </si>
  <si>
    <t>…derribar á Luis Felipe, cita el nombre de Mr, de Lafa____ Ayer despachó Mr. Pozzo-di-Borgo un correo para Londres. yett#. Esta carta, según dice el periódico, está firmada por el coronel Ar.to____ El mariscal Soult padece desde ayer la epidemia que reina en esta capí-* Jiiní, gefé de los polacos que salieron de Francia cuando estallaron los sangrien tal. (G. de F.) tos desórdenes de Francfort. El Independiente de Bruselas anuncia que por órdenes en…</t>
  </si>
  <si>
    <t>Arambarde, Josef de</t>
  </si>
  <si>
    <t>Josef de Arambarde</t>
  </si>
  <si>
    <t>…de esta ciudad 0. Josef Mana de Ezeiza y D. Josef Marrael de Brunet, S. M., de cuya orden se dan ademas cuatro caballos de posta á cada uno» [asi como el diputado,de este partido D. Josef de Arambarde; el auditor de Parece qúe el Emperador de Rusia al regresar á su capital pasará por KaI guerra de la capitanía general'de estas provincias D. Miguel de Nájera Min li&amp;h, para manifestar á los vecinos de dicho pueblo cuanto aprecia la lealtad íeos; el comisario…</t>
  </si>
  <si>
    <t>Arana, Josef Ruiz de</t>
  </si>
  <si>
    <t>Josef Ruiz de Arana</t>
  </si>
  <si>
    <t>…rtudes del hombre y dei cristiano! 4 rs, rústica. Se venden en el despacho de la Imprenta Real. Los susrrlptore» al Dicc/onarto geográfico universal pasarán á la librería de Házos D. Josef Ruiz de Arana, encargado de Negocios de S. M. en la corte da la á recoger los cuadernos oúm». 9 y Jo del tomo 9,°, y adelantar el importe del si Copenhague , en oficio de 19 de Octubre próximo pasado, recibido en la pri- guiente» Continúa la suscripción. — Manual da materi…</t>
  </si>
  <si>
    <t>Arango, Atanasio</t>
  </si>
  <si>
    <t>Atanasio Arango</t>
  </si>
  <si>
    <t>…caballero Vial, ministro de España, tuva una conferencia con el tra óeñora Doña Isabel ii, en atención al memo y dilatados servuio* dei bri vizconde Palmerston. (Couricr.) gadier D. Atanasio Arango, director subinspector del arma de ingeniero* en ____Reinó ayer grande actividad en el cuerpo diplomático, previa á la reunión la isla de Cuba, se ha dignado promoverlo a mariscal de campo uc .os Reales que va á celebrarse entre los plenipotenciarios de las g…</t>
  </si>
  <si>
    <t>Arango, Benito Rodríguez de</t>
  </si>
  <si>
    <t>Benito Rodríguez de Arango</t>
  </si>
  <si>
    <t>…uo tomito en t6.° marEn el mes de Febrero de este afio se dignó el Rey nuestro Sefior conceder quilla de mas de 130 páginas, adornado con una lámina y frontis grabados con esme i D. Benito Rodríguez de Arango, secretario del noble ayuntamiento de Cas* ro. Se vende eo Madrid en la librería de Viana Razóla: eo Cádiz en la de Mortal y tropol, en Asturias, de la junta de Sanidad y Policía , i individuo de la socie Compañía: en Valencia en 1A de Mallcn y Berard; y eo l…</t>
  </si>
  <si>
    <t>Araoz, Ramón</t>
  </si>
  <si>
    <t>Ramón Araoz</t>
  </si>
  <si>
    <t>…ael de Adarraga—Josef Elias de teniente coronel graduado y capitán de cazadores del regimiento de mi mando Legarda.=Josef Luis de Bidaurreta.=Manuel de Yunybarbia-rrDionisio Echa- D. Ramón Araoz y demas oficiales de la vanguardia que este mandaba , la que giie.c=Juan Ignacio de Urruzola.=Por su acuerdo, Lorenzo de Alzate.” se componía de las compañías de cazadores del Príncipe , la de Compostela, %12 hombres de S. Fernando, igual número de carabinero…</t>
  </si>
  <si>
    <t>Arauz, Matías</t>
  </si>
  <si>
    <t>Matías Arauz</t>
  </si>
  <si>
    <t>…2 , con En retórica obtuvieron los primeros premios D. Ramón María Campuzavalecientes 14, enfermedades comunes 26. ! no y D. Francisco Soto y Rivero: los segundos D. Santiago Wal, D. Matías Arauz y D. Juan Josef Rivacoba. fíueiva. Dia 11. Invadidos 5, muertos 4» graves 3 , leves 2. En la clase de griego obtuvo el primer premio D. Pedro Sistemes, habién Dia 12. Invadidos 12 , muertos 2, graves 5 , leves 7. dole sorteado con D. Fernando Nieulant. Dia 13. Invadidos 14 &gt; muertos…</t>
  </si>
  <si>
    <t>Arce, Felipe de</t>
  </si>
  <si>
    <t>Felipe de Arce</t>
  </si>
  <si>
    <t>…udado mucho el teniente coronel mayor de caballería D. Manuel taniiento y autoridades, juráis de nuevo sacrificaros por la justa causa que de de Orna y et comandante de infantería D. Felipe de Arce, dignos también fendemos. de mi recomendación. A mí, Excmo. Sr., me queda la satisfacción de haber «Habitantes de Santander: ¡viva la Reina Doña Isabel tr! v sea e^te el combinado este glorioso suceso en medio de hallarme sin tropa y con tan di grito de reuni…</t>
  </si>
  <si>
    <t>ArcoAgüero, Felipe</t>
  </si>
  <si>
    <t>Felipe ArcoAgüero</t>
  </si>
  <si>
    <t>…ncisco Lefer, vecino de la ciudad óe Cádiz, apoderado dé 4013A va COWRCIQ—Cotización de hoy í lai trei de la tarde. Doña María Josefa Solís y Garay, viuda que dice ser del difunto D. Felipe ArcoAgüero, coronel que fue del Real cuerpo de Ingenieros, para que en el término de saacTos rúameos. 30 días comparezca en el juzgado general de dicho Real cuerpo a 4e^uc*r las acciones Inscripciones sobre el gran libro al 5 p. roo, occ y defechos de aquella en el juic…</t>
  </si>
  <si>
    <t>Argaiuza, Manuel</t>
  </si>
  <si>
    <t>Manuel Argaiuza</t>
  </si>
  <si>
    <t>16/02/1833</t>
  </si>
  <si>
    <t>Gaceta de Madrid n.º 21</t>
  </si>
  <si>
    <t>…dél afió próximo pasado sé sirvió mentos que aparecieron se reconoce ser el qucchemarin Elena, capitán Don la Reina nuestra Señora conceder privilegio exclusivo por cinco, años á Don Manuel Argaiuza, de propiedad espafiola, con 'carga de aguardiente, de la Ignacio Villavechia y Pedro Trabersa para asegurar la propiedad del uso que- apenas se salvaronpoco mas de 20 pipas. Parece haber salido del puerto del vapcir, dando ia última mano y un aderezo indestr…</t>
  </si>
  <si>
    <t>Argitelles, Agustin</t>
  </si>
  <si>
    <t>Agustin Argitelles</t>
  </si>
  <si>
    <t>…ar que de y. honores, y á la Opción de las gracias que merecieren de mi Gobierno;i los la consignación de la Real casa pongáis en el dia 1203 rs. a disposición de las ex-diputados D. Agustin Argitelles, D. Alvaro Gómez Bécerra, D. Angel diputaciones de Caridad de esta capital , para que en nombre de la Reiva los Saavedra, D. AntonioPerez de Mecá,D. Antonio Velasco, D. CayetanoVal- distribuyan entre los pobres de sus barrios respectivos.=Tendréislo entendido…</t>
  </si>
  <si>
    <t>Arguelles, Josef Canga</t>
  </si>
  <si>
    <t>Josef Canga Arguelles</t>
  </si>
  <si>
    <t>…gur, el alcanía, delpondede • Leves. , Graves. días. nosotros hasta mismos de Fraocia nuestros por la historia so, continuando -i- Elementos de la ciencia de hacienda pública, por D. Josef Canga Arguelles. Todas í ' 2 las ciencias y artes reconocen principios y sq encuentran sujetas á cánones ciertos: 28 49 2 1 52 solo la hacienda ha permanecido por alguo tiempo como abandonada á si misma. La 2t&gt; 43 10 8 &lt;51 1 \ S ciencia de esta parte interesante de la admini…</t>
  </si>
  <si>
    <t>Arguelles, Ramón</t>
  </si>
  <si>
    <t>Ramón Arguelles</t>
  </si>
  <si>
    <t>02/11/1833</t>
  </si>
  <si>
    <t>Gaceta de Madrid n.º 137</t>
  </si>
  <si>
    <t>…oso , restituyéndose á sus hogares con abandono total de Espíritu Santo sea con vosotros. Tarragona 19 de Octubre de 1 833—Antonio, sus infames cabecillas Escandon y el presbítero D. Ramón Arguelles; las que Arzobispo de Tarragona (I). errantes, sin auxilio ni protección alguna, serán inmediatamente aprehendidos y tendrán el mismo término que el ex-general LadrónPamplona 23 de Octubre. Asturianos: nada tengo que añadiros á lo que expresa S. E. Vuestro re…</t>
  </si>
  <si>
    <t>Arias</t>
  </si>
  <si>
    <t>…a discusión ,relativa á‘la enseñanza, y después de oir las reflexiones el público,ha distinguido estay las. demás obras del autor, es el mayor elogio que puede hacerse de ella. El profesor Arias ha enriquecido su Cartilla con nuevos y ex que acerca de los artículos, ,1 ).f y siguientes, hasta el I4.0 inclusive hacen MM. tensos conocimientos, relativos no solo á la organización de las-plantas y funciones Áulnay, Dupiny Dúchate!, quedan .aprobados dich…</t>
  </si>
  <si>
    <t>Ariás, Antonio Sandalio de</t>
  </si>
  <si>
    <t>Antonio Sandalio de Ariás</t>
  </si>
  <si>
    <t>…rs. pasta» Se hallará eo Madrid eirla'lJbre- ría de Hurtado. carta; MM. Vois¡n,y Gnizot sostienen por el contrario que el Presidente ha . - Cartilla elemental de agricultura, por D. Antonio Sandalio de Ariás, profesor de hecho bien en no leer la carta; la Cámara adhiere á este parecer. dicha cienHa en el Real jardín botánico de Madrid: 2.a. edición. El aprecio con que Prosigue la discusión ,relativa á‘la enseñanza, y después de oir las reflexiones el público,ha d…</t>
  </si>
  <si>
    <t>Arias, Antonio Sandalio de</t>
  </si>
  <si>
    <t>Antonio Sandalio de Arias</t>
  </si>
  <si>
    <t>…eta el informe -del Real Mineo de piencias naturales para que sus profesores de agricultura y anterior por si se presentase desgraciadamente en alguti otro punto. Dc Real zoología D. Antonio Sandalio de Arias y D. Tomas Villanova, examinasen los orden lo digo á V. para su Inteligencia, satisfacción y cumplimiento en la ejemplares del propio insecto, que también'se acompañaron, y propusieran los parte que le toca. Diosguaídcá V. muchos años. Madrid 13 de Mayo de 1833-zr medios de extin…</t>
  </si>
  <si>
    <t>Arias, Antonio Saodalio de</t>
  </si>
  <si>
    <t>Antonio Saodalio de Arias</t>
  </si>
  <si>
    <t>13/04/1833</t>
  </si>
  <si>
    <t>Gaceta de Madrid n.º 46</t>
  </si>
  <si>
    <t>…rlo al cono- • facciones de agricultura, explicadas en la cátedradel jardín botántcode Madrid eimiento de S. M., el adjunto parte de la salida que los rebeldes hicieron con por el profesor D. Antonio Saodalio de Arias: 2.a edición, considerablemente aumen tada por el mismo autor. Para manifestar el mérito de esta obra basta observar ql tra nuestro atrincheramiento de Puma de Cabedello , en la tarde del dia 25 del spreclo coa que ha sido recibida del público, y lo mucho que…</t>
  </si>
  <si>
    <t>Arias, Narciso Claudio de</t>
  </si>
  <si>
    <t>Narciso Claudio de Arias</t>
  </si>
  <si>
    <t>12/10/1833</t>
  </si>
  <si>
    <t>Gaceta de Madrid n.º 125</t>
  </si>
  <si>
    <t>…lacro de ostentación , sino objeto perenne de utilidad pública. [ | el oficial retirado D. Santos Ladrón. »j¡! apuntamiento, ¡oh gran Rey! que riega con lágrimas tu régia tumba, I Don Narciso Claudio de Arias, comandante dejos realistas de Santo Do- consigna en este acto su gratitud y ei voto unánime del pueblo fiel, que en la I I mingo de la Calzada, quiso hacer en esta ciudad un movimiento de la misma inocente criatura sentada sobre el trono de S. Fernando, y cu…</t>
  </si>
  <si>
    <t>Arias, Tomas</t>
  </si>
  <si>
    <t>Tomas Arias</t>
  </si>
  <si>
    <t>…os de la Reina núestra muy.catar amada Hija, y habiendo fallecido el auditor de*la Rota en estos Señora Dofia Isabel ii , y los de su augusta Madre Gobernadora de estos rei littnm D. Tomas Arias, designado igualmente para suplir la ausencia del Cao- nos durante su menor edad; y aseguro á V. E. que acompañaran iguales senti 4eoal» nombro para que le sustituya desde luego, mientras este no se hallare mientos al todo del regimiento, á quienes se les har…</t>
  </si>
  <si>
    <t>…se ha de colocar dentro ó fuera de la iglesia.” (ilíamVor.) su última soberana voluntad, ha tenido á bien proveer la plaza de suplente ESPAÑA. eclesiástico, vacante por muerte del Sr. D. Tomas Arias, electo por elSr. Rey difunto, y ocurrir á la ausencia del Emo. Sr. cardenal D. Juan Francisco Mar — Alge ciras 30 de Setiembre. co y Catalan, y á la-enfermedad del limo. Sr. Caro. (3) El Exorno. Sr. mar Se ha publicado en Gibraltar el siguiente bando: ques d…</t>
  </si>
  <si>
    <t>Arias, Vicente García</t>
  </si>
  <si>
    <t>Vicente García Arias</t>
  </si>
  <si>
    <t>…vareda, D. Mánuei Seco, D. Clemente Pérez, D. Isidoro Mata, Don fallecido, no dejando ásu esposa, hijos y nietos .mas riqueza que el ejemplo Juan Menendejt, D. Valeriano Torrubia, D. Vicente García Arias, Don de sus virtudes, y á todos el jé pérdida-irrcpanmW dr un bmnCárlos Cemadas, D. Manuel Antonio Ulivarria, D. Josef Ramos, D. ¡Ilde bre de bien y de tan eminentes conocimientos. fonso Ponte; D. Rafael di: Torre*, D. Ildefonso Frutos, D. Mariano Ol mas, D.…</t>
  </si>
  <si>
    <t>Arista</t>
  </si>
  <si>
    <t>…propias, sin dejarse subyu terminación que ha tomado, según se dice, para defender la religión. gar por su estado.... Lo que he hecho, volvería á hacerlo, si fuese necesario. A El general Arista se separó del ejército de Santa na, y se declaró también judie debo dar cuenta de mi conducta: pero si hubiera obrado de un modo con contra la constitución: entonces el vicepresidente de la república rogó á Santal» trario á la opinión pública, no seria digno…</t>
  </si>
  <si>
    <t>Arjona, Diego López</t>
  </si>
  <si>
    <t>Diego López Arjona</t>
  </si>
  <si>
    <t>…lde, mayor, de la. villa de Sotomayor á D- Miguel García:. para el corregí-? nblea cualquiera , ataqúese de frente al clero en todas sus instituciones, bagase la miento de Sonar á D. Diego López Arjona: parala vara de la villa.de Coca á [guerra á las leyes antiguas y fundamentales, y entonces se rebulle y arde cuanto D. Santos Sánchez Pandos y para el corregimiento, de la villa de, .Baños de Molhay de ira y de pasiones en España, y la consecuencia será crea…</t>
  </si>
  <si>
    <t>Arjona, Josef Manuel de</t>
  </si>
  <si>
    <t>Josef Manuel de Arjona</t>
  </si>
  <si>
    <t>06/08/1833</t>
  </si>
  <si>
    <t>Gaceta de Madrid n.º 95</t>
  </si>
  <si>
    <t>…Serenísima En consideración á las circunstancias, distinguido mérito, servicios y ac re Sra. Infanta Doña María Isasel Luisa está reconocida por Princesa heredera atada lealtad de D. Josef Manuel de Arjona, ministro de mi Consejo y Cá del Trono de S. Fernando. La España nuestra patria legítimamente representa mara, he venido en nombrarle superintendente general de Policía. Tendréislo da solemnemente le ha prestado el juramento de fidelidad: i qué resta pues! qu…</t>
  </si>
  <si>
    <t>Arl, Domiahabitantes de</t>
  </si>
  <si>
    <t>Domiahabitantes de Arl</t>
  </si>
  <si>
    <t>11U «Jír y mantener el orden público; pero al mismo tiempo.mamfiesta que loa Mantilla: para una ración de la santa iglesia catedral de Zamora á D. Domiahabitantes de Arl&amp; ^TarasCÓtt'verán fon sentimiento questrles prive áel go tí lzaceíaya : para la fligñidíd ;dé Pleban primera 311a de la iglesia '-catedral cé nación de un derecho disfruta; y pide al re que toda’U' á laCámaraque genastoriodeStá.Pons, a D. ViceTtte’Corvella';h…</t>
  </si>
  <si>
    <t>Ármansperg</t>
  </si>
  <si>
    <t>…el mando á la regencia para darlp nominalmente al Rey me —:—El príncipe Soutzo, ministro extraordinario del Rey de Grecia, el minis nor, nombrando primer ministro en apariencia al conde Ármansperg. tro de Bélgica y el barón de Wessembourg, ministro extraordinario de Austria, Es inútil decir que ni el conde ni níñguna persona distinguida habia toma han tenido una entrevista con el vizconde Palmerston en la secretaría de Negó-, do parte en esta intriga,…</t>
  </si>
  <si>
    <t>Armildez</t>
  </si>
  <si>
    <t>Gaceta de Madrid n.º 145 (extraordinaria)</t>
  </si>
  <si>
    <t>…ida batallones ha rían los principales cabecillas, y del ánimo y entusiasmo de la tropa. bía evacuado la noche anterior á Pradanos, y que hacia solo dos horas que otros El general conde Armildez recomienda particularmente al teniente D. Fer tres, que con algunos caballos formaban su retaguardia, habían salido también, nando Casamayor; al ayudante D. Josef Marchesi, que con solo 4 cazadores, dirigiéndose á Cervera, donde según noticias parece que trat…</t>
  </si>
  <si>
    <t>…itán general, para que con mayor prontitud llegase á conocimiento de S. M* mi regimiento D. Antonio Alvarez, y el subteniente de la guardia D. Antonio En dicho parte manifiesta el conde Armildez que, deshecha la facción de. Villa Caus, desempeñaron con la mayor bizarría la comisión que puse á su cuidado lobos en Cervera , dividió su brigada en tres columnas, para continuar la per de apoderarse de la casa que ocupaba el gcre de la facción, al que cogi…</t>
  </si>
  <si>
    <t>Arnao, Vicente González</t>
  </si>
  <si>
    <t>Vicente González Arnao</t>
  </si>
  <si>
    <t>…y administrativos adoptados ya en todas las naciones de Europa. levantar cabeza el genio del mal, entonces se vería comprobado que Vuestros Y me he servido cometer este encargo a D. Vicente González Arnao, Don siempre fieles vasallos habitantes de Mataró jamas faltan a sus juramentos: que Bernardo Borjas Tarrius y D. Manuel María Gutiérrez, secretario vocal de la sabrían empuñar las armas, abandonar sus hogares y perder sus haciendas y vijunta de aranceles, de…</t>
  </si>
  <si>
    <t>Arnedo, León</t>
  </si>
  <si>
    <t>León Arnedo</t>
  </si>
  <si>
    <t>…nzález, al jodo lasseúaudocondicionesel diaque17 desa manifestaránNoviembre á en[2s ladoceescribaníade su maOunadei juzgadoparadelelmismo,remáteestán**de la ayudante de caballería D. León Arnedo, de la piase de amnistiados, y á los provisión del carbón; y el dfa 44 del mismo i las once de su mafiaoa para la del pan; sargentos, cabos y carabineros de que acompaña relación, y muy señafadamente uno y otro en la casa del juagado del mismo Real sitio. EN…</t>
  </si>
  <si>
    <t>Árnnldez</t>
  </si>
  <si>
    <t>…A EXTRAORDINARIA DE MADRID DEL MARTES 19 DE NOVIEMBRE DE x833. MINISTERIO CS LA CUSUSA. A poco de haberse dispersado los facciosos, y reunido ya el resto de la bri gada, marchó el general Árnnldez á Cervera, de donde había salido ya Villa El mariscal de campo conde Armildez de Toledo, comandante de la bri lobos con los demas de su facción que se dispersaba .en varias direcciones. gada de la Guardia Real incorporada provisionalmente al ejército de obser…</t>
  </si>
  <si>
    <t>Arpe, Miguel</t>
  </si>
  <si>
    <t>Miguel Arpe</t>
  </si>
  <si>
    <t>…o de esposos cristianos. diencia de Cataluña, cumplimentada en esta corte por el señor Balsera, teniente corregidor eo ella y por la 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t>
  </si>
  <si>
    <t>Arquitectura</t>
  </si>
  <si>
    <t>…irán acudir á’ recoger el tomo 17 de loga á la delicadeza de su sexo en lugar de las medallas expresadas. esta obra á las librerías donde se hayan abonado. Este tomo comprende los reina Arquitectura. Título de sócío de número al que presente el plan mas có dos de Felipe in, hijo de S. Luis , de Felipe iv ei Hermoso ,/y ios de sus tres hijos. modo y "económico de la obra que podrá hacerse en la casa Academia para Luis x-, Felipe vv y Cárlos iv. El m^s not…</t>
  </si>
  <si>
    <t>Arráez, Juan Lucas</t>
  </si>
  <si>
    <t>Juan Lucas Arráez</t>
  </si>
  <si>
    <t>r ' ' ': : . -p- I Cruz todos tos oficios, prdencs, cédulas., pasaportes y demás de esta clase qué Dalias, vacante por separación de D. Juan Lucas Arráez, á D. Francisco Calexpidáis para España é Jndias^ exceptuando los despachos, títulos y docptneñj? vichi? Moya, cesante de la de Chiclanai pírá la vara de la villa de Ujijar, tos en que Yo ponga mi firma, en los cuales pondréis la vuestra enters.íTetji-', v va…</t>
  </si>
  <si>
    <t>Arreta, Cayetano</t>
  </si>
  <si>
    <t>Cayetano Arreta</t>
  </si>
  <si>
    <t>…Serna, catedrático de práctica-forense dc-aquclla universidad, con reten ciones anteriores. Est^ obra, adoptada espontáneamente en casi todos los establecí* ción de su cátedra: á D. Cayetano Arreta, quo"si»vió la de las cinco Villa» míenlos del reino, y por Ciréular de jo de Mayo de 1831 para las academias milita res dé Infantería, se faa}ía de yeoú éit laf librerías de U viuda de Quiroga y de de Aragón, i la de Gande*; y á D. Benito Joaquín Vele* de Ho…</t>
  </si>
  <si>
    <t>Arriara, Juan Bautista</t>
  </si>
  <si>
    <t>Juan Bautista Arriara</t>
  </si>
  <si>
    <t>…a drl ERCtno."Sr. consiliario Han entrado en este puerto en todo el mes de Abril último 45 naves duque de Frtas, y un discurso en verso que recitd de memoria el-académico dé honor D. Juan Bautista Arriara: un cuaderno en fbiio dé«98 páginas, que unido con el an mercantes , y salido 34 id. con frutos y efectos del país. terior qn un Volumerj pse vende en el despacho de libros de la Real academia de San Sevilla —faulúcar. Trigo, de 38 á 44 rs. fanega, cebada , d…</t>
  </si>
  <si>
    <t>Arrieta, Manuel María</t>
  </si>
  <si>
    <t>Manuel María Arrieta</t>
  </si>
  <si>
    <t>…ontera Almería............................. D. Bernardo Lillo. ;del Brabante septentrional serán enteramente libres.” Esta nueva convención Avila.................................. D. Manuel María Arrieta. :ontiene 10 artículos, y las ratificaciones han sido cangeadas en Zouhoven el 26 Badajoz........................ D. Martin Pineda. Jel pasado. Barcelona.......................... D. Antonio Barata. . -La Gaceta de Hanatt dice lo siguiente: Es cierto que la c…</t>
  </si>
  <si>
    <t>Arroyo, Antonio Martínez</t>
  </si>
  <si>
    <t>Antonio Martínez Arroyo</t>
  </si>
  <si>
    <t>…ucía , que del crimen mas antiguo de la misma D. Francisco de Paula Berja; y para la la municipal de Sevilla no da ya parte del estado sanitario de aquella ciudad, que este deja á D. Antonio Martínez Arroyo, cesante de la de Extremadura: por nó haber ocurrido ningún caso nuevo,ni fallecimiento alguno, de cólera en para una plaza de alcalde del crimen de la Real audiencia de Galicia á D. Ma los dias 7 y 8 del mismo mes, hallándose en estado de convalecencia los e…</t>
  </si>
  <si>
    <t>Arroyo, Juan</t>
  </si>
  <si>
    <t>Juan Arroyo</t>
  </si>
  <si>
    <t>…ejemplo á todos los pueblos de la monarquía: todo lo que con mucha í luntarios Realistas de Coria. satisfacción mía pongo en noticia de V. E. para que se sirva elevarla á la de la D. Juan Arroyo, notario de la curia eclesiástica, teniente de voluntarios Ruina Gobernadora. Realistas de Coria. Dios guarde á V. E. muchos años. Valladolid 13 de Noviembre de 1833.= D. Julián de Gutiérrez , procurador del tribunal eclesiástico de Coria, sub Excmo. Sr.=Vice…</t>
  </si>
  <si>
    <t>Arroyo, Santiago</t>
  </si>
  <si>
    <t>Santiago Arroyo</t>
  </si>
  <si>
    <t>…esta silla, se cita 10. Las autoridades de todas clases quedan encargadas bajo su mas estrecha á los que se Consideren acreedores á los bienes qué han quedado por fallecimiento de D. Santiago Arroyo, vecino que fue de esta corte, para que dea tro del térarfoé responsabilidad de k ejecución del presente bando. ; de 3? dias acudin á deducir rt derecho de que se crean asistidos, en dicho juzgado,' • - Dado en Valladolid á 18 de Diciembre de 1833u=Viccnte de…</t>
  </si>
  <si>
    <t>Arta, Josef</t>
  </si>
  <si>
    <t>Josef Arta</t>
  </si>
  <si>
    <t>…Real es*'te de Vivero í T&gt;. Juan Merenduano, cesante de la de Orense:- para la de tablecimlepto ..situado á la subid» dét . Buen Retiré. Las estampas de que aquel se Garrobilin á D. Josef Arta!; y pan la de Lillo á D. Juan Antonio Cárnico. compone sem las siguientes: Pait coa vlagérot y cexadoree, «pie figura un camino en ■■ '‘ . . jc*. ! tre un arMyq'y'tu» lago eo sitio frondous-, su autót Juan Glauber, excelente paisista ll lsr onestro Señor á co…</t>
  </si>
  <si>
    <t>Artabeyrfa, Mateo Martínez y</t>
  </si>
  <si>
    <t>Mateo Martínez y Artabeyrfa</t>
  </si>
  <si>
    <t>01/10/1833</t>
  </si>
  <si>
    <t>Gaceta de Madrid n.º 120</t>
  </si>
  <si>
    <t>…s capitales de provincia á un [arroba. _ 1 real mas por razón dé porte. Viga. Trtgíj, i 42 ,rs» fanega: centeno, á 20 id.: maíz, á 22 id.: vino, -----El cerco de Zamora» poema por D. Mateo Martínez y Artabeyrfa. Precede ¿ esta I á 7 rs. arroba. composición una advertencia en que se da qoticia de algunas ideas generales sobre | Guadalajara—jCBü lá ciudad.) Trigo candeal, de 44 * 4^ ^ fanega: yla del.planepopeya quecoDVenien'tirseo insta dealtodoasunto^ba créldodei -h…</t>
  </si>
  <si>
    <t>Arteta, Mariano Valero y</t>
  </si>
  <si>
    <t>Mariano Valero y Arteta</t>
  </si>
  <si>
    <t>…ales de Francia, y como tales estar León. . ............................... D. Jacinto Manrique. sujetos á la ley de reemplazo del ejército. Lérida................................ D. Mariano Valero y Arteta. Todas las cartas que se acaban de recibir de Berlin anuncian como un he LogToño............................. D. Pedro Clemente Ligues. .. cho cierto y positivo que los gobiernos ingles y francés han protestado de nue Lugo....................................…</t>
  </si>
  <si>
    <t>Arzobispo, Cardenal</t>
  </si>
  <si>
    <t>Cardenal Arzobispo</t>
  </si>
  <si>
    <t>…a aumentar su escua menor edad á S. M. la Reina Gobernadora; y en aquella misma noche oficié dra , que con el tiempo podrá ser muy respetable , y aun temible; asegurándose al Emo. Sr. Cardenal Arzobispo de esta diócesis, comunicándole tan infausta también tiene la intención de hacer un viageá Candía, con el objeto ele‘mandar nueva, consiguiente á lo cual en todo el dia y noche siguientes se hizo el cor Construir nuevos astilleros. Ibrahim-bajá se halla en Ad…</t>
  </si>
  <si>
    <t>Ascadbar, Santiago</t>
  </si>
  <si>
    <t>Santiago Ascadbar</t>
  </si>
  <si>
    <t>…síO , secretario. resímiento provincial de Pontevedra, barón de Casa-Goda, na dirigido a todos lo* Individuos del mhmo en el acto del juramento de fidelidad que han presta Señora: D. Santiago Ascadbar, Intendente ce vuestra provincia de Aragón, do ¿ ía Reina nuestra Señora Doña Isabel u, y en cí momento de recibir la al dirigir humildemente su voz a les pico dei trono, que rodear, con entesms- ; orden el regimiento de saor de su capital. Dios guarde á Y. E…</t>
  </si>
  <si>
    <t>Aseguran</t>
  </si>
  <si>
    <t>23/04/1833</t>
  </si>
  <si>
    <t>Gaceta de Madrid n.º 50</t>
  </si>
  <si>
    <t>…de que publicado en el (Idem.) Consejo, tenga puntual cumplimiento, y.se circule en la forma acostumbrada. Idem 8. Dios guarde á V. E. muchos años. Madrid 20 de Abril de 1834-—K1 conde Aseguran que al día siguiente de [a sublevación ocurrida en ata el 3 del de Ofj¡ia.=.Sr. Presidente del Consejo ReaL ' corriente, tomo la Dieta germánica una resolución enérgica, cuyo objeto a for mar causa con toda severidad é imponer pena rigorosa á los autores y su…</t>
  </si>
  <si>
    <t>Asistente</t>
  </si>
  <si>
    <t>…la Restes nuestra SeiTora Doña Maula Caía- tánica , que interinamente se ba situado en una de las salas del Real colegio Tina DE BOMBOU. de S. Telmo, cuyo acto presidió el Excmo. Sr. Asistente , y fue muy concur do , dando principio á él por . un discurso que leyó el catedrático D. Claudio Nos D. Lino Matías Picado, Franco de Jaque , por la gracia de Dios y .Soutelou, y mereció los mayores aplausos de los espectadores. de la santa Sede apostólica a…</t>
  </si>
  <si>
    <t>Asta, Esteban</t>
  </si>
  <si>
    <t>Esteban Asta</t>
  </si>
  <si>
    <t>…gas, y al cabo Remigio Martínez, que con par- j ticularidad se distinguieron, habiendo todos cargado sable en mano y deshecho I En la consulta verbal del viernes l.° del actual , *D. Esteban Asta, zniois- la rebelión á la voz de ¡viva la Reina ! con la mayor bizarría. I Jtro del Consejo Real, dirigió á S. M. la Reina Regenta y Gobernadora el Sabida la prisión da estos rebeldes dispuso al punto dicho capitán general! I discurso siguiente á nombre de aq…</t>
  </si>
  <si>
    <t>Astñrias, Príncipe de</t>
  </si>
  <si>
    <t>Príncipe de Astñrias</t>
  </si>
  <si>
    <t>…en las Córtes por estamentos en 1789, convocadas para nsccr óradprjique esta disposición era equivalente i abolir el sagrado derecho de peel juramento y pleito homenage al Sermo. Sr. Príncipe de Astñrias¿que: lo tic¡qr£¡ykj?or consiguiente i suspender en Irlanda la constitución. ' era entonces nuestro amada Soberano, y para delibera? asimismo sobrí lá ci : ''/{'NdVse teme, exclamó, reducir el pueblo irlandés á la desesperación quitada ley de sucesión queáue c…</t>
  </si>
  <si>
    <t>Asturias, Fernando Príncipe de</t>
  </si>
  <si>
    <t>Fernando Príncipe de Asturias</t>
  </si>
  <si>
    <t>…o y noble entusiasmo qüe circunstancia de haber sido llamados, y reumdose para la jura del Sermo. Se aun recuerdan entre otros muchos los campos de Bailen, principé, de la glo ñor D. Fernando Príncipe de Asturias .cuando no se rezelaba que hubiese de riosa lucha que con admiración de la Europa,y por objetos tan caros como Jos faltar directa sticesíón masculina, aleja de sí ¿tras miras que las de! interes presentes, supimos sostener los españoles contra el usurpador 'N…</t>
  </si>
  <si>
    <t>Asuncion, María</t>
  </si>
  <si>
    <t>María Asuncion</t>
  </si>
  <si>
    <t>…miííiéftfé tbdo indica qué él gabinete de 5. James ha romadotsu partido se hallan,erifermosó en comisión del Real servicio; y que l«s empleo* de Jos ^dte^ií 'rígehcia l ír ín(tmta Doña María Asuncion. Peto tCHkvía nó ÍMry i que sjn tenet una de estas legítimas cauras.dcjpq dl? «ra»pUc la vrdsa que ante-</t>
  </si>
  <si>
    <t>Atan</t>
  </si>
  <si>
    <t>03/12/1833</t>
  </si>
  <si>
    <t>Gaceta de Madrid n.º 154</t>
  </si>
  <si>
    <t>660</t>
  </si>
  <si>
    <t>…días se presente, ó cualquiera que (¡Hiedan existentes para mañana 204* sepa su paradero, eo la escribanía de Garamendi. Not*. Fo la Gaceta anterior, coi. dA lío. y.;»; donde dice D. Atan&amp;sio Arange, Mota. Con lecha. 25 del corriente dice la Real academia de medicina y léase JO. Anastasia Amago. EN LA IMPRENTA REAL.</t>
  </si>
  <si>
    <t>Atienza, Juan Antonio</t>
  </si>
  <si>
    <t>Juan Antonio Atienza</t>
  </si>
  <si>
    <t>…a distraer por un momento su soberana atención para manifestaría sus votos v los de sus ad i Excmo. Sr.: He dado cuenta á la Reina Gobernadora de una exposición ministrados. I de D. Juan Antonio Atienza , administrador de rentas decimales en la diócesis Al presentar á V. M. en L° del próximo pasado los leales sentimientos de de Cuenca y priorato de Santiago de lides, en que después de hacer mérito de este pueblo, vaticino el ayuntamiento que el reinado de Is…</t>
  </si>
  <si>
    <t>Atnfa</t>
  </si>
  <si>
    <t>…ko de príncípbs de Octubre se sabe que el cólera había -í í:\z;y- z ! dismimiído mucho ¿orí la entrada dtí *nviernó; y que^ debilitadas las fuerza del í-slfap moiktro de ^Haci«»4t general Atnfa cori W dcs¿rck«t de »»tropas r m tranquilidad púdica «taba á punto de icr mtabtók ent^meríte. (Gloáo.) — J ^.’l cabafkro* Dedet, mílikro plénípotencíirk» de Holamía, ha olneiikb el FM^|»*r^eQfe se autorizartsie con plenos permiso &lt;k áuséntárie alglmar semanas…</t>
  </si>
  <si>
    <t>Atrasado, S.</t>
  </si>
  <si>
    <t>S. Atrasado</t>
  </si>
  <si>
    <t>12/01/1833</t>
  </si>
  <si>
    <t>Gaceta de Madrid n.º 6</t>
  </si>
  <si>
    <t>…dos, con cuanto puede formar una obra de jurisprudencia criminal tedrico- práctica de escriba remos con todos los referidos pueblos tas naciones de la costa del Noroeste nos , por D. S. Atrasado y de la Pella. Asta obrjta, 00 solamrnte'és útil á los alcaldes que han sidoreconocidas desde mediados del siglo-xvtn; en las cuales te han ordinarios y pedáneos, escribanos y fieles de fechos Ve los pueblos (para quienes coa encontrado habitaciones de dos pi…</t>
  </si>
  <si>
    <t>Atribuye, Clemencin</t>
  </si>
  <si>
    <t>Clemencin Atribuye</t>
  </si>
  <si>
    <t>…sabe por qué fatalidad, á imitar los yerros drid , librería de Perez. que las bellezas. . --i ^ -——Terminando en -fin de Junio del presente afio las actuales contratas del sumi El Sr. Clemencin Atribuye las incorrecciones del lenguage de Cervantes i la plazanistrode’deCeuta,utensiliosciudadesi lasdetropasS, Fernandode la yprovinciaEcl a, villasde Cúrdoba,de OsunaCampoy Marchena.de pibraltar,con -precipitación con que escribió, que le hizo ademas cometer anti…</t>
  </si>
  <si>
    <t>AttióniS</t>
  </si>
  <si>
    <t>…a plaza á D. Gabriel Eyaralar , alcalde del En Palacio á 29 de Didiemhié’de l¿Ste&amp;'D. Francisco Fernández del Pino. crimen de" la audiencia de Cácéres, electo; y para su resulta á D. AttióniS1” Exposiciotui á S. M, Márquez Osorio. Tendráse entendido en la Cámara para su cumplimientos Está rubricado de la Real mano.=En Palacio á 29 de Diciembre de 1832.= Señora: El subdelegado principal y empleados de policía de la provincia Al' presidente del Cons…</t>
  </si>
  <si>
    <t>Attwood</t>
  </si>
  <si>
    <t>…giosas se mezclan con las políticas. Los liberales y los protestantes in tan sobre el labrador. A tentaron entrar en Martigny , en el Valais, bajo pretexto de unirse y hermanar El lord Attwood opinó que la ley actual no era tan ventaj'osa como so se todos; pero fueron rechazados con violencia- Los periódicos suizos están lle oreja ál Ínteres del arrendatario, y que por esto nunca se opondría al de revi nos de pormenores de este acontecimiento; y lo…</t>
  </si>
  <si>
    <t>Au</t>
  </si>
  <si>
    <t>…. Cinco por 100 consolidados 101 fr. 30 C. Empréstito M/Sdena 6 de Marzo. . Real de España 87¿. Renta perpetua de id: 70. Ayer llegó á esta capital viniendo de Bolonia S. A. R. el príncipe Au La Reina de los franceses ha llegado hoy á esta capital. (G. Je F.) gusto de Prusia. En el alojamiento que le estaba destinado se hallaban todos Fn el mes de Enero último manifestó el príncipe de Talleyrand que es los oficiales austríacos y estenses, quienes al arribo…</t>
  </si>
  <si>
    <t>Auckland</t>
  </si>
  <si>
    <t>…retario de Irlanda se dará á M. do eirel último quinquenio que esoiió en el 5 de Abril de 1833. Littleton. No es muy fácil encontrar persona mus digna de obtenerlo. (Globo.’) v El lord Auckland anunció que no se oponía á ello, porque conocía la* —-—Estamos autorizados a declarar que la tardanza que ha habido en la . pre ventajas que se seguirían de poner un término á los rumores falsos que circula sentación del bilí para modificar ios derechos del s…</t>
  </si>
  <si>
    <t>Augusto</t>
  </si>
  <si>
    <t>…udad el decreto siguiente: conde de Molellos; y yLa habia salido para la misma ciudad el teniente gene «Hallándose felizmente establecido en la sede de la monarquía portuguesa ral conde Augusto de la Rqchejaquelin para tomar el mando de la división el gobierno constitucional de S. M. F. Doña María n, bien asi como en la pro con que ha de maniobrar sobre Lisboa por el punto que se le ha señalado. El vincia de Extremadura, en el reino de Algarbe/en un…</t>
  </si>
  <si>
    <t>…articipó del cautiverio del preso de Santa Elena. Los dos dido de los derechos que el fuero de la sangre, la respetabis voniníad dei Di esposos concurrieron ayer á la tertulia del príncipe Augusto por convite dé funto y la sublime voz de ia ley le trasmitieron. Estos son sus sentimientos, ta S. A. R., y hoy comea con S. M. les los principios que ha manifestado siempre, y con particulanoad en Oiría— ÁUSTSUA. ■ ■ gena es los siete años que desempeñó aque…</t>
  </si>
  <si>
    <t>Augusto, Federico</t>
  </si>
  <si>
    <t>Federico Augusto</t>
  </si>
  <si>
    <t>…róximo Julio. lebró el casamiento de S. A. R- 4a princesa de Baviera, hija del Rey, con ------ En la Cámara de los Lores se leyó por segunda vez el dia 11 el'bib sobre S. A. R. el príncipe Federico Augusto, duque y coregente de Sajonia. (mia jurisdicción local, y pasó sin discusión, determinando que el lunes próximo se rlo di. Francfort.) examinase en ¡unta general. HESSE—ELECTORAL. El mismo dia continuó en la de los Comunes la discusión sobre abolir la es Cass…</t>
  </si>
  <si>
    <t>AÚhprp</t>
  </si>
  <si>
    <t>02/05/1833</t>
  </si>
  <si>
    <t>Gaceta de Madrid n.º 54</t>
  </si>
  <si>
    <t>…OxqOe sobre H67 individuos con» ■ FRAKCIA. depadós íUa pena capítRl,splarneijte se feíSJfSútútJ0, en -14 desgraciados; {Globo.') „ París Í22 de áibr¡¡. ■.‘ : , .-L^Sabémes que el- lord AÚhprp .h» gtgftjfffifoH- 3».'*“ intencton-relaUva'a.; adoptar la proposición tjue se babialijccbo, pataique-sediera curso a ia plata co irricrS-0 4¥e'i9He el- almirante barón, de Mackau está nombfSdPicPrnandantericl mo una especie de moneda legal. S. S. debe tambié…</t>
  </si>
  <si>
    <t>Aukland</t>
  </si>
  <si>
    <t>…comisión compuesta del lord Canciller, del conde Grey , del duque de Rich- El Albion dice que en los condados en donde ha triunfado el partido roond, del marques de Lansdown y del lord Aukland; los cuales habiéndose conservador, se han dado muchos banquetes á ciertas personas visibles de di presentado á las dos de la tarde y sentádose en las sacas de lana, tomó la pala cho partidos el mas notable, por la ciudad donde se ha dado, es el de Birbra el…</t>
  </si>
  <si>
    <t>Aus-, María de</t>
  </si>
  <si>
    <t>María de Aus-</t>
  </si>
  <si>
    <t>…ía de los Borbona, puesto que no ha reinado TintSvría te libros que se aprende en 11 lección» sin maestra, traducida del I I sino por los derechos y en representación de su Abuela Doña María de Aus- /ranees, y aumentada con notas relativas al cddigo de comercio, y uo apéndice que I I tria, como procedente de D. Alonso e! Sabio y demás Reya y Reinas de Espa- aclara varias materias; ata obra, que se halla adoptada en Madrid para la Real es- | cuela de come…</t>
  </si>
  <si>
    <t>AUSTRIA</t>
  </si>
  <si>
    <t>…ste* documento es de diferente especie que los demas, y tengo duda , y que perseguirlos. (Mercurio de Suevia.j quizá mas que duda, sobre la legitimidad de su presentación. Nuestro embajador AUSTRIA» en Francia dió parte de su conversación con el Rey de los franceses; y en ha Viena 4 de Mayo. cer esto cumplió su deber. Pero esta conferencia se verificó el 18 de Agosto, época'en que el nuevo gobierno de Francia no-estaba aun reconocido por la Por horas se…</t>
  </si>
  <si>
    <t>Autotx</t>
  </si>
  <si>
    <t>…tablecimiento, continuando en ella con la -^/Vuevd gramático griego Compu. sfa con pres^ncU de las que h*n publicado los misma aplicación. n\t4 célebres helenistas d^* Europa, p&gt;r D. Autotx^f B'rjnes de las Ca.-as: un torro Cuarenta reales al expósito que de menor edad sepa mejor la doctrina pro.OHgado, d» bu o ptpe. é mp,-vsi,»n. s- vende en es a curré en la librería cristiana. d¡? «azo'a , y en Barce ona en U de Ber^n *s y comp.iflia, A 48 rs.…</t>
  </si>
  <si>
    <t>Auvarede, Melchor</t>
  </si>
  <si>
    <t>Melchor Auvarede</t>
  </si>
  <si>
    <t>…59 números de mayor zeio y generosidad ¡ las disposiciones del comandante de marina para reintegro á 8 duros, y comprende desde el 1S,001 al 209 ambos inclusive. estos regocijos. D. Melchor Auvarede y D. Pablo Llanes, comandantes de los bergantines, y la oficialidad 'y guardias marinas, los directores de los gremios de mar y los capitanes y tripulaciones de los guarda-costas, todos en fin han rolsa de comercio. — Cotización de hoy Has tres de la tarde. manifestado en el c…</t>
  </si>
  <si>
    <t>Avila, Fernando</t>
  </si>
  <si>
    <t>Fernando Avila</t>
  </si>
  <si>
    <t>…es 33. En la clase de humanidades tocó él primer premio á D. Fernando MadraDia 13. No se ha .recibido el parte respectivo. zo, quien lo sorteó con D. Josef Verdeja; y los segundos D. Fernando Avila, Dia 14. Existencia de ayer. Graves 50, leves 39, convalecientes. 28. D. Josef Marañon, D. Federico Portillo y D. Adolfo Cevallos. Ocurrencias de hoy. Invadidos 18, muertos 11, graves 13 , leves 12 , con En retórica obtuvieron los primeros premios D. Ramón Ma…</t>
  </si>
  <si>
    <t>Avila, Pedro</t>
  </si>
  <si>
    <t>Pedro Avila</t>
  </si>
  <si>
    <t>24/12/1833</t>
  </si>
  <si>
    <t>Gaceta de Madrid n.º 164</t>
  </si>
  <si>
    <t>…be se cita á todos los que se consideren con derecho a los bienes que han quedado por cilla seguido de los suyos, y aunque cargaron inmediatamente sobre ellos, lo fallecimiento de D. Pedro Avila, vecino que fue de esta corte, para que en el tér gró fugarse Balmaseda por la velocidad de su caballo y oscuridad de la noche; mino de 30 días se preseoten i deducirle ame el expresado juez y por la escribanía de Sierra, apercibidos que de no verificarlo les…</t>
  </si>
  <si>
    <t>Avisard</t>
  </si>
  <si>
    <t>…la libreríaútiles,de Cuestaque contienese hatU ladedescripciónventa á 4 rs.del elcalefactorcuadernosudorífico10 del Propagadorseco y húIlos cuales recibió después en el arsenal el general Avisard, comandante de la medo, adoptado eo Rusia y Francia como remedio para la curación del cólera-morbo: plaza, y en la puerta de la ciudad que llaman de Francia lo verificó el corre también se hallan en dicha librería á 4 rs. hada uno los cuadernos i.a, í-0, 6.',…</t>
  </si>
  <si>
    <t>Avjiés, Juan Gualberto</t>
  </si>
  <si>
    <t>Juan Gualberto Avjiés</t>
  </si>
  <si>
    <t>08/10/1833</t>
  </si>
  <si>
    <t>Gaceta de Madrid n.º 123</t>
  </si>
  <si>
    <t>…l supremo consejo de Sanidad de Francia por Alejandro Moreau de Junés; y de puntos infestados, zelar sobre la limpieza' y demás medidas de policía urba traducido al Castellano por D. Juan Gualberto Avjiés. Un tomo en 4.0: se hallará 4 na , y que después han debido servir par? auxiliar á la junta municipal en las 20 rs. en pasta y 16 en rustica, en la .librería de ia viuda de Cruz y en la de Cuesta. —Lo Ttrtiira de invierna, d licito pasatiempo nocturno en que…</t>
  </si>
  <si>
    <t>Avuda, Juan de Dios</t>
  </si>
  <si>
    <t>Juan de Dios Avuda</t>
  </si>
  <si>
    <t>…noticia de la situación, contenidos, virtudes y método con que deben usar pueblos en que los cuerpos de voluntarios Realistas, correspondiendo á la voz se ios de cada fuente, por D. Juan de Dios Avuda. Tomo 3.', que contiene el ezámeo do los batios de Javo, AibtmlUa, Albania, Nardales, Casares, Manbba y Fuente de de las autoridades respectivashan depositado sus armas con puntualidad y Piedra: .edición de 1798, á 9 rs. papel y 10 pergamino. complacencia , d…</t>
  </si>
  <si>
    <t>Ayala, Francisco Perez Perillon de</t>
  </si>
  <si>
    <t>Francisco Perez Perillon de Ayala</t>
  </si>
  <si>
    <t>…Bautista Baüloc=.Josef Romualdo de Zamora .^Fran cisco Lopes. Rodrigues. Coblentza 23 de Junio. AL de Morstell, general cbmandante de las provincias renanas, ha publi El teniente coronel D. Francisco Perez Perillon de Ayala, comandante de cado la siguiente proclama: . vuestro batallón de voluntarios Realistas del Padul, en la provincia de Grana ■i Sé han presentado otra vez casos en que los soldados se han de|ido sedu da, y demas individuos de oficialidad y tropa que lo componen…</t>
  </si>
  <si>
    <t>Ayamonte, Jo</t>
  </si>
  <si>
    <t>Jo Ayamonte</t>
  </si>
  <si>
    <t>…sanitarias recibidas en el ministerio del Fomento general del Remo, D. Antonio Mendoza. 1 Provincia de Sevilla. En la clase inferior de gramática latina sortearon el primer premio D. Jo Ayamonte. Dia. 11. Existencia del dia de ayer. Graves 33, leves 33, sef Romero Moreno, D. (Alfonso Henestrosa y D. Fernando Pérez de Nueconvalecientes 27. rós: los segundos premios los obtuvieron D. Josef Nieulant, D. Antonio Vaillánt, D. Raimundo Ñero y D. Francisco…</t>
  </si>
  <si>
    <t>Ayer</t>
  </si>
  <si>
    <t>…Minaya;la Reaisoriédadde amigos del/ páis .r. ealido mata el mismo parage los equipagcs del.Rey Leopoldo.. e de Tudeia; la comisión de fábricas de Cataluña; el abad de S; Cugat, y Don Ayer flegoT Bruselas la primera columna de la división del general Blas Alonso del Valle, vecino de Montealegrei Achard, compuesta.del 8.° ligero y. del 12.° de línea, procedente de Malinas, y mandada por el general Castéllahe': 'también lo vérffieó una parte del…</t>
  </si>
  <si>
    <t>Aylion, Mateo</t>
  </si>
  <si>
    <t>Mateo Aylion</t>
  </si>
  <si>
    <t>…—Paludo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Miguel de Alava, D. Pablo Mon los intereses legítimos, es menester que haya en las provincias agentes especiales tesinos, D. Pedro Atvarez Gutié…</t>
  </si>
  <si>
    <t>Azcár.rte, Cele.tino</t>
  </si>
  <si>
    <t>Cele.tino Azcár.rte</t>
  </si>
  <si>
    <t>…Lis filas de los vecinos hon de la Turre, mi ayudante, v úil capitán que fu: de! r:-invento del Pr’njpe rados , y cuando pregunté á las compañías mencionadas de granaderos v caza D. Cele.tino Azcár.rte, v á los sargento, D. Fr i:u;., J :-dio , gradúa!» de dores sijiabia alguno que voluntariamente quisiera unirse á la débil columna subteniente, y á Manuel Suez, de lo» caza!'-re* de S iru m. !er: ir.erec.cnd'* un que destinaba para perseguir á los facciosos,…</t>
  </si>
  <si>
    <t>Azcarate, Miguel</t>
  </si>
  <si>
    <t>Miguel Azcarate</t>
  </si>
  <si>
    <t>…cito, estantes y transeúntes en la prcviucia de Va lencia , por el término de cuatro años, que comenzarán á cantarse desde 1.° de Maya y para una canongía de la catedral de León 4 D. Miguel Azcarate. del presente, y concluirán en fin de Abril de J837, se ba señalado el dia i.» del Asimismo se ha servido nombrar, 4 consulta de la Cámara, para una ca- ordxfmo mee de Abril, á las 13 de su madaoa, para la celebración del remate en «origía de te santa iglesia…</t>
  </si>
  <si>
    <t>Azlor, Josef</t>
  </si>
  <si>
    <t>Josef Azlor</t>
  </si>
  <si>
    <t>…uz, asi en man En música fueron premiados D. Francisco Viado, D. Antonio Socueva tener la tranquilidad pública, como en aliviar la suerte de los vecinos de Tria D. Manuel Canales, D. Josef Azlor, D. Benito Zappino y D. Juan Córdoba. na , y la aplicación, esmero y eficacia con que los estudiantes de medicina En esgrima D. Luis Molina. atienden á la cura de los enfermos de aquel barrio. En baile D. Venancio Pisón. El teniente de asistente D. Joaquín Be…</t>
  </si>
  <si>
    <t>Aznarez, Mariano</t>
  </si>
  <si>
    <t>Mariano Aznarez</t>
  </si>
  <si>
    <t>…os? Por inquieto, que -esté el partido que desea reformas, b!pn que no puede quejarse de la actual Go bernadora , nosotros le suponemos bastante moderación y juicio, mayor sin dü- D. Mariano Aznarez, cónsul’de S. M. en Gibraltar, da cuenta, en oficio j-da- de la que tiene la gavilla de fanáticos acaudillados por gefes sin. crédiro ni recibido en ia primer secretaría de Estado, fecha 22 de Noviembre., de que por reputación. No se olvide que la. violencia…</t>
  </si>
  <si>
    <t>Azofn, Manuel María</t>
  </si>
  <si>
    <t>Manuel María Azofn</t>
  </si>
  <si>
    <t>…lencia y agitación .ea el país, ocupado *«etr : -Premio X.® - A D. Mariano del Amo. y Mtivamentepprtropas y guerrillasde uno yete otro partido, . r 2. ® A D. Josef Adaro. 3. ° • A D. Manuel María Azofn. _ ...... ESPAÑA. - - V-; V'- N Con la censura los tía de sobresalientes , mereciendo la de buenos otros fi 1 Granada 20 de Julio. ■. ^ _ ■ , ■ alumnos. _ ’ ' Elcapitíui general de ésta provincia ba dirigido la siguientoalocucioni sus Idioma francés, primer a…</t>
  </si>
  <si>
    <t>Azofra, Domingo Josef de</t>
  </si>
  <si>
    <t>Domingo Josef de Azofra</t>
  </si>
  <si>
    <t>…—Se cita A todos los que se consideren coa derecho á los bienes que han quedado 3. ° JLas entregas-sucesivas se harán,de seis en seis meses por cuartas partes, por fenecimiento de D. Domingo Josef de Azofra, vecino que fue dé esta corte, para . 4&gt;° El pago de los intereses se verificará de seis.en seis meses, anunciando que en el término de tg dias acudan á usar del derecho que le» asista por el juzgado con la debida anticipación en la Gaceta á Icé interesados l…</t>
  </si>
  <si>
    <t>Azpiejemplos, Antonio</t>
  </si>
  <si>
    <t>Antonio Azpiejemplos</t>
  </si>
  <si>
    <t>…h hiciera subir á Campo atraviesa, ío$ acometió j&amp;svasqsn espesa Leonor de Inglaterra, nacida cu "las orillas del TámesR Los con mucho denuedo echando píe 4 tierra, acompañado de- D. Antonio Azpiejemplos áe esta especie son numerosos en todas "las monarquías- y todos se : roz, comandante de batallón de voluntaré» de Leñen, ligeros, 4 ia cabeza fundan en los principios legales que ya hemos citado, y en -a naturaleza misma de su compañía de tiradores. Los ficci…</t>
  </si>
  <si>
    <t>Ba-, Luis López</t>
  </si>
  <si>
    <t>Luis López Ba-</t>
  </si>
  <si>
    <t>…mayor.de los reinos, y él competente número de «16. Ordeno y mando: que asi'en el anterior consejo de Gobierno como testigos, cuyas firmas aparecían ser de D. Luis María Salazar, D. Luis López Ba- en este de Regencia que por fallecijniento de mi muy amada Esposa , queda 1 lesteros, D. Miguel de Iban-ola, D. Manuel González Salmón, D. Francisco Ja encargado de la tutela y curaduría de mis hijos menores, y del gobierno del vier Losada, D, Juan Miguel de…</t>
  </si>
  <si>
    <t>Back</t>
  </si>
  <si>
    <t>…terior, y traían pasageros dependientes de la mis la proposición de M. Schott se ha puesto en hostilidad con el gobierno; y en ma. Las noticias mas recientes, que nos han dado del capitán Back. son del 10 .fin, [a segunda Cámara del gran ducado de Badén ha teducidbel seeldo del mi de Julio desde Cumbtrlatid Houje, en cuya época la tripulación no tenia no-I nistro de Hacienda á 43 florines, y este ha dicho que Seguirá cobrando los 63 vedad, y la exp…</t>
  </si>
  <si>
    <t>Bacot, Excelmans y M. Cesar</t>
  </si>
  <si>
    <t>Excelmans y M. Cesar Bacot</t>
  </si>
  <si>
    <t>…arques de 1 París 23 de Junio. Dalmacia, el mariscal Claussel y el general Jacqueminot, y por la otra parte Boira de ayer. Cinco por Um) consolidado» I04 fr. Empréstito ft-d de el general Excelmans y M. Cesar Bacot, diputado, se interponen entre los com España 90}. Renta perpetua de id. 78f. batientes y declararon que entre caballeros de honor no debían permitir contiEl Monitor trac el siguiente extracto de nuestras relaciones'politicas.cn - nuase una-lucha tan porfiada…</t>
  </si>
  <si>
    <t>Badetzki</t>
  </si>
  <si>
    <t>…os deseos de la Prusia. PORTUGAt. __ Aqm se hacen grandes preparativos para recibir al Emperador, quo deba llegar el 26. Yehes 15 de Noviembre. - Na se confirma la voz que daba al general Badetzki la presidencia del Se acaban de recibir aquí noticias de Santarem del 8, en cuya época no ha consejo áulico de la guerra, pues continúa encargado del mando superior en bía acontecido novedad alguna cutre los dos ejércitos. Italia. (pateta de Augi burgo.) Hall…</t>
  </si>
  <si>
    <t>Baiges, Ignacio</t>
  </si>
  <si>
    <t>Ignacio Baiges</t>
  </si>
  <si>
    <t>…as de 20 pipas. Parece haber salido del puerto del vapcir, dando ia última mano y un aderezo indestructible á tos pafios y de de Rcus, en Cataluña, y algunas pipas t enen la marca D. Ignacio Baiges. mas tejidos de seda, lana y algodón; cuyo modeló y descripción se hallan de ESPAÑA. positados en el Real conservatorio de arta: habiéndoseles expedido por el Cádiz 8 de Febrero. Consejo supremo de Hacienda la Real cédula de esta gracia. CpnrulaJo ¿eneral de…</t>
  </si>
  <si>
    <t>Bailen</t>
  </si>
  <si>
    <t>…u DoñaEspadar,MaríacontieneIsabelesteLuifo Jae«.__AnJújar. Trigo, á 32 rs. fanega: aceite, á 25 rs. arroba. sa , Hija primogénita de nuestros augustos Soberanos Don Fernando vii y Doña Bailen. Trigo, 4 34 rs. fanega: aceite, á 24 rs. arroba. María Cristina ue-Boreon. Se vende en Madrid á real en Id librería de Cuesta y Jaén. Trigo, á 36 rs. fanega : aceite, á 27 rs. arroba. ed——manual,Valencia endel lacarpinterode López.de muebles y edificios y de…</t>
  </si>
  <si>
    <t>Bailin, Pedro</t>
  </si>
  <si>
    <t>Pedro Bailin</t>
  </si>
  <si>
    <t>…ecesores de la nq.=P, Josef Salvador López del Pan.=D. Joaquín Lorenzo Mozo. = D. Ma muy cara Reina Doña Isabel ii , que legítimamente nos gobierna por media nuel'Josef de Arbizu.=D. Pedro Bailin.=D. Josef María de Alós. —D. Josef de V. M., como su tierna Madre y Tutora. Dígnese V. .VL admitir benigna Sartorio.=D. Juan de Potous y Mojica.=D. Pascual Liñan.=D. Tomas Gon- esta ingenua manifestación, emanada solamente de la lealtad que le profesan ■ zale…</t>
  </si>
  <si>
    <t>…ma clase en el supremo de Indias D. Manuel tiesen el cargo de raciones, los interventores de ejército pedirán á los ordena- | Genaro Víllota , al ministro del supremo de la Guerra D. Pedro Bailin, á‘los dores gefes de la administración militar en los distritos , dispongan la averigua fiscales togado y militar del mismo consejo D- Juan Josef Delicado y D. Jo— ción de la verdad de los hechos por medio de las listas originales de las cem- I I $ef María C…</t>
  </si>
  <si>
    <t>Bajo, Mariano García</t>
  </si>
  <si>
    <t>Mariano García Bajo</t>
  </si>
  <si>
    <t>…orregimiento de Bctanzas á D. Antonio de la Data Palacios: cador que llevaba 12 hombres de tripulación, los cuales fueron arrojados á la para la alcaldía mayor del valle deIguña á D. Mariano García Bajo: para la costa por la violencia del-viento. j&gt; , de Torqueipada á D. Francisco Montero y Navarro: para la de Tordesillas á „Los beduinos los recibieron, conduciéndose cob ellos con mucha huma D. Gabriel García Caballero, todos cesantes. Asimismo se ha servido…</t>
  </si>
  <si>
    <t>Baleozategol, J. Juaquinde</t>
  </si>
  <si>
    <t>J. Juaquinde Baleozategol</t>
  </si>
  <si>
    <t>12/11/1833</t>
  </si>
  <si>
    <t>Gaceta de Madrid n.º 141</t>
  </si>
  <si>
    <t>…tes comodidad*. Se despacha en Cldtz por D, isidro Couceiro, de daré conocimiento á V. E. para el de S. M. la Reina Gobernadora. acuri comercio ; y en esta corte podrio dirigiré 4 D. J. Juaquinde Baleozategol, que vive eola calle del Principé, números J y 6, manzana ara,, entresuelo de la iz Dios' guarde á V. E. muchos años. Carmona 5 de Noviembre dé 1833.= quierda. " EN LA IMPRENTA REAL.</t>
  </si>
  <si>
    <t>Balfi</t>
  </si>
  <si>
    <t>11/07/1833</t>
  </si>
  <si>
    <t>Gaceta de Madrid n.º 84</t>
  </si>
  <si>
    <t>…o RUSIA. Doria, pertenecientes á dos de las familias mas ilustres de la antigua repúbli ca. El primero es hermano del capiian de guardia» de S. M. Riga 17 de Junio. El hermano del conde Balfi, preso en Alejandría, ha ofrecido declarar to S, M. ls Emperatriz partió casi inopinadamente de Petersburgo pata reunirse da la.conspiración, no solo del Piamonte, sino también de los demas países de en Revel con su augusto esposo, que salió á recibirla á alg…</t>
  </si>
  <si>
    <t>Báll</t>
  </si>
  <si>
    <t>24/01/1833</t>
  </si>
  <si>
    <t>Gaceta de Madrid n.º 11</t>
  </si>
  <si>
    <t>…t aodterncte su seBoríl en la el remate . lebrarú póntol dece ea de /y'ttori de las to|teceHdide*^rlc«rMay9»jr .deloa chinos.; y cada cajón contiene JO cajas. —Por providencia del Sr. Báll#ra. tenieote corregidor de esta villa; yjpnt laeiAl momento que se recibe ajUí esta susUncii ie sujeta i uña operación muy cribante de Martínez, se cita i los parlentea de D- Jfief Solano..Tipte.-.gpe.ae coiulsimple, pe# la cual reiolíaa d«,é»pecies de extrac…</t>
  </si>
  <si>
    <t>Balles, Antonio</t>
  </si>
  <si>
    <t>Antonio Balles</t>
  </si>
  <si>
    <t>…i consulta de.la Cámara, para la aseso su objeto es,manifestar las cualidades mecánicas del agua; la fuerza motriz que di ría del crimen de la gobernación de la isla de Menorca, á D. Antonio Balles cho liquido proporciona, y las mas importantes consideraciones acerca del mejor modo de emplear esta fuerza como potencia ó motor en los establecimientos de industria. tee: para la vara de alcalde mayor de la villa de Ardales, á D. Francisco do En éL se hace…</t>
  </si>
  <si>
    <t>Balles, Joscf Ramón</t>
  </si>
  <si>
    <t>Joscf Ramón Balles</t>
  </si>
  <si>
    <t>…icase su conducta y opinión,, entre ios que nc marres, jueyes y sábados que no sean festivos. Les que'aspiren á ser considera visto ateces respetables, distinguiéndose entre todos D. Joscf Ramón Balles das como discípulos , deberán matricularse en la secretaría de k expresada di teros , abad del lugar de Bouscs que, tanto en la cátedra del Espíritu Santo rección, si pretendicren ganar cursa como publica y privadamente, ha procurado inculcar en todos sus fel…</t>
  </si>
  <si>
    <t>Ballesteros, Juan Manuel</t>
  </si>
  <si>
    <t>Juan Manuel Ballesteros</t>
  </si>
  <si>
    <t>106</t>
  </si>
  <si>
    <t>…ún la doctrina adoptada por la academia de medicina de*Pablico general Je España, por la cual mereció que le concediese el Señor Don ris; traducido al castellano por el licenciado D. Juan Manuel Ballesteros. Eo este Cirios iv dos pensiones sobre las mitras de Valencia y Ptasericía , y el empleo manual se exponen no solo Ibs métodos curativos 4 sino los-medios de desinfectar las habitaciones, ropas, vestidos £ aliqnentos; concluyendo con una lista de,Loí me de ca…</t>
  </si>
  <si>
    <t>Ballesteros, Justo Leonor</t>
  </si>
  <si>
    <t>Justo Leonor Ballesteros</t>
  </si>
  <si>
    <t>…Conformándose el Rey nuestro Señor con lo informado por V-. I. en 10 que no se da al público, porque aun no está sancionado por el Emperador del actual, acerca de una instancia de D. Justo Leonor Ballesteros, escribano Nicolás. Por dicho convenio se establece una alianza ofensiva y defensiva, de rentas en la provincia de Segovia, en solicitud de que mientras no se deci en cuya virtud ambos Estados se auxiliarán mutuamente en caso de ataque, y da el expediente que…</t>
  </si>
  <si>
    <t>Balsera</t>
  </si>
  <si>
    <t>…ia. ----- Pnr providencia del señor Andeyro y Aldao, alcalde del Crimen de la Real au sido el modelo de esposos cristianos. diencia de Cataluña, cumplimentada en esta corte por el señor Balsera, teniente corregidor eo ella y por la escribanía de Sauz, se citaá D. Josef Magreo., D. Miguel Arpe, D. Josefdel Valle', D. Juan Colmenar, Doña Mafia Teresa Pérez del Camino, D. Gregorio Salinas, D. Domingo Rodríguez, D. Sebastian Luzon, D. Juan Dot, Don F.l…</t>
  </si>
  <si>
    <t>…sar su Real mano á una diputación de la ciudad de Murcia, cotn—' la qna de).d!a. . ■ , puesta del Sr. O. Josef Muñoz Maldonado, ministro honorario del Real y ——Por providencia del Sr. Balsera ,y escríbanla de G*r*mend! se cita i loa,que ae Supremo de Castilla-, y oficial.mayor de la Secretaría del Despacho de Grá- creanrez de conla Bároena,derecho áviudalos bienesde PedroqueMarttoez,han quedadovecinapor quefallecimientaflie de estadecorteDolía Ros…</t>
  </si>
  <si>
    <t>…idad. Los depósitos, señaladamen Toledo, y ha tocado la suerte al núm. 4380. te en pastas, contribuirán en gran manera á extender las operaciones y ganan ------Por providencia del Sr. Balsera , teniyote corregidor de esta villa, se cita á Bou cias del Banco Otra ventaja tienen , y es la de poner en actjvidad y circulación Pedro Carey y Tupper, c^oul que fue de S. M. Británica eo la costa de Levante, á á quienes su acción y derechos represénten, pa…</t>
  </si>
  <si>
    <t>21/03/1833</t>
  </si>
  <si>
    <t>Gaceta de Madrid n.º 35</t>
  </si>
  <si>
    <t>…ljba-s ola dé Martínez; prevenidos que dé no verlficajrío lé* parará péíjulélo., sino la noble y grandiosa que recibió del divino Legislador de lor cristianos: Por providéocia'dél Sr. Balsera, teoleOtéjeOrtegfmrde éstá ‘vffts. ée élt* 4 tas i saber, la santificación de los hombres, y la enseñanza déla fe y dé la moral; personas que te crean. cOU 'derechoátos-bUinés^qe iun quedada jwr. faitéqlitilento sin las cuSlés? ¿aéra la soóedid en disolución,…</t>
  </si>
  <si>
    <t>…dia 26 apercibimiento que de no verificarlo les parará perjuicio. del presente inclusive, para que dados por corrientes los documentos legales, ------En virtud de providencia del Sr. Balsera, teniente corregidor de esta villa, se cita á todos Iob acreedores y demas personas que se consideren con derecbo á los puedan hacerlo de los créditos desde el l.° de Abril sin detención alguna, bienes que han quedado por fallecimiento de D. Manuel Alejo Góme…</t>
  </si>
  <si>
    <t>…..... • Idem. señanzas.plaza será de isa rs., y sus cargos los que están especificados en dicho plan de en 2¿35........ 1000........................ • Idem. —;—Por providencia del Sr. Balsera, tenlenté corregidor de esta villa, se cita A to 18,876................ 1000.................. • lucn. dos ios que se crean con derecho A los bienes que han quedado por fallecimiento de y 30 esta Pedro días Ruiz de fue vecino Rojo, que para que término al de…</t>
  </si>
  <si>
    <t>…achada de las casas consistoriales en nn ayuntamiento en el término de 20 días. : dosel muy bien decorado con motes poéticos y adornos: hiriéronle guardia per —Por providencia del Sr. Balsera, teniente de corregidor en esta villa, se día á manente los voluntarios Realistas, y había dos músicas á los lados que tocaban los poseedores que resulten ser en la actualidad de tres censos, el uno perpetuo dé .dos maravedís anuales, perteneciente á D. Franc…</t>
  </si>
  <si>
    <t>…oqvenga; eo inteligencia que de no verificarlo les parará perjuicio. ée modo que se ha verificado varias veces tener que ir á bastantes leguas de es —-En virtud de providencia del Sr. Balsera, trátente corregidor de epta villa, so ta ciudad para conseguir harina, con notable perjuicio dé los interesados: fi cita á los parientes y demas persona* qué se cifran coo derecho á ios bienes que han fin de obviar estos inconvenientes , se propone él premio…</t>
  </si>
  <si>
    <t>…después de perfeccionar sus conocimien .villa en el término de un mes. -V to# en la célebre escuela de&gt; F reiberg, recorrerán en seguida los establecimientos —Por providencia del Sr. Balsera, teniente corregidor de esta villa, se dpi &lt;áZktn mas eonskferable* de minería y fundición de Austria y otros paises, para que Vicente Gómez, natura! de esta corte, para que en el téroioo de 90 dita sé presenta A evacuar un traslado ante el expresado juez, y…</t>
  </si>
  <si>
    <t>…om secretaría de la Real Academia, ó de los respectivos,ayuntamientos. bustibles. Desde entonces corren voces de que1 una conspiración amenazaba al —■—En virtud'de providencia dei Sr. Balsera, teniente de corregidor en esta vIHa, gobierno, pero qué este seguía las huellas para descubrir á los conspirado!». se Usina á todos los que ¡bajo cualquier concepto se crean con derecho á loa bienes que han quedado por fallecimiento abintestado de Doña Ramon…</t>
  </si>
  <si>
    <t>…qe eo el térmiqd de ocho días lo manifieste en Id escribanía mayor de rentas de dicha provincia. boua ps cox&amp;RCio^-rjCottzacion de hoy á las tres di la tarde» —Por providencjaidel Sr. Balsera, teniente corregidor de esta villa, se cita á lot ■raemos públicos. que se contemplen con derecho á los bienes que ban quedado por fallecimiento del marques de Valle Santoro, secretario que fue de ia Real junta de Fomento, para que áascriptfones sobre el gran…</t>
  </si>
  <si>
    <t>…lamación y en las ties noches de iluminación, se haya alte cho término sin haberlo hecho les parará perjuicio. rado en lo mas mínimo ia tranquilidad pública. — Por providencia del Sr. Balsera , teniente corregidor dé esta villa , te cita á í&gt;on Andrés López de Frias ó sus herederos, para que en el preciso término de 30 dias comparezcan en el juzgado de dicho señor, y por la escribanía de Quintas á usar de REAL LOTERIA MODERNA; su derecho en los au…</t>
  </si>
  <si>
    <t>…ia la escribanía de La Madrid i bajo apercibimiento qne de no verificarlo les parará dos solamente los 106 de -que se compone un lote. perjuicio. *• —fin virtud de providencia de! Sr. Balsera, teniente corregidor de esta villa, re .Las secciones ó lotes de vales Reales que entran en suerte son 2916, repre frendada del escribano de número Sierra, se cita á D. Esteban de Mugica, presbítero, sentados por igual número de bolas, desde el número 1 al 29…</t>
  </si>
  <si>
    <t>…diciones que están de manifiesto eo U escribanía del jua gado , sé podrán presentar ante el reíerido juez en el término de 30 días. ano-roi rcsLicó*. —Ed virtud de providencia del Sr. Balsera, teniente corregidor de esta villa, sé cftá 4 las personas 7 corporaciones 4 quienes pertenecen en el día varios ceosas im íiBcrtpcloa** sobre et gnus Ubre al g p. roo. &lt;4] ál contada, puestos sobré la casa, sita en esta corte 7 su calle del prado, señalada c…</t>
  </si>
  <si>
    <t>…mino de a|j laecripdosies sobre el gran libro al 5 p. 100, 00. dias se presenten en dlcbo juzgado a deducir el que les asista. , ■ 5 /Deba* kt al4 p. 10b, 00. —Por providencia del Sr. Balsera, teniente de corregidor de está villa, refVeodK rítale* al portadorde g p. loo, 00. / de Gaona y Lnecbes, eséribanodel número de la okitmá, se ha seHalado el d&lt;&gt; IJ&lt; *d» üdoo p, loo, 46'rt f 46 al contado: 40.*,4¿.i. #, é y f á 14, ay, «ovar / Diciembre próxi…</t>
  </si>
  <si>
    <t>…bal de LuisSigueVeiezabiertade iaGuevara;suscripcióny adelantares las mismasel importelibrerías.dei 46 que se está encuader 25 21/ 11 22' 250 38 3 —:—En virtud de providencia d¡el Sr. Balsera, tecleóte corregidor, se cita á Juan 2é 209 10 ¡ 31 250 38 a González, natural de esta córTe, hijo legítimo de Benito y María Tetras, que parece se ausentó de ella en Í809, para que dentro de 15 días se presente, ó cualquiera que (¡Hiedan existentes para maña…</t>
  </si>
  <si>
    <t>…en la Gaceta núm. 159, se ha suspendido en virtud providencia judicial. dispusieron cercar el mesón en que se hallaban los rebeldes, pero descubiertos de virtud de providencia del Sr. Balsera, teniente de corregidor en esta villa, —En anticipadamente por el relincho de un caballo, salió con precipitación el cabe se cita á todos los que se consideren con derecho a los bienes que han quedado por cilla seguido de los suyos, y aunque cargaron inmediat…</t>
  </si>
  <si>
    <t>Balshra, Ptdto</t>
  </si>
  <si>
    <t>Ptdto Balshra</t>
  </si>
  <si>
    <t>30/04/1833</t>
  </si>
  <si>
    <t>Gaceta de Madrid n.º 53</t>
  </si>
  <si>
    <t>…e.al presiAnte AL ■yaatanál.ento en el térmlA AdqstneHls.' ^ . ,* ,¡, c........ . Los pefródkos, llamados liberalet, de Paris,cuando hablan de •'Asirá léy ^-TOr úri&gt;viAncii A&gt; Sr! D. Ptdto Balshra, Al consejo A 5. M., jr teniente de corA sucesión directa, supotíéjn siempre que solo se funda en Ja pragmática-san regidór de esta villa,-re»endáA Al eacrlbano Al Amero de la misma D. jacinto ~ BM.yapaeebes. se cttá, Uama;y'émplaaa átos ULteresaAs en la test…</t>
  </si>
  <si>
    <t>Baltasar, Peregrin</t>
  </si>
  <si>
    <t>Peregrin Baltasar</t>
  </si>
  <si>
    <t>…lU 4 i. la catedral de Orihuela, á D. Josef Gil Yuncas: para la comensalía de la co Bayona, oo. Alicante á corto pla Corufia 4 d. Valencia 4 id. legial de Sta. Ana de Barcelona, á D. Peregrin Baltasar: para dos raciones do Burdeos, 00. zo 4 4 4 d. Granada 1 id. Zaragoza | d. ' la santa iglesia catedral de Avila, á D. Lorenzo IMiranda y D. Andrés .Fer Hamburgo, eo. Barcelona 4 pesas fa. Málaga 4 id. Descuento de letras -Lóndres A 90 días 4 id. Santander * á…</t>
  </si>
  <si>
    <t>BamÍBgo, Juan</t>
  </si>
  <si>
    <t>Juan BamÍBgo</t>
  </si>
  <si>
    <t>…ún dé la mayor comodidad. lats Suietot i los que pone continuamente para que el uso destructivo de esta sustancia no uleoes Interese este aouncto podrúu ^ tratar en esta corte con D. Juan BamÍBgo da sea mayor, sin jo cual no -tendriad la verdad límites que le' contuviesen en Salma sé da, yen Burdeos conJosseÓores.Buxdj'Súnta Coloma ycompada. dueflo flicultad se sacan virtud de Real, infes 1 pública y, i votunudTde'*su aquellas regienes de) globo. No m…</t>
  </si>
  <si>
    <t>Banha</t>
  </si>
  <si>
    <t>…s que hubiesen sido especialmente designada» ____ El dia 25 se presentaron en esta villa unos 4*1 rebeldes á caballo manda para el efecto por los gobiernos respectivos. dos por el capitán Banha, acompañado de Maximiano Celestino Guime , y 4-° Ninguno podrá salir del buque apresado, ni extraerse de él nada perte apenas llegaron acuchillaron á un religioso que había huido al ejército Real, neciente al cargamento, ni menos ningún esclavo de los que se…</t>
  </si>
  <si>
    <t>Banqueri, Justo Josef</t>
  </si>
  <si>
    <t>Justo Josef Banqueri</t>
  </si>
  <si>
    <t>26/10/1833</t>
  </si>
  <si>
    <t>Gaceta de Madrid n.º 132</t>
  </si>
  <si>
    <t>…omisión especial, que se compondrá del ministro de mi Consejo y aquelU , sin que en ninguno dé estos casos se ejecute por el de las dos terceras Cámara D. Ramón López Pclegrin; de D. Justo Josef Banqueri, presidente partes. de la Real junta de aranceles, y de D. Mariano Egea, gefe cesante de Real 7. a Y últimamente, no se adoptará el medio de la rifa para dar salida á las fincas de la Real hacienda , por las dificultades y perjuicios que su práctica hacienda.…</t>
  </si>
  <si>
    <t>Baquero, Rafael</t>
  </si>
  <si>
    <t>Rafael Baquero</t>
  </si>
  <si>
    <t>82</t>
  </si>
  <si>
    <t>…UBLICO*, Vidal, asante con sueldo V para la vara de alcalde mayor tic Castro del Ría, í--&gt;Ví.ó? ' , . Inscripciones sobre el gran libro ai $ pu too t oo. vacante'por separación de D. Rafael Baquero, á. D. .Francisco Romerodeí BIchai jeL al, VR.IOO, 3»i A 6&lt;bd,-'». A.yo*UDta&lt;J shM;u|iflu¿;*rt ¡. sfi S;,g;4 *M; Títulos ál portador 4e ontado : S? ñ Id. Id. dé 4 Í&gt;. toó, áifál’ébófaíoí aij yy 4t, i 60_ y. ’ iDb »n«dHdia&amp;; nt tL-f^d'voluntad. -Deudn&gt;^ocitbte…</t>
  </si>
  <si>
    <t>Barata, Antonio</t>
  </si>
  <si>
    <t>Antonio Barata</t>
  </si>
  <si>
    <t>…:ontiene 10 artículos, y las ratificaciones han sido cangeadas en Zouhoven el 26 Badajoz........................ D. Martin Pineda. Jel pasado. Barcelona.......................... D. Antonio Barata. . -La Gaceta de Hanatt dice lo siguiente: Es cierto que la cuestión de Lu- Burgos................................ D. Manuel de la Riva-Herrera. .íemburgo se ha tratado en la Dieta germánica, la cual se inclinaba á proponer Cáceres............................…</t>
  </si>
  <si>
    <t>Barbón, Carlos de</t>
  </si>
  <si>
    <t>Carlos de Barbón</t>
  </si>
  <si>
    <t>…n España por los agentes de los facciosos, cuyo títu ck V. R Persona por k generosidad con que olvida los agrarios, y solicitud lo es Demostración del incontestable derecho que el Sr. D. Carlos de Barbón con que procura atraer ¿ los delincuentes a! camino recto: mas por excluir va tiene al trono de Es paña, y que está firmado con fecha 7 de Octubre de 1833 rias clases de culpados, y no haber podido llegar -á noticia de todos, muchos por el que se apellida el…</t>
  </si>
  <si>
    <t>Barcelona, Gabriel</t>
  </si>
  <si>
    <t>Gabriel Barcelona</t>
  </si>
  <si>
    <t>…da de Martínez Toledo, la Fronte Corulla, Jerez de Santander, Hernández: Calvete: Otero: gtia' junta superior, j con arreglo á dios se suplen ahora en el anterior estado. Agullar: D. Gabriel Barcelona, Saoz: Tornea: boogorta: ra, Bruño: gla Oviedo, Granada, Advierte que se enterraron algunos cadáveres de adultos en el campo seada , Pls: á 3 rs. eo rústica. , ^conocimiento de la autoridad, y que con los de muchos párvulos sucedió lo -----Nueva colección de…</t>
  </si>
  <si>
    <t>Barco, Saturnino del</t>
  </si>
  <si>
    <t>Saturnino del Barco</t>
  </si>
  <si>
    <t>…ebo extrañar que no se López de Salas, capitán de caballería.del cuadro de Talavera'de la Reina, y I preste toda la debida confianza á una autoridad que sobre su natural franqueza D. Saturnino del Barco, oficial retirado en el mismo pueblo; habiéndoseme fu- I y exactitud, conoce el peso de sús responsabilidades en tan delicada materia, .gado D. Juan Bautista Alonso, D. Josef Galeti y D. Francisco Vicente Gon- I tengo la satisfacción de publicar, para conocim…</t>
  </si>
  <si>
    <t>Barniaga, Pedro</t>
  </si>
  <si>
    <t>Pedro Barniaga</t>
  </si>
  <si>
    <t>…•, Las madres rivales 6 la calumnia, novela fraocesa de la condesa de Génlls: pues no suena tampoco el veno á sáfico. Pero si acentuáramos la i da ni, haciendo ta en espafiol por D. Pedro Barniaga. Cuatro tomos ep, id con hermosas láminas. Esta tina sola «jiccion de las tres ni de un, y leyéramos célebre escritora ha tratado de pintar en esta novela él amor conyugal mas escoltado f «Nado en el golfo, nídeun leño asido,* . &gt; perfectoteres de ;estasde ma…</t>
  </si>
  <si>
    <t>Barón</t>
  </si>
  <si>
    <t>…festarle cuán sensible les ha sido que-el contexto de ella y las conferencias-que tienen la desgracia de inquietar los ánimos en materias religiosas. últimamente han tenido con el Sr. Barón les hayan hecho ver que la poca (al Mr. C. Dupin en un extenso discurso procura demostrar que la cuestión titud de los poderes que le están conféridos, y la clase de instrucciones que no se ba examinado bajo su verdadero pumo de vista; que la ley está clara,…</t>
  </si>
  <si>
    <t>…ía dispuesto y autorizado para abrir con ellos la ne- * más Potencias, que ninguna ventaja habían sacado de la desmembración de ia gociacion de que acaban de hablar , cuanto dicho Sr. Barón habia presentado Poloma'; á órt de que se restableciese á este desgraciado pais en-los derechos en 6 de Noviembre último al conde Giey el proyecto de un tratado definiti de tpié-tan injustamente había1 sitió desposeído, en cuyo apoyo hablaron con vo, sin emba…</t>
  </si>
  <si>
    <t>Barrada, Joaquín</t>
  </si>
  <si>
    <t>Joaquín Barrada</t>
  </si>
  <si>
    <t>12/09/1833</t>
  </si>
  <si>
    <t>Gaceta de Madrid n.º 111</t>
  </si>
  <si>
    <t>…ra', teniente de corregiior de esta villa, refrendada alevosa de nuestras fortalezas y de la capital por las tropas de N-poieon, el horren del escribano Gaona y Loechos, se cit&lt; á D. Joaquín Barrada , vecino de Iuojedo , en do y glorioso 2 de M.&lt;vo, l*s negociaciones de Biyonn, el alzamiento de las pruvia- las montañas de S^ntand r, y á Doña Josefa de Soto, como interesados en la testa .Cías, la* acciones de-Cabezón y Rioseco, las defensas dt‘ Valencia y…</t>
  </si>
  <si>
    <t>Barray, Gregorio</t>
  </si>
  <si>
    <t>Gregorio Barray</t>
  </si>
  <si>
    <t>…yordomo mayor, la-siguiente exposición i fecha el 21 del de Hacienda en 18 de Diciembre de 1828-, y ha prosperado notoriamente mes anterior. ffK elcelodel. corregidor de esa villa D. Gregorio Barray coa',' y Ja instruc «Señor: la santa iglesia catedral de Málaga, que ha resonado con el tono ción ,y laboriosidad de los profesores D. Juan Subercase f D. Gregorio Gri lúgubre de las rogativas de su clero y con las exhortaciones de sus mejores ora ben, ,S. M.…</t>
  </si>
  <si>
    <t>Barraz, Antonio</t>
  </si>
  <si>
    <t>Antonio Barraz</t>
  </si>
  <si>
    <t>…era de voluntarios realistas; de D. Vicente Gil, comandante de dichos volun bertad ó á igualdad. La cuestión española nó estriba en saber si el espíritu revo tarios de Liria, y de D. Antonio Barraz, capitan rctirado, con un paisano que lucionario tendrá úna monarquía mas en Europa; esta cuestión se hubiera agita do tres años hace: en eL dia se trata de saber si la nación francesa tendrá en su les servia de guia. Que el mismo gobernador con fecha del 16…</t>
  </si>
  <si>
    <t>Barredo, Ramcm</t>
  </si>
  <si>
    <t>Ramcm Barredo</t>
  </si>
  <si>
    <t>…eación , 0(1018, 34,558 ^^9, fio, di, fi fin de que en el preciso y Premio 1.a A D. Josef perentorio término dé 30 días, i* presenten fi. deducirlo «n la referlflvsubdetegocton, A D. Ramcm Barredo. y pér la’escrlbanlédí Aragon; con apercibimiento que eo su dtiécto tés panrfi 4&lt;f" , . jnk&gt;* ' ,SN. LA, IMPRENIA REAL.</t>
  </si>
  <si>
    <t>Barrot, Mi</t>
  </si>
  <si>
    <t>Mi Barrot</t>
  </si>
  <si>
    <t>…plausible motivo de la pu- . «í'Ütrtagena de'lndiis 8 de Agosto de 1833. ;v' blicacion de la Real cédula que declara heredera de lá corona de España á nues ■ ¿El ¿Unto do nuestro cónsul Mi Barrot nos tiene tan entretenidos de: Si— tra Scrma. Sra. Infanta JDoñaMaría.Isabel Luisa á.falta de Varón,_d interes didéá ésta parte, que iba á darse á la tela ¿a Isabel sin decirte lo reli- mar activo, j y él regocijó más señalado: él empeño general en contribuir…</t>
  </si>
  <si>
    <t>Barto</t>
  </si>
  <si>
    <t>…unácólüiñna de tropas 'á la'ligera, que at 177................ 8000 ps. fs........................ Málaga.1 efecto ha destacado dicho general' en gefé' &amp; las1 órdenes del córontl D. Barto 2,172........ 2000.Cádiz. lomé Amor. ‘ 6,692................ 1000..............,,.. ’ Brihuega. 9,944- 1000. ............................... Zaragoza. 17,437. 1000. -i...........;.. 'Aléeciriíü ' - El espitan general de Aragón con fecha de 27 del corriente di…</t>
  </si>
  <si>
    <t>Bartolomé</t>
  </si>
  <si>
    <t>…a esta yacante á D. Vicente Girón Villamanbierno, y dando impulso á tódbs los ramos de la administración pública para .dos, cesante del de LucenaVplra la alcSíaíá mayor de Vejer á D. Bartolomé bien del Estado y de los mismos naturales; en uso de las facultades que me García Terrón, corregidor de Estepa, y para ésta plaza á D. Juan Bravander tiene conferidas el Rt&gt;v, mi muy^ca/o y andado Esposo , y cpn su acuerdo, y Bazo. Tendráse entendido en la Cá…</t>
  </si>
  <si>
    <t>Bartolomé, Pedro</t>
  </si>
  <si>
    <t>Pedro Bartolomé</t>
  </si>
  <si>
    <t>…Seoane, D. Martin Serrano, D. Miguel de Alava, D. Pablo Mon los intereses legítimos, es menester que haya en las provincias agentes especiales tesinos, D. Pedro Atvarez Gutiérrez, D. Pedro Bartolomé, D. Pedro Juan de de prosperidad, he tenido i bien mandar en nombre de mi muy cara y amada Zúlucta, DL. Pedro Surrá, D. Ramón Adan, D. Ramón Gil de la Cuadra, Hija la Reina Doña Isabel ii lo que sigue: ,D. Rodrigo Valdés Busto, y D. Vicente Salvá, de cuyo pac…</t>
  </si>
  <si>
    <t>Baruna, Josef de Soto y</t>
  </si>
  <si>
    <t>Josef de Soto y Baruna</t>
  </si>
  <si>
    <t>…modo con que se producen, distribuyen y consumen las riquezas en la sociedad: traducido al viembre de 1833. =Excmo. Sr.czrManuel Lorenzo. =Excmo. Sr. Secretario de castellano por D. Josef de Soto y Baruna; tercera edición revista por el autor, y en I Estado y del Despacho de la Guerra.” riquecida con nuevas demostraciones por J. B. Say : un tomo en 8.°, que se vende efi Zaragoza en la imprenta y librería de Polo y Mongeá 18 rs. en rústica; y con el au mento de…</t>
  </si>
  <si>
    <t>Barzalallana, Juan García</t>
  </si>
  <si>
    <t>Juan García Barzalallana</t>
  </si>
  <si>
    <t>…Señora y augusta descendencia.por dilatados años. Cartagena 6 de Abril de 1833c: Se han recibido pliegos de Mr. Van-de^VVeycr coa la noticia de que Señor. A l:.?R. P. de V. MiidEl intendente Juan García Barzalallana. — MM. c(c Talleyrand y Palmerston tratan seriamente de adoptar las medidas El contador Manuel Sorriiat. — El administrador Francisco Ramón Rodri- mas enérgicas centra el Rey de Holanda. Nada de esto esperamos de la polí ¿ucza=P. A. D. T. Andrés G uéainín. ti…</t>
  </si>
  <si>
    <t>Basan, Antonio Valdés y</t>
  </si>
  <si>
    <t>Antonio Valdés y Basan</t>
  </si>
  <si>
    <t>…corté, se ha sefialado para junta general de acreedores Ita testamentaria del Exctr próximo, el cual no presentarán al ¿obro hasta que llegúeoste dia, v lentísimo Sr» Baillo Frey D. Antonio Valdés y Basan, el día tt de Marzo próximo, Sucesivamente se empegarán las inscripciones al portador del 4 por 100 en á las 9 de la mafiana, en la secretarla de dicha reclblduríá; ló qiié se les avisa’ para cambio de los vales no consolidados premiados en dichos sorteos; co…</t>
  </si>
  <si>
    <t>Basilio.García</t>
  </si>
  <si>
    <t>…° Los cabecillas cura Merino, Balmaseda , Cucénias, Villalobos, Linde alcaldes y jueces ordinarios y escribanos Reales escribid D. Vicente Vizcaíno Perez, B ras, Cuadrado, Caraza, D. Basilio.García y los individuos de sus jumas, lla adicionado y arreglado á las citas .de la Novísima Recopilación por D. Santiago Alva- rado y de la Peña: un tomo en 8.°, á 14 rs. en pasta. Se venden en la librería de madas de gobierno , quedan exceptuados de este indulto.…</t>
  </si>
  <si>
    <t>Bassa, Pedro Nolasco</t>
  </si>
  <si>
    <t>Pedro Nolasco Bassa</t>
  </si>
  <si>
    <t>27/10/1833</t>
  </si>
  <si>
    <t>Gaceta de Madrid n.º 133 (extraordinaria)</t>
  </si>
  <si>
    <t>…sgracias que las de dos ó tres muertos y cinco ó sus heridos. Abriéronse al punto las puertas del cuartel de Realistas, de qué tomó posesión un destacamento de tropas al mando del brigadier D. Pedro Nolasco Bassa, acompañado del superintendente genual de Policía, dejando presos á poco mas de itiO voluntarios que allí se hallaban; y en conse cuencia, y á virtud de un. bando del Corregidor, se han ido entregando sucesivamente las ar mas, de que yá esta tarde se habia re…</t>
  </si>
  <si>
    <t>Basset, Josef</t>
  </si>
  <si>
    <t>Josef Basset</t>
  </si>
  <si>
    <t>…adaré, María Vidartc.=Joaquin de Lecea.=Fulgencio Barrera.^Miguel Olloqui-C= añade S. M., el cetro de las Espafias á manes de U^Rkina , á quien le ba dado Con acuerdo de S. S. I., D. Josef Basset, secretario. la ley , íntegro, sin menoscabo ni detrimento, como la ley misma se le ha da Oviedo 21 de Octubre, I do... No quiero saber, prosigue S. M., opiniones pasadas, no quiero oir detracciofles ni susurros presentes, no admito, como servicios ni merecim…</t>
  </si>
  <si>
    <t>Basso, Manuel</t>
  </si>
  <si>
    <t>Manuel Basso</t>
  </si>
  <si>
    <t>…secretario de Estado de los veniente en que “V. Erna, se embarque á bordo del bergantín sardo L'Aminta, Negocios del reino, encargado interinamente de los Negocios extrangeros, lo capitán Manuel Basso, en vez de aprovechar la oferta que el mismo Señor le tendrá entendido, y dará las órdenes necesarias para su ejecución. Palacio de hacia de una embarcación de guerra que lo trasportase: y ademas permite que las Necesidades 3 de Agosto de 1833. =D. Pedro, duq…</t>
  </si>
  <si>
    <t>Bastard</t>
  </si>
  <si>
    <t>…s obstáculos que se ha Sumid.") bían previsto: por todo lo cual se aumenta la probabilidad de que se consolide. BAVIERA. -------El barco de vapor de S. AL el Flanier, al mando del teniente Bastard, acaba de llegar de Adulta, y las noticias que ha dado no presentan ínteres algu Munich 16 de AbriL no: lo único que merece alguna importancia es la que dió acerca de la reunión Hace dos dias que Mr. de Miez ha vuelto á encargarse del ministerio da de una esc…</t>
  </si>
  <si>
    <t>Bat-, Miguel</t>
  </si>
  <si>
    <t>Miguel Bat-</t>
  </si>
  <si>
    <t>…g: para la dignidad d* sacristán y Razóla A recoger el cuaderno núm. 4.0 de la 2.a série, parte histórica, á 13 rs. canongía diaconil unida de la santa iglesia catedral de Vich, á D. Miguel Bat- —Los suscriptorea á! Tratado sebrt el movimiento y aflieaoioneo de las aguas, por Ile y Cabanellas: para dos canongías de. la catedral de Astorga, á D. Julián D. Josef Mariano Yallejo, podrán acudir á recoger el tomo a.° y adelantar el importe Fernandez Soril…</t>
  </si>
  <si>
    <t>Bau, Joan</t>
  </si>
  <si>
    <t>Joan Bau</t>
  </si>
  <si>
    <t>…inisterio de Hacienda. tado y de Villa. , MM. Andry, d’Isart y Baillot, dicen que los gastos son muy superiores ——Sermones morales, paoegirietTs y oraciones fúnebres del limo. Sr..D. Joan Bau i las rentas del Estado; que las contribuciones no están impuestas con equi tista de Beauvais. obispo de Shas, y predicador del rey huís xv, traducidos al cas tellano por D. A. Q.: a tomos en 4.0 de buen papel é impresión. Son recomendables dad; que el sistem…</t>
  </si>
  <si>
    <t>Baudrand</t>
  </si>
  <si>
    <t>…aordinario de Austria; el encargado ^ Muniehll de Mayo. por la corte de España; el duque de Devonshire; el conde Grey; el conde v condesa de Granville; el lord Hill, y el teniente general Baudrand, edecán dcL El Rey estará aquí de vuelta de su viage de Italia antes del día del Corpus. duque de Orleans. (Courier.j Parece que muchos estudiantes de Baviera se hallan comprometidos en los des . En la sesión de 3 de Mayo de la Cámara de los Lores hizo el con…</t>
  </si>
  <si>
    <t>Bautista, Juan</t>
  </si>
  <si>
    <t>Juan Bautista</t>
  </si>
  <si>
    <t>…S. M- I., ministro y secretario de Estado po en decidirse la cuestión por que luchan los dos hermanos, ti no por las ar y de Negocios extrangeros , tiene la honra de participar al Sr. Juan Bautista anas,-por medio de negociaciones diplomáticas; de consiguiente se veri precisa Morcira, cónsul general y encargado interino de Negocios de S. M. F. la Se dos! duque de Braganza á abandonaron país por cuya posesión no puede ali ñora Doña María tj, que la Regen…</t>
  </si>
  <si>
    <t>Bauza, Felipe</t>
  </si>
  <si>
    <t>Felipe Bauza</t>
  </si>
  <si>
    <t>…la ciase de aven nal, aprobando el plan de la obra y el presupuesto de su costeen q.000 rs. for tureros comunes, y que ni aun han tomado parte en Ion alborotos que ha ha mado por D. Felipe Bauza. bido. Es preciso, sin embargo, que confiasen en que dichas empresas tendrían 3. ° Para costear esta obra se exigirá por espacio de 16 años un real por to buen éxito, á lo menos en parte, cosa tañí'-» mas natural cuanto no es cierto nelada á toJo buque españo…</t>
  </si>
  <si>
    <t>Bauzá, Felipe</t>
  </si>
  <si>
    <t>Felipe Bauzá</t>
  </si>
  <si>
    <t>…endréislo entendido, dés, D. Diego González Alonso, D. Dionisio Valdés, T). Domingo Ruiz y dispondréis lo necesario á su cumplim¡ento.=Éstá rubricado de la Real mano.= de la Vega, D. Felipe Bauzá, D. Gregorio Saenz deVillavieja, D. Josef Mou- —Paludo 23 de Octubre de 1833.=A D. Antonio Martínez. re, D. Josef Muro, D. Juan Oliver , D. Manuel Herrera Bustamante, D. Ma• nuel Llórente, D. Manuel Sierra, D. Mariano Lagasca, D. Mateo Aylion, Convencida de q…</t>
  </si>
  <si>
    <t>Bcreley</t>
  </si>
  <si>
    <t>…amar la atención del Parlamento sobre este «Migaron i los enemigo» á retirarse, después de haber sufrido bastante pérdida. serlo objeto en U próxima sesión. El lord canciller y el lord Bcreley manifes El 31 presentó el enemigo sus avanzadas.en varios puntos de la llanura; pero taron acerca de este asunto la misma opinión que el obispo de Lóndres. i tal distancia que no pudo emprenderse ninguna acción; por la tarde se obser vó mucho movimiento en lo…</t>
  </si>
  <si>
    <t>BcrI, Francisco de Zea</t>
  </si>
  <si>
    <t>Francisco de Zea BcrI</t>
  </si>
  <si>
    <t>…i I Dios guarde á V. E. muchos anos. Madrid 17 de Octubre de 1833. = | Considerando que la desigualdad de los pesos, medidas y monedas que se Excmo. Francisco Javier Caro.mExcmo. Sr. D. Francisco de Zea BcrI usan en diferentes provincias de la monarquía ocasionan dificultades y embara- mudez. I zos en las transaciones mercantiles: que la anomalía de que aun en .muchos pue- MINISTERIO DE GRACIA T JUSTICIA. I blos de una misma provincia se empleen pesos y medidas d…</t>
  </si>
  <si>
    <t>Bcrthier</t>
  </si>
  <si>
    <t>…nsinuaciones se le hacen contra ia política del ga Grouchy, se perdió la batalla, dando margen á que se dijese que los france binete ruso. ses habrían conseguido la victoria s¡ el mariscal Bcrthier hubiera sido mayor ge En estos últimos días ha dado el Sultán al conde OrlofF las seguridades mas neral, destino que desgraciadamente desempeñaba uno que en J8J4 hallándose positivas de su eterna gratitud al Emperador Nicolás, y de la grande confianza al serv…</t>
  </si>
  <si>
    <t>Be</t>
  </si>
  <si>
    <t>…i dentro de este tiempo no encoiltraban quien comprase su» tierras, preferían abandonarlas antes que rendirse Señora : Si vuestro fiel alcalde mayor y ayuntamiento de I» villa de- Don Be á tan vergonzosa esclavitud. nitose contristó altamente con lá adversa nueva de haber dejado de existir Lo» comisionados se esforzaron vanamente en aquietar el animo de los grie amestro amado Rey el Sr. D. Fernando vil (Q. E. E. G.J moderó en pane eu gos, res…</t>
  </si>
  <si>
    <t>…el cetro á su hijo, como si este pudiese tener mas derechos misericordia al mismo tiempo que reconoce cuán grave es el horrendo delito de que ios que se derivaban de su madre. De Doña Be rengue i a dice que usurpó rebelión contra la Soberana legitima, y cuan justa k severidad de ks leyes que eí tetro d su hermano D. Henrique 1. Veiglienza no» da de refutar tan es lo castigan, ha llenado las funciones de $11 ministerio de paz y caridad: ha mos…</t>
  </si>
  <si>
    <t>Beautier</t>
  </si>
  <si>
    <t>…rro de ínuy pocos dias. El general Goblet saldrá esta noche para Londres acompañado de Su ede Hoy miércoles 17es el día enque se discutirá la segunda lectüra del bilí de re cán el capitán Beautier. Ayer firmó S. M. una Real orden, en virtud de la forma de la iglesia de Irlanda en la Clmira de los Lores, y su desaprobación cual id conde Félix de McroJe quedj encargado interinamente del ministerio de se tiene por casi cierra. A fin de neutralizarla , uno…</t>
  </si>
  <si>
    <t>Bebieres, Juan</t>
  </si>
  <si>
    <t>Juan Bebieres</t>
  </si>
  <si>
    <t>…en el de S. Sebastian, hombres2, mugeres 3= total 5. En astronomía obtuvo el primer premio D. Josef Ador, y los segundos En el general: hombres 10, mugeres 18 , niños 5, total 33. D. Juan Bebieres y el Excmo. Sr. conde duque de Luna. En el de Triana: total 84* En la clase de fortificación D. Juan Ocaña. Total general 122. En geografía D. Venancio Pisón el primer premio, y D- Josef Ramírez, D. Joaquin Marcoleta, y D. Luis Molina los segundos. Dia 14: en…</t>
  </si>
  <si>
    <t>Bécerra, Alvaro Gómez</t>
  </si>
  <si>
    <t>Alvaro Gómez Bécerra</t>
  </si>
  <si>
    <t>…á la Opción de las gracias que merecieren de mi Gobierno;i los la consignación de la Real casa pongáis en el dia 1203 rs. a disposición de las ex-diputados D. Agustin Argitelles, D. Alvaro Gómez Bécerra, D. Angel diputaciones de Caridad de esta capital , para que en nombre de la Reiva los Saavedra, D. AntonioPerez de Mecá,D. Antonio Velasco, D. CayetanoVal- distribuyan entre los pobres de sus barrios respectivos.=Tendréislo entendido, dés, D. Diego González…</t>
  </si>
  <si>
    <t>Becerril, Manuel</t>
  </si>
  <si>
    <t>Manuel Becerril</t>
  </si>
  <si>
    <t>…tal de toda mezcla de extrangería? Las expresiones anima [ ejemplos de los pueblos que mas prosperan en él, y aplicando juiciosamente su» das y vehementes con que mi difunto padre D. Manuel Becerril se vanagloria- I [métodos1 £ nuestro suelo. Para que asi llegue £ conseguirse.S. M. la Reina ba cuando me descubrió el secreto en primeros de Enero de 1810 (al tiempo I Gobernadora se ha servido, mandar, que-ua* comisión compuesta deV. E., del de ir á Sevilla…</t>
  </si>
  <si>
    <t>Bellinghausen, Munch</t>
  </si>
  <si>
    <t>Munch Bellinghausen</t>
  </si>
  <si>
    <t>…oza £ id. burg, y i M. Dedolph , vicepresidente de la misma Cámara.” Hamburgo, 00. Barcelona á pesos fs. Málaga par 4 4 id# Descuento de letras ____ Ahora se halla en Francfort el conde Munch Bellinghausen, presidente Lóndres 4 90 días Santander £ id. á 4 p. xoo al alio. de la Dieta germánica, podrá suceder que el mes de Junio de este año repre 88 4 384. Bilbao 1 id. Santiago £ Id. sente un gran papel y haga ¿poca en la historia de la legislación política de la…</t>
  </si>
  <si>
    <t>Bem</t>
  </si>
  <si>
    <t>…ica el dia 18 de Julio á beneficio de __ :_En la Gaceta de Berri se lee lo que sigue : la empresa. El monumento de Guttemberg, que es obra del acreditado cincel » La misión que el general Bem se proponía desempeñar con los polacos oel celebre Torwaldsen, será el mejor adorno de Maguncia. (/./.) del depósito de Bourges en favor de D. Pedro , no ha tenido todo el supeso ESPAÑA. J que esperaba: al contrario faltó muy poco para que sus pasos hubiesen…</t>
  </si>
  <si>
    <t>Bembo</t>
  </si>
  <si>
    <t>…que profesamos copio el consuelo de éxito de la empresa. 1 la vida, y sois la primera,, aunque atribulada y . acongojada ,&lt;én ofrecer la vuesr «Allí se halla el famoso dístico del cardenal Bembo, próximo á los epita tra para dedicarla con incesante solicitud á la ventura y prosperidad de la mo fios de Zuthari y Annibal Caracci que dispusieron ser enterrados junto á Ra narquía que ha de regir algún día vuestra augusta Hija y nuestra Reina y Se fael. E…</t>
  </si>
  <si>
    <t>Bemellc</t>
  </si>
  <si>
    <t>Gaceta de Madrid n.º 135</t>
  </si>
  <si>
    <t>…ste, modo se halla asegurada la conquista de este punto importante para el comercio entre £oha y Argel, y por ser el mejor fondeadero dé la costa de El dia 15 de Setiembre hizo el coronel Bemellc un reconocimiento so Africa. Esta nueva circunstancia ha hecho ver la excelente armonía y emula bre Gerouva, y la íegion extfangera se portó con el mayor valor y serenidad. ción que rema entre las tropas de tierra y las de mar, todas las cuales se han Atacada…</t>
  </si>
  <si>
    <t>Bencd.icl</t>
  </si>
  <si>
    <t>…ontra Vitoria, con cuvo objeto ha murrí;.;.! &gt; itov a! medí &gt; día e; cuerpo de aquellos traidores y objetos que se proponían, por cuya razón apresuré el de vanguardia al cargo del brigadier Bencd.icl &gt;, a; que »ecudm ¡nrned a:ámen movimiento á Pqente-Víesgo, donde me aseguraron que tenían sus pues te la* tropa» de nu mando en combinuoon con la brizada de ia G....:d!a Real tos avanzados. Pero al pasar ‘por Vargas advertí que habían tomado posición que mani…</t>
  </si>
  <si>
    <t>Bencsam, Sebastian</t>
  </si>
  <si>
    <t>Sebastian Bencsam</t>
  </si>
  <si>
    <t>…et levanta- ballero y, Bueno: para la pqbordía maestría de ceremonias de la catedral de Me rniento del sitio de Ojporto, presentaba Olhaon á nuestra vista una iluminación norca á D. Sebastian Bencsam: para la dignidad de capellán mayor de la santa mas funeste, causada por el incendio de la población, de resultas de un vivísi iglesia primada de Toledo á D. Josef Miguel Sainz Pardo: para una capellanía mo fuego que duré desde las once de la mañana hasta las…</t>
  </si>
  <si>
    <t>Bendicho, Francisco León</t>
  </si>
  <si>
    <t>Francisco León Bendicho</t>
  </si>
  <si>
    <t>…................................... D. Josef María Moscoso de Altamiras vo contra el tratada celebrado últimamente enlre la Rusia y la Puerta. (G. Malaga. . ...................... D. Francisco León Bendicho. deF.) Murcia............................... D. Josef Musso y Valiente. El Mercurio de Suabia, refiriéndose á noticias de Francfort, dice que ya Orense............................. D. Josef Rodríguez Busto. está tratada la cesión de Luxemburgo á la Bélgica po…</t>
  </si>
  <si>
    <t>Benedicto</t>
  </si>
  <si>
    <t>…eneral en Logroño, habiéndose verificado ya la reunión de habérsele reventado una pistola en el acto de perseguirá un comandante de 8 sus fuerzas con las del general Lorenzo y del brigadier Benedicto, y en la ma voluntados, el teniente de la 1.a compañía D. Jacobo María de Espinosa. B drugada inmediata pasarían nuestras tropas el Ebro para marchar directamente «Tanto lo» oficiales como la tropa se han portado con un entusiasmo y dcci- fg sobre Vitoria. si…</t>
  </si>
  <si>
    <t>Beneito, Joaquín</t>
  </si>
  <si>
    <t>Joaquín Beneito</t>
  </si>
  <si>
    <t>…EvanaPfcyHw -santos Padres. En su consagración prometen cumplirla. Lo» Por parte que ha dirigido al Excmo. Sr. Secretario de Estado y del Despa cho universal de Gracia y Justicia D. Joaquín Beneito, primer tcnienie de apóstoles les dieron de ello ilustres ejemplos; y S. Pablo, después de excitar á asistente de Sevilla, fecha 7 de Setiembre, consta que en el arrabal de Triana todos á la limosna, caminaba centenares de leguas para recogerlas y llevarlas á…</t>
  </si>
  <si>
    <t>…y eficacia con que los estudiantes de medicina En esgrima D. Luis Molina. atienden á la cura de los enfermos de aquel barrio. En baile D. Venancio Pisón. El teniente de asistente D. Joaquín Beneito, en unión con la junta muni En equitación D. Josef Saldaña. cipal de Sevilla, ha adoptado todos los arbitrios necesarios para socorrer á lo» En la clase general de caligrafía y aritmética obtuvieron los primeros pre indigentes invadidos del cólera, haciendo e…</t>
  </si>
  <si>
    <t>Benig, Juan</t>
  </si>
  <si>
    <t>Juan Benig</t>
  </si>
  <si>
    <t>…eral del reino. INGLATERRA. Lóndreí 11 de, Marzo. D. Jorge Gonzalo de Liria, secretario de la intendencia de la’ provincia de Mallorca.=Certifico: Que reunidos por disposición del Sr. D. Juan Benig . Fondor público!. Tres por 100 consolidados 884. no Qomez, contador por S. M. de Rentas Reales de esta provincia, y encar Todos están muy solícitos de saber la suerte del paquebot de vapor el gado interinamente de la intendencia de la misma, todos los emplea…</t>
  </si>
  <si>
    <t>Benitez, Josef García</t>
  </si>
  <si>
    <t>Josef García Benitez</t>
  </si>
  <si>
    <t>…llos con mucha huma D. Gabriel García Caballero, todos cesantes. Asimismo se ha servido tras nidad ; pnes no contentos! con haberles ofrecido víveres y prodigado todos los ladar á D. Josef García Benitez, corregidor de Segovia, al corregimiento de cuidados y auxilios posibles los escoltaron de tribu en tribu á fin de que no se las MeriDdades de Castilla, nombrando para el de Segovia á D. Josef Ga les hiciera mal alguno. nancias Víllaroel , cesante de Soria; y…</t>
  </si>
  <si>
    <t>Benito</t>
  </si>
  <si>
    <t>…quivalen á una ocupación cío de S. M., habiéndosela merecido muy particular el comandante accidental real y positiva de los Dardanelos por la Rusia. La imprenta inglesa, defensora D. Benito de la Torre , por el zelo, eficacia y buena voluntad con que ha con y guarda de los mas grandes intereses del universo, debe reclamar contra el tra tribuido al mas exacto y rápido cumplimiento de la operación, según el parte tado de 8 de Julio. . . . Rusia es…</t>
  </si>
  <si>
    <t>Benito.Forcalledo</t>
  </si>
  <si>
    <t>…arcedianato titular de la santa iglesia de Sigiienza, á D. Ma Bilbae á 1 id. ) id. Santiago j 8»l ‘ í. nuel del Rio: para una canongía de la santa iglesia catedral de Santiago, á Don Benito.Forcalledo: para la dignidad de pleban de la colegial de Pons, á Don Gerónimo Oliva: para una ración de la santa iglesia de Alcubierre, á D. Mi ANUNCIOS. guel Caberopara la dignidad de prior de la colegial de Belmonte-, á D. Teo~ Los suscrlptores al Diccionario geogrifl…</t>
  </si>
  <si>
    <t>Benley</t>
  </si>
  <si>
    <t>…be atribuirse únicamente á la ce glaterra . distantemente se han mostrado súbditos leales (Escuchad*. Escuchad1) guedad del partido de reacción. y ciudadanos útiles. En seguida el lord Benley pidió que se verificase la segunda lectura del bilí ‘ BELGICA. relativo á la emancipación de los judíos. Combatieron esta mocion el arzobispo Bruselas 2 de Agosto. de Cantorbery, el conde Winchelsea, el obispo de Londres, el duque de Glo.. Escriben' de Araber…</t>
  </si>
  <si>
    <t>Benlgbo</t>
  </si>
  <si>
    <t>…Sae tuiUdeiier-he re- I per te de le etedichiadll estudio de'tsl cene tifíetenos-meulcee y tíe tes .ecidtmies'l \ r Memoria sobre este asusto, escrita en francés por 'el 'etpáfiol D. Benlgbo ltisuaho | J439 9 1 1449 538 18 Amador, alumno de la escuela de ciencias médicas de Mompellcr (kc., premiada por | I academia venden de Parta.-Bu medicina g.* fi de 6 rs. Se en Madrid la Real im- eo ü 27^ 8 8 917 801 ' 13. &gt; I la ganchez Bdrgos, en Valencia y…</t>
  </si>
  <si>
    <t>Bentbendorf</t>
  </si>
  <si>
    <t>19/09/1833</t>
  </si>
  <si>
    <t>Gaceta de Madrid n.º 114</t>
  </si>
  <si>
    <t>…neral d’Adlerbery debía permanecer hasta el 29 en Sch- vo arreglo en armonía con las necesidades, la seguridad y bienestar de sus pro wedt; lo acompañan el príncipe volkowski , el general Bentbendorf y el pios Estados: 2.°, que las tres cortes lejos de limitar con fórmulas convenidas conde Orloff. Con el Rey de Prusia va el Príncipe Real, y se cree que el prin de antemano el derecho que les asistía para resolver á su arbitrio !a existencia cipe de Mettemi…</t>
  </si>
  <si>
    <t>Bentinck, W.</t>
  </si>
  <si>
    <t>W. Bentinck</t>
  </si>
  <si>
    <t>…njurados confia - — Los periódicos de Calcuta-que alcanzan hasta el 3 de Lebrero anuncian la ban en socorros que les vendrían de fuera. A'todos se les han encontrado pa vuelta del lord W. Bentinck. de su viage a las provincias superiores. S. E. ‘de peles y libros , de los cuales consta que su proyecto - era la ruina de todo cu.to bía embarcarse inmediatamente para Madras, á fin de conocer por sí misino las y el establecimiento de una república. (Gaceta…</t>
  </si>
  <si>
    <t>…n una fortaleza y ----—Según los últimos papeles de la India llegados á Inglaterra se sabe que el] acusados de traición. El plan de los conjurados era disolver la regencia , decla lord W. Bentinck ha empezado á servirse de la lengua inglesa en su corre»- I rar al Rey mayor, nombrar presidente del consejo al conde de Armansperos pondencia con FLz Mahomct Kan, uno de los gefes de la parte occidental del J ‘Y. repartirse después el ministerio. {Gaceta de…</t>
  </si>
  <si>
    <t>BenÜtil</t>
  </si>
  <si>
    <t>…as que han tenido sus antece£res. (7^.)C ' ' ' vedados opuesttó ¿ unaforma'dé suceder tan sabia .tííiír acreditada y t na 4 itígó ¿ esta etí^ef 4jafco ate vapor Hft-RtÁfcírdím' el conde BenÜtil hombre de cámara del Rey de Holanda. Dicen que frac pliegos Dios guarde á V. É. muchos anos. Cádiz 2ó de Febrero de 1833*1—ljExc4-r aron Vari-'ZüyTéff7y^S2,sfi'tík'dHífílí® jp^aígifiios oía la^lida del lentísimo Sr^zjuan Joief Sánchez.—Prudencio Hernández San…</t>
  </si>
  <si>
    <t>Ber-, Francisco de Zea</t>
  </si>
  <si>
    <t>Francisco de Zea Ber-</t>
  </si>
  <si>
    <t>…ndréis lo necesario á su cump!imiento.=Está rubricado de la liguas leyes que sirven de base á su Real mandato.'Estoy, Señor , firmemente Real mano—Palacio á 25 de Marzo de 1833.=A D. Francisco de Zea Ber- persuadido que no habrá quien, olvidado de su deber, se separe de ja senda mudcz. que le señalan las leyes y la soberana voluntad de V. M. Me complazco al ver la general efusión con que las tropas y los pueblos de este distrito mani He venido en nombrar para…</t>
  </si>
  <si>
    <t>Berclay</t>
  </si>
  <si>
    <t>…asta la conclusión defi nisterio. (Albion.) nitiva de un tratado. En efecto, dice en ella que accederá á su invitación, y ____ Los torys, unidos á los radicales, han triunfado del capitán Berclay en nada hará que pueda desagradar al gobierno ingles. Por lo cual se ve, que el las elecciona de Glocater, púa han tenido 366 votos contra tf&gt;7. , árabe trata de complacer á todo, el mundo; pero que no obra sino según sua —.El 9 salió para Lancahjre Mr. Stanl…</t>
  </si>
  <si>
    <t>Berengucia</t>
  </si>
  <si>
    <t>…no! ¡Y cuándo lo hubiera conquistado S. Fernando si no hu Habiendo llamado Iá atención de las autoridades lócales del gobierno de. biese heredado la corona de Castilla de su madre Doña Berengucia, Reina de Oremburgo, que estatuto cortado por las cadenas de montañas del Oural.ex esta monarquía! ¡ En qué código se consignó primero la-sucesión regular sino perimentaban gran 4'hcultad en comunicarse con los de la parte occidental del en el incomparable de…</t>
  </si>
  <si>
    <t>Berenguela</t>
  </si>
  <si>
    <t>…urados los derechos de vuestra augusta descendencia, y renacer los felices rei Tóranzo, por la muerte violenta que ocasionó á su. feligrés Domingo Gutier- &gt; nados de la Sra. Reina Doña Berenguela y de los Sres. Reves Católicos Don rez de Ceballos, que V. S. remitió á este ministerio con arreglo á la Real or Fernando y Doña Isabel: gloria inmortal á V. M, que ha renovado una (ley den de 19 de Noviembre de 1799; y en vista de los informes que S. M. ha c…</t>
  </si>
  <si>
    <t>Berenguelá</t>
  </si>
  <si>
    <t>…paña en tan venturoso dia, y con tan fausto motivo los felices reinados de la — '*-Qríg&amp;L. di las sociedades , por ti ’ oblata Thorei: 3.a édícioo traducida al español. Sra. Reina Doña Berenguelá y de los Sres. Reyes D. Fernando y^Doña Isabel: 3 tomos en k.° prolongado. Se vende en Madrid en la librería de lá viuda de Cruz ú‘64 fs- en' rústica y 82 en pasta. En la misma librería se hallará suelto el discurso gloria inmortal á sus dignos descendientes…</t>
  </si>
  <si>
    <t>Beresford</t>
  </si>
  <si>
    <t>53</t>
  </si>
  <si>
    <t>…con el -influencia le ha dado, y menos la autoridad y poder que daba este destino al sello de persona constituida en dignidad-eclesiástica, se dé en todas partes la general ingles lord Beresford. propia fe que se dariá á las mismas letras originales si fuesen presentadas. El general Solignac pinta al ejército de D. Pedro ofreciendo el espectácu Dado en S. Pedro de Roma, bajo el anillo del Pescador, el dia 2 del mes lo de la mas completa desmoralizaci…</t>
  </si>
  <si>
    <t>…costumbre que un gobernador y comándame en gefe resida Trieste 22 de Octubre,. cinco años en aquella colonia. El valiente general B. d’Uran ha elegido para edecán suyo al teniente coronel Beresford , del 7.° de infante ía. (Couríer.) • Poten de 20 las personas que han ¿ido presas en Nápoli de Romanía, entre ____En los Estados-Unidos de América se cuentan 800 buques con lu9 hom ellas Cblocotroni, Nicetas, Tzavellas, Coliogulos, Mamuts y Grivas Chrisio- b…</t>
  </si>
  <si>
    <t>Berguizas, Francisco Patricio de</t>
  </si>
  <si>
    <t>Francisco Patricio de Berguizas</t>
  </si>
  <si>
    <t>…e nue ---- -dorar f Héticos de Pindén, en metro castellano coa el texto griego y notas criti- I vo al caballero Villiers como enviado extraordinario y ministro plenipoten cas, por D. Francisco Patricio de Berguizas: Uu como en 8.a, édiciou de 17^8 \ 13 rs. | ciario de S. M. Británica cerca del la Reída nuestra Señora Doña Isabel u. rama y xo pasta. Para.conocer el verdadero mérito de esta obra, b.sta satx-r que] Uuintilíaue, voto uo recusada ea la matéela, y mas acreedo…</t>
  </si>
  <si>
    <t>Berja, Francisco de Paula</t>
  </si>
  <si>
    <t>Francisco de Paula Berja</t>
  </si>
  <si>
    <t>…, vacante por fallecimiento de D. Josef de Cartagena , al alcalde y de Fomento el presidente de la junta superior de Sanidad de Andalucía , que del crimen mas antiguo de la misma D. Francisco de Paula Berja; y para la la municipal de Sevilla no da ya parte del estado sanitario de aquella ciudad, que este deja á D. Antonio Martínez Arroyo, cesante de la de Extremadura: por nó haber ocurrido ningún caso nuevo,ni fallecimiento alguno, de cólera en para una plaza de…</t>
  </si>
  <si>
    <t>Berkendorf</t>
  </si>
  <si>
    <t>…correo, S. A. no esperó á este, y se embarcó para la asamblea que deberá redactar una nueva constitución, continuaban sin in ir á Stettin, y desde aquí á Schwedt. . terrupción. El general Berkendorf llegó al-mismo tiempo que el Emperador: la de La comisión encargada del examen de los negocios de Basilea propone á mas comitiva debía llegar mucho después; pero es probable que no entre en Zurich como punto de reunión provisional para los árbitros que deben…</t>
  </si>
  <si>
    <t>Berkendorff</t>
  </si>
  <si>
    <t>…por el general conde de Almen i Acompañaría á S. M. L |ps generaleh ayudantes el principe Wolkonski, el En la misma carta refieren que el gobernador de Viana participa haber Ifc/ conde Berkendorff, el conde Orloflf y Adlersey, el ayudante de campo prín * gado á aquella costa un barco de vapor con variosofiddlcs franceses que habían cipe Italinski, y elconde Suwarovv.” ido á desembarcar en Ericeira, por ser punto mas próximas nuestro ejército. tina car«…</t>
  </si>
  <si>
    <t>Bermudez, Francisco de Zea</t>
  </si>
  <si>
    <t>Francisco de Zea Bermudez</t>
  </si>
  <si>
    <t>…e hacen la cesario á su cumplimiento.=Está rubricado de la Real mano. = Palacio á 25 gloria de la España, por recordar aquellos tiempos venturosos en que el po de Marzo de 1833.=A D. Francisco de Zea Bermudez. der de los españoles se hacia temible por todas las naciones del mundo, en He tenido á bien exonerar al brigadier D. Josef Martinez de San Martin sanchando el Reino hasta el grado de que en todas las cuatro partes se presta de la superintendencia general de…</t>
  </si>
  <si>
    <t>29/09/1833</t>
  </si>
  <si>
    <t>Gaceta de Madrid n.º 119 (extraordinaria)</t>
  </si>
  <si>
    <t>…se inserte en Gaceta. nos cuarto de la tarde, he venido en confirmar á los secretarios de Estado y "Dios guarde á V. E. muchos años. Palacio 29 de Setiembre de 1833 = del Despacho D. Francisco de Zea Bermudez, D. Josef de la Cruz, el conde S. El duque de Hijar, marques de OranK=Excmo. Sr. secretario del despacho de Ofalia, D. Juan Gualberto González y D. Antonio Martínez, y mandarde Estado.” que continúen en el ejercicio de sus respectivos cargos. Tendréislo enten…</t>
  </si>
  <si>
    <t>…untad que sea secretario Del mismo beneficio disfrutan SS. AA. RR. los Sexmos. Sres. Infantesa de dicho consejo de Gobierno D. Narciso de Heredia, conde de Ofalia, y en su defecto D. Francisco de Zea Bermudez. Real decreto. 14. «Si antes ó después de mi fallecimiento, ó ya instalado el mencionado Encargada por ministerio de la ley del ¡gobierno de estos reinos, i nombre consejo de Gobierno, faltase por cualquiera causa que sea alguno de los miem de mi augusta Hija…</t>
  </si>
  <si>
    <t>…sin admitir debido cumplimiento.=Está rubricado de la Real mano.=En Palacio a 4 de innovaciones peligrosas, aunque halagüeñas en su principio probadas ya sobra Octubre de I833-==A D. Francisco de Zea Bermudez. damente por nuestra desgracia. La mejor forma de gobierno para un pais es aque MINISTERIO DEL FOMENTO GENERAL BEL REINO. lla á que está acostumbrado. Un poder estable y compacto, fundado en las leyes antiguas , respetado por la costumbre , consagrado por los…</t>
  </si>
  <si>
    <t>…leafea semimientos. Diosguarde 4 V. E. muchos años. Ronda- tado y del Despacho de Marina.” ■ \. Octubre 17 de 1833.=Excmo.Sr.=Antonio Atieriza, teniente de heímanomaynT —Rirmn. Sr—D. Francisco de Zea Bermudez, primer Secretario dcr Apostadero de Marina dél Ferrol. = Excnaro Sr. = Eu Cumplimiento de la , Estado. superior prevención que tuvo á bien V. E; dirigirme con fecha 5 del corrien te , he recordado á todos los gefes de lp$ buques y cuerpos de la Real armada,…</t>
  </si>
  <si>
    <t>Bermudez, Francisco Zea</t>
  </si>
  <si>
    <t>Francisco Zea Bermudez</t>
  </si>
  <si>
    <t>…an perfectamente restablecidos, de mo Excmo. Sr.=Pedro , arzobispo de Méjico.=Excmo. Sr. primer Secretario do Es* do que puede mirarse como enteramente concluida la epidemia. tado D. Francisco Zea Bermudez..” ALEMANIA. PARTE NO OFICIAL. Hannóver l.° de Octubre. Hoy u han recibido en el ministerio la decisiona det Rey sobre la pro NOTICIAS EXTRANGERAS. posición d* los Estados concerniente á la ley fundamental, á las que acompa ñaba un rescripto Real con fecha de…</t>
  </si>
  <si>
    <t>Bermudez, Mariano</t>
  </si>
  <si>
    <t>Mariano Bermudez</t>
  </si>
  <si>
    <t>…- ■ . " .R.btnft: para la cánongía doctoral de la santa iglesia colegial del Salvador de i Esta pIjT» r donde se han concentrado casi todas las tropas que tiene.-P. Pe- Granada á D. Mariano Bermudez .y Penrpara la dignidad de tesorero de la dro en Algarbe, está verdaderamente bloqueada por las guerrillas de O. Mi ágtóia catedral de Astórea a D; "Pedro Arias: para la'dignidad de "maestrescue guel desde, el 2 de A'gosto: pues .sus habitantes no'pueden sali…</t>
  </si>
  <si>
    <t>Bernadotte</t>
  </si>
  <si>
    <t>…ver en las orillas del Elba, adonde se le destinó pa el l.° de Octubre próximo con la-correspondencia de aquella isla, Puerto-Rico ra unirse con un cuerpo de ejército al mando del mariscal Bernadotte, hasta y Canarias. que en l.° de Marzo de 1808 entró en el reino de Dinamarca para ocuparle y defender sus costas. Destinado con el regimiento de su mando a la parte meri dional de la Isla de Fionia con el objeto de defenderla de toda invasión enemi ANUNCIOS.…</t>
  </si>
  <si>
    <t>Bernar</t>
  </si>
  <si>
    <t>…5 premios á otros tantos niños mas Egea. Trigo, á 10 rs. fanega id.: cebada, i 5 id.: aceite, 4 34 rs. arroba:, adelantados, dando las gracias por su buen zelo al maestro director D. Bernar vino ,43 rs. id. do Clavijo. Huesca. Trigo, á 10 rs. fanega id.: cebada, á 4 id.: vino, 4 4 arroba5 aceite á 30 rs. id. Teruel. Trigo, á 24 rs. fanega de 9 celemines: cebada, 4 10 id.: acei te, á 36 rs. arroba: vino, á 4 rs. id. ■oisa x&gt;b comercio__ Cotizació…</t>
  </si>
  <si>
    <t>Bernar, Juan</t>
  </si>
  <si>
    <t>Juan Bernar</t>
  </si>
  <si>
    <t>…embargo útiles doctrinas ó trabajos importantes. «Nuestro ejército se va aumentando cada dia mas. Ya principian á incorporarse Las memorias é inventos deberán dirigirse al Excmo. Sr. D. Juan Bernar en él 6$ reclutas de los depósitos de las provincias. En la noche del Á ai &amp; do O-Gavan, del consejo de &lt;i&gt;. M., provisor, vicario capitular, gobernador dispararon de la batería de Gaya mas de HiU bombas i O(or!o y Serra, ade del obispado, director de( ilustr…</t>
  </si>
  <si>
    <t>Bérnetti</t>
  </si>
  <si>
    <t>1</t>
  </si>
  <si>
    <t>…rgíté dre pensaba variar su ministerio, encargando él departamento de Negocios ex- pueden acudir á, recoger el cuaderno s.0 y Ultimó dél tóm* é,0. Signe ablértfa lasñstrangéros al cardenal Bérnetti; el del Interior al cardenal Fálzacappa; la Ha cripclon.ro los yunto* aoupejado».-. • cienda al cardenal Mattei, y la Justicia al cardenal Macchi, cada uno con dos ----- Los súscriptofes al Diccionario de hambree ilactrer 6 biOfrapUt. mioercot rompéis^ jé.* a…</t>
  </si>
  <si>
    <t>160 i ' ion, «procurando, continúa, qué hija, transaccioh contifitd ettbre ia $éúsíl0__-Escriben de Roma fecha 24 de Fetreró: «La mudanza delministe w se decidió ayer: El cardenal Bérnetti , que hasta ahora ha sido ministro finteó; lo presénte. Quisiéramos ,también, que en lás dilatatte cliscijsioijes, se w&amp;e' eí conserva las secretarías de los Negcfcios extrangeros, de la policía ydel ejérci- ' remover de continuo ruinas y cdífi^yeres para lar…</t>
  </si>
  <si>
    <t>Bernetti</t>
  </si>
  <si>
    <t>…staba satisfecho de algunas expli entorpeciese su despacho, y las graves enfermedades que padece Monseñor el caciones que sir R. Peel había dado, con lo cual se levantó La sesión. cardenal Bernetti, que la tiene á su cargo, excitasen la solicitud del Santo Pa -------A. vista del resultado qu* tuvo la votación de la proposición dé Mr. Rodre por el alivio de un ministro á quien tanto amaá propuesta -de dicho Se binson, en la que reunió un número bastante…</t>
  </si>
  <si>
    <t>…e años. Por otra parte para poder juzgar de lo que dice f Edaireur, basta recor ylan margen á muy sérias reflexiones. Desde luego podemos asegurar que este dar una circular que el cardenal Bernetti, dice este- periódico, habia dirigido no es un hecho enteramente aislado, sino el resultado de un plan combinado; con fecha 13 de Mayo último á los gefes de las provincias y á los presidencuyas ramificaciones es de temer no se extiendan á otros puntos de la C…</t>
  </si>
  <si>
    <t>Beroldengen</t>
  </si>
  <si>
    <t>…X». A. ; beralismo , y que se han guiado por su propio modo de pensar. . »Á estas reflexiones da margen lo que hoy pasa en las Cámaras dé Wur- LónJree 23 de Setiembre. temberg. El conde Beroldengen es el único ministro del reino de Wurtemberg Fondee públicot. Tres por 100 consolidados 88í. 1 . que aun goza del aprecio á que «es. acreedor, en tanto que los otros ministros, lejos de estar estimados, son tratados con cierto cinismo liberal, que no puede M.…</t>
  </si>
  <si>
    <t>Berta, Fernando Xeon</t>
  </si>
  <si>
    <t>Fernando Xeon Berta</t>
  </si>
  <si>
    <t>22/01/1833</t>
  </si>
  <si>
    <t>Gaceta de Madrid n.º 10</t>
  </si>
  <si>
    <t>…quilidad de sús conciudadanos, y clplantel de donde- se proveen de ministros ilustfádójjosfribunales; qítóíéríáó'dJrliuna Ube*a"pHie- Queriendo proporcionar un decoroso descansó á D. Fernando Xeon Berta— ba de Ta protección que me metéóéh iu¿ desvelos,h¿yen¡do en restablecer .en - vides, ministro decano de la.Reál audiencia dé Astfirias, en consideración á su ftl,erza y vigor la ley 2.* déj tituló ó.tf de la ParliáilíÁque señala ja edad su .avanzada edad y a…</t>
  </si>
  <si>
    <t>Bertnudez, Francisco de Zea</t>
  </si>
  <si>
    <t>Francisco de Zea Bertnudez</t>
  </si>
  <si>
    <t>24/08/1833</t>
  </si>
  <si>
    <t>Gaceta de Madrid n.º 103</t>
  </si>
  <si>
    <t>…castigados como Rebeldes á la Rema; y las casas de estas comunidades extin AVISO. guidas, sus bienes incorporados en los nacionales, y sus individuos privados da Por el Excmo. Sr, D. Francisco de Zea Bertnudez, primer secretario do los socorros del gobierno. Estado y del Despacho, presidente del Consejo de señores Ministros se ha co 5.a Quedan revocadas todas las leyes en contrario. El ministro de Hacien— municado con fecha de 16 del presente ál vocal decano y pres…</t>
  </si>
  <si>
    <t>Bertrand</t>
  </si>
  <si>
    <t>…evolucion que aHi 'Sobrevino , sostiene que hisido y esjusto'exigir sistema ni (de principios. ‘ el cumplimiento de los tratados de 1815, por los cuales quedó Polonia disfru- ' El general Bertrand mábifieta el disgusto que le ba causado saber que el tandó de cierta independencia: con este 'motivo llama la atención de la Cáma gobierno de Julio haya solicitado que las Potencias extrangeras - lo reconocie ra á los acontecimientos de Italia jj observa qué…</t>
  </si>
  <si>
    <t>342</t>
  </si>
  <si>
    <t>…de artillería. tpbré.la instrucción primaria-, y de otra sobre imprenta conforme'.á los princi Entre la Suiza y la Alemania van í establ -.cerse negociaciones con motivo pios del general Bertrand, por lo cual se suprimirán los editores responsables de la presencia de los polacos. El ministerio francés está dando disposiciones y las fianzas, se rebajarán los derechos del timbre, y se hara recaer toda la res para impedirles la entrada en Francia si se v…</t>
  </si>
  <si>
    <t>Bessieres, Juan</t>
  </si>
  <si>
    <t>Juan Bessieres</t>
  </si>
  <si>
    <t>…ísica experimental obtuvo el primer premio D. Antonio Estado que manifiesta los cadáveres enterrados en los cementerios de Sevilla Madera. y Triana. En cálculo integral y mecánica D. Juan Bessieres el primer premio, Don Antonio Madera el segundo. Dia 13 de Setiembre: en el de S. Sebastian, hombres2, mugeres 3= total 5. En astronomía obtuvo el primer premio D. Josef Ador, y los segundos En el general: hombres 10, mugeres 18 , niños 5, total 33. D. Juan B…</t>
  </si>
  <si>
    <t>Beurman</t>
  </si>
  <si>
    <t>17/10/1833</t>
  </si>
  <si>
    <t>Gaceta de Madrid n.º 128</t>
  </si>
  <si>
    <t>547</t>
  </si>
  <si>
    <t>…esta mañana con $u comitiva en el arse la cantidad de 4^,301 reales, consistentes en diez documentos de crédito de la I nal para trasladarse á bordo del Cocodrilo. Le acompañan el general Beurman, deuda sin ínteres presentados en la Real caja de Amortización para su canee- [ el coronel Ledoux y el almirante Prefet; y una hora después se dió á la vela el lacion; y asimismo se sirvió mandar S. M. que se den las gracias á este inte- I Cocodrilo.” (G. de…</t>
  </si>
  <si>
    <t>Bez, Ignacio</t>
  </si>
  <si>
    <t>Ignacio Bez</t>
  </si>
  <si>
    <t>25/11/1833</t>
  </si>
  <si>
    <t>Gaceta de Madrid n.º 149 (extraordinaria)</t>
  </si>
  <si>
    <t>…e la satisfacción de este ilustre presidente en nombre manifestó, cuerpo, proporcionaba la llegada de las tropas de la Reina nuestra Señora, y lo dis Teniente coronel, capitán. .. D. Ignacio Bez. C Zaragoza, l3 de puestos que estaban los habitantes de Vitoria á sacrificarse en defensa de los sa Teniente....................... *.......... D. Pedro Hernández. ( línea. grados derechos de S. M., lo cual confirmaron después los mismos habitantes ¿ Subteni…</t>
  </si>
  <si>
    <t>Bfirgos, Javier de</t>
  </si>
  <si>
    <t>Javier de Bfirgos</t>
  </si>
  <si>
    <t>…do y dispondréis su cumplimiento. = Está rubricado de la ramos de Numancia y Sagunto. Casas consistoriales de Mataró á los 9 de Oc Real mano.=En Palacio á 23 de Octubre de 1833.—A D. Javier de Bfirgos. tubre de 1833.=Señora.=A L. R. P. de V. M.==Josef de Belloch, decano= Vicente de Sistemes.=Juan Baró , regidor.=Narciso Liado, regidor. =Juan Considerando que los acotamientos ó cerramientos son un estímulo pode Camni y Bonét, regidor.=Josef Bofarull, regido…</t>
  </si>
  <si>
    <t>Bibicra, Bernardo Divizio de</t>
  </si>
  <si>
    <t>Bernardo Divizio de Bibicra</t>
  </si>
  <si>
    <t>…al nom- - líneas de Francia): inmediato a él se ha encontrado el esqueleto de Bihiera, so bre, tiene por esta circunstancia dobles motivos para cooperar ardientemente aí brina del cardenal Bernardo Divizio de Bibicra, con la cuál había contraído o* .logro de objeto tan interesante. Dígnese V. M. recibir el desahogo de su pesar, poosaies, y mandó que la enterrasen junto k Rafael. Este hallazgo ha canudo aceptando al mismo tiempo los homenajes de su gratitud y acendrada fid…</t>
  </si>
  <si>
    <t>Bienes, Dionisio</t>
  </si>
  <si>
    <t>Dionisio Bienes</t>
  </si>
  <si>
    <t>…bras de alimento. En el día no se ve sobre la tierra una INDUSTRIA. ¿osa semejante, porque el grande elefante del Asia y de las Indias (Elepham Reconociendo el mérito del evanista D. Dionisio Bienes en las dos piezas maximus de Linneo) raras veces se encuentra que llegue á 12 pies de altura. . acabadas que presentado en st^jj^fue premiado con 320 rs. y título da ■ ~ Crin fecha 25 de Junio último avisan de Constantinopla que el célebre sócio de mérito. Ig…</t>
  </si>
  <si>
    <t>Bihain, Pelet de</t>
  </si>
  <si>
    <t>Pelet de Bihain</t>
  </si>
  <si>
    <t>…los desgraciados momentos de, agonía de Su penosa enfermedad le-fue ar- cuya dissiplina es admirable, y están mandadas por el mayor general austríaco íamtado porzaprpeesa. .. . ; barón Pelet de Bihain. Se dice que Hesse-Electoral y Hesse-Darmstadt han? po , TÉÍ ayuntamiento, Sr. Exctjj.Q-* ño puede menos, ál acusar á V. E. el reci- dido explicaciones sobre la ocupación de Bockenheim y Roedecheim por di bp 4e^quel||^,ej5ij5,plar«!, .de ñfeñirssturi6 9U? si…</t>
  </si>
  <si>
    <t>Bihnocda, Manuel</t>
  </si>
  <si>
    <t>Manuel Bihnocda</t>
  </si>
  <si>
    <t>…i campanicnlo acl puerto de Valubcma lo que copio: cuentro su valor y entusiasmo, llegando a batirse personalmente con. el mismo Excmo. Sr.: Habiendo..sabido yo en Ca&gt;tehon que el brigadier D. Manuel Bihnocda, saliendo herido por otro de los rebeldes que le cargó al mismo "-JBretoo, gobernador de U plaza de Tortosa, y gcie ce as powü irop&lt;t» que c. o- t.c-upo. servabsn y con tenían a k facción de MorcUa, teak su cuartel generat ca ci Habiendo adquirido estas notic…</t>
  </si>
  <si>
    <t>Bilbae, Ma</t>
  </si>
  <si>
    <t>Ma Bilbae</t>
  </si>
  <si>
    <t>…pesas fa. Málaga 4 id. Descuento de letras -Lóndres A 90 días 4 id. Santander * á l id. A 4 p. 100 al sflo. nandez: para el arcedianato titular de la santa iglesia de Sigiienza, á D. Ma Bilbae á 1 id. ) id. Santiago j 8»l ‘ í. nuel del Rio: para una canongía de la santa iglesia catedral de Santiago, á Don Benito.Forcalledo: para la dignidad de pleban de la colegial de Pons, á Don Gerónimo Oliva: para una ración de la santa iglesia de Alcubierre, á…</t>
  </si>
  <si>
    <t>Binder-de-Kriegelstein</t>
  </si>
  <si>
    <t>…dar de será sobre el ejéíeito federal, a cuyo fin han salido de esta el general Cam-Mar- domicilio, con condición de que ames satisfagan sus obligaciones á los señorea tinitz y el barón Binder-de-Kriegelstein. Como este negocio solo interesa á los territoriales, al Estado y á sus acreedores particulares. ’ \ Estadós Gemines no exige ti presencia del Emperador Nicolás, de lo quese .infiera En el distrito de Marseburgo en Prusia se han descubierto no hace.trocho q :…</t>
  </si>
  <si>
    <t>Biougham</t>
  </si>
  <si>
    <t>…l gobierno, aun á aquel que ha ocasionado esa infa concedido para consuelo vuestro y de esta nación. Estas son las súplicas que me declaración contra ía libertad, y basta al.mismo lord Biougham, en una hace ol Todopoderoso vuestro mas afecto vasallo, abad de St. Cugat del Va palabra, á todos, que mé digan si obrando según las órdenes-de Mr, O "Con llé*. Madrid y Febrero ¿ da 1833.=ScBor. = A L. R. P. de V. M.súiw, ocí 1 he hecho la menor cosa que pu…</t>
  </si>
  <si>
    <t>Blanc</t>
  </si>
  <si>
    <t>…a Smirna el dia 27 dé Mayo, encontró á la altura del durillo dé dicha ciudad'al ante ellos bien pronto los dominaría y paralizaría; que los individuos de estas bergantin Alcestes, capitán Blanc, que llevaba á su bordo á M. de Lamartine, Uniones ño ocultaban ya su objeto dé sustituirse al gobierno: manifestó que te con dirección á Smirna. El buque del capitán.Colorína, en donde iban los equinían una organización, una administración y un ministerio ya…</t>
  </si>
  <si>
    <t>Blarer</t>
  </si>
  <si>
    <t>…ndo muy de notar que Un testigo ocular escribe de Basilea con fecha 6 del corriente lo que sigue: el cuerpo de estudiantes ha sido el que mas se ha distinguido en acreditar su «El coronel Blarer, gefe de las tropas del distrito rural, ha peleado cuerpo amor y lealtad al Soberano de Dinamarca. S. AL la Reina, ha querido también i cuerpo con el coronel Sanderer; durante la lucha, este último, queja habia señalar tan feliz acontecimiento costeando una g…</t>
  </si>
  <si>
    <t>Blas, Agustin de</t>
  </si>
  <si>
    <t>Agustin de Blas</t>
  </si>
  <si>
    <t>…co de la de España, deducido de sus leyes y costumbres bajo las diversas dominaciones que ha plicable momento dirigiese á V. E. la manifestación de su. humilde y etér- tenido. Por D. Agustin de Blas, individuo de la Real comisión de estadística. El ob I no reconocimiento á la Real bondad con que han tenido la dicha de ser tra— jeto de esta obra es presentar los principios generales de población, y los medios I tados en las jornadas de los Arcos y Logroño…</t>
  </si>
  <si>
    <t>Blasco, Vicente</t>
  </si>
  <si>
    <t>Vicente Blasco</t>
  </si>
  <si>
    <t>05/03/1833</t>
  </si>
  <si>
    <t>Gaceta de Madrid n.º 28</t>
  </si>
  <si>
    <t>…nto i ERECTOS rÓBLICOS. de D. Aniceto Gálan, á D. Manuel Basilio Isausi; para la ración peniten Inscripciones sobre el gran libro al s p. 100, 00. ciaria de la villa de Belchite á D. Vicente Blasco, y para el beneficio de bichas id. al é por loo ,00. Títulos al portador de s P»r 100, 00. Vtllafnnca de Navarra á D. Romualdo Ibarra- Id. id. de 4 por 100, 38$ sin cupón, y 40J con él al contado: 40 4 ia d. C ' Vales no consolidados, 00. También ha venido en…</t>
  </si>
  <si>
    <t>Blazquez, Julián</t>
  </si>
  <si>
    <t>Julián Blazquez</t>
  </si>
  <si>
    <t>…bteniente, sargento primero. D. Pablo Martínez........... . j mi entrada en la ciudad, prorumpiendo en repetidos vivas y aclamaciones á la Distinguido............................. D. Julián Blazquez............ . .} Lanceros de la Reina Isabel ii y su augusta Madre la Reina Gobernadora. Otro......................................... D. Justo de Ureta............ . .J Kcma. De este modo se hári cumplido las soberanas^órdenes de S. M. la Reina; y la posesió…</t>
  </si>
  <si>
    <t>Blusa, Pedro Nolasco</t>
  </si>
  <si>
    <t>Pedro Nolasco Blusa</t>
  </si>
  <si>
    <t>…b- Canos iv. Feí*pc v pubaco su ¿ey en Curies, pero r.o de Isas ei ií , se ha servido promover á maríscales de campo á los brigadieres Don y,ciiyp conocerá /.mejor Pedro Ramírez y D. Pedro Nolasco Blusa , cor. ti riendo al primero la coman iueoo cue ha va mes dicho sido acerca del modo con. que se atieneshan, sai Cor dancia general de Murcia, y al segundo eí gobierno de la phza de Cádiz en tes cspCClas ^ y de sus relaciones con el Monarca. iugar de: ce igual…</t>
  </si>
  <si>
    <t>Bo, Josef Leandro</t>
  </si>
  <si>
    <t>Josef Leandro Bo</t>
  </si>
  <si>
    <t>…que resultan vacantes en la santa iglesia metropolitana El vicepresidente de la junta superior de Sanidad de Extremadura av¡4a de Sevilla por fallecimiento de D. Tomas Moyano, de D. Josef Leandro Bo con fecha 16 del corriente, que en toda aquella provincia se disfruta de ca nilla y de D. Manuel María de la Vega, al Dr. D. Ignacto María Tenorio, bal salud, según los parte* de las juntas municipales de Sanidad. canónigo de la catedral de Málaga, al Dr. D.…</t>
  </si>
  <si>
    <t>Bofgo, Rpzzo di</t>
  </si>
  <si>
    <t>Rpzzo di Bofgo</t>
  </si>
  <si>
    <t>…. mas de su Real familia. .:. ; Ayer dió el lord Grey un gran banquete Vti su palacio de DowningTale* son fot”votos de este ayuntamiento, v taifa son los de este vuestro xtreet ai conde Rpzzo di Bofgo,™á S..&amp;:el embjqador de Turquía,; af. emba pueblo, qirr tfehé I» gloria de poder' déciráV. M. que’no abriga en su séhó ' jador de Rusia.jVci la prinoesa Lieveti, al triit|istrt&gt; prusiano., al barón de &lt; mas que vásanov’fiéles, honrados f laboriosos, sin que j…</t>
  </si>
  <si>
    <t>Boldum, Carlos</t>
  </si>
  <si>
    <t>Carlos Boldum</t>
  </si>
  <si>
    <t>…D. Florencio Romea, D. Carlos: ¡D. Nicolás Lombia, D. Anselmo: JUannal de física divertida ó nuevas recreaciones físicas: contiene varios experi D. Mariano Fernandez, D. Eugenio: D. Carlos Boldum, Juan. 3.° Terceto mentos curiosos, instructivos y deYáelt ejecución; con diversas aplicaciones il las ar tes y la industria , y un vocabulario de física , esérito en frances por Mr. Julia Fontei de tres bajos en la Margarita d’Anjou, del maestro Mayerbeer, c…</t>
  </si>
  <si>
    <t>Bolin, Juan</t>
  </si>
  <si>
    <t>Juan Bolin</t>
  </si>
  <si>
    <t>…de la confianza con que de Rentas con fecha 22 de Diciembre último, acerca del expediente promo deben contar en todo caso con la tan acreditada como constante adhesión de vido por D. Juan Bolin, cónsul de Suecia en Málaga, en solicitud de que se «ste cuerpo. Dios guarde á V. E. muchos años. Pamplona 10 de Febrero d« rebaje el derecho, de puertas que se satisface por las tablas y tablones de pino 1833 —Excmo. Sr—Juan Antonio Pereira—Excmo. Sr. virey…</t>
  </si>
  <si>
    <t>Bonaventura</t>
  </si>
  <si>
    <t>…erga De i geoltricem devotio, ád impetra oda gratíam pro artículo mortis per dies 26,344.'..... 500......................... ......... Zaragoza. hebdómada* ¿isposlta ex serjphlco D. Bonaventura deprotnpta: un tomo en 24.°, á 26,808........... 500......................... ......... Pamplona. 4-rs.■ Historiaen pasta.deSela hallaráoconquistaende tanlibreriaMéjico, poblaciónde Cuesta.y progresos de la América septen 15,913........... 500................…</t>
  </si>
  <si>
    <t>Bonet</t>
  </si>
  <si>
    <t>…l proyecto de la siguien Bolsa de hoy. Cinco por 100 consolidados 105 fr. Empréstito Real de te proclama, que fue adoptado por unanimidad. España 85f. Renta perpetua de id. /O. El general Bonet, par de Francia, y presidente de la comisión- especial La, Dieta federal á fot habitantes de -Sch-witz, país interior\ que el gobierno envía á Africa, ha salido el 14 para Tolón, en donde se em «Confederados: Con la mayor aflicción ve el' pueblo suizo la disc…</t>
  </si>
  <si>
    <t>…ntras callaban puesta de diputados y pares de las Cámaras de Francia, y presidida por el te en S. Petersburgo; mas en el día es menester explicaciones serias, ó de lo con__ niente general Bonet, cuyo objeto es exarhinar la situación de este país, é in trario queda demostrado que lord Palmcrston abjura su antiguo modo de pen formar al gobiernogobierno sisi debedebe conservarconservar óo nono laia coloniacuiuui, militarUIU1IA1 establecidaCtidwtvviuu e…</t>
  </si>
  <si>
    <t>…división regresó á las cinco de la tarde sin haber descargado un fu igual para ampliar roas los beneficios, y en su consecuencia los ruegos al Todo sil. Acompañó á la división el general Bonet y un individuo de los que com poderoso por nuestro amado Rey. ponenla comisima de Argel. ' • Asi es como este ayuntamiento y su vecindario ha manifestado la amargu En AtzcvV, un supuesto gefe de una txibu á quien lo* franceses habían ob ra de que se halla pos…</t>
  </si>
  <si>
    <t>Bonilla, Cristóbal Gómez de</t>
  </si>
  <si>
    <t>Cristóbal Gómez de Bonilla</t>
  </si>
  <si>
    <t>…lia para volver después por los Alpes peninós hasta Maboya y lá$ márge«rfcdel Rhm, desde donde soló le restan algunas leguas para llegar de Llano y Barón, d marques de los Llanos, D. Cristóbal Gómez de Bonilla, D. Manuel de Montenegro, el conde de Polentinos, D. Ignacio Urxutia y á la segunda ciudad de Francia (movimiento") , en tamo que por U parte de D- Josef Ramón Llorens , capitular» del ayuntamiento de Madrid , han acu- Alemania pasa el-Rhin, y'llega á Luxembu…</t>
  </si>
  <si>
    <t>Bonilla, Juan</t>
  </si>
  <si>
    <t>Juan Bonilla</t>
  </si>
  <si>
    <t>…mada de Toledo á D. Josef Miguel Sainz Pardo: para una capellanía mo fuego que duré desde las once de la mañana hasta las once de la noche , en de coro de la misma santa iglesia á D. Juan Bonilla: para otra capellanía de la que los pedristas se piaron obligados á ceder la pqsesion. de la plaza á sus ene- Real capilla de Sres. Reyes nuevos de la propia santa, iglesia á D. Clemente vmigos. Al dia-siguiente salieron 3Ü0 extrangeros dé esta ciudad para aq…</t>
  </si>
  <si>
    <t>Bonn</t>
  </si>
  <si>
    <t>…guirá formar el gabinete! teon permaneció en la bahía. (Correo francés.) La Sra. duquesa de Berry que debió desembarcar i las tres, no lo Verificó z.___ Se sabe de positivo que el general Bonn el ha admitido la presidencia dé hasta las cuatro y media de resultas de la lentitud con que los magistrados si la comisión que debe dirigirse á Argel. En el dia solamente se trata de elegir cilianos tomaron las disposiciones que al intento eran necesarias. l…</t>
  </si>
  <si>
    <t>Bonnet</t>
  </si>
  <si>
    <t>…al de Cultos. (G. luntaria, cuyo primer nombre es el del señor Canterac. de F.) . El primero de estos paseos es notable por su belísima posición: el segundo ____ Se asegura que el general Bonnet ha admitido la comisión para Argel, por su graciosa idea, debida á D. Mariano Carrillo, coronel de ingenieros. Las que el general Guilleminot no ha tenido á bien desempeñar. divisiones que forman sus calles se b*n dividido eñ propiedades particulares, :____Ac…</t>
  </si>
  <si>
    <t>…que no se modifique el carácter de este arreglo y se suprima dividuos son los siguientes: una cláusula indispensable, es preciso que el tratado sea firmado por la Bélgi El generál conde Bonnet, Par de Francia (presidente); M. el conde deca y por la Holanda. Haubersaert, Par de Francia; MM. de la Pinsonnieré, Laurence , Piscatory, Asi ppes no vacilamos en afirmar que la Bélgi'la será admitida á firmar Renard , individuos de la Cámara de I iputados;…</t>
  </si>
  <si>
    <t>…nvía á tomar parte en los combates y trabajos del ejército áp salió ¿ la madrugada siguiente contra ellos al frente de 49 hombre* de todas Africa. armas y 12 piezas de campaña. El barón Bonnet y otros individuos dé la co «Protegeréis á lo» pacíficos habitantes, sus personas, familias y bienes. Nin misión le acompañaron para ver el pueblo de Belida y la llanura próxima. No guno de vosotros entrará'sin mi orden en sus mezquitas ni casas habitados. La…</t>
  </si>
  <si>
    <t>Borbok, Mama Cristina de</t>
  </si>
  <si>
    <t>Mama Cristina de Borbok</t>
  </si>
  <si>
    <t>…s Dardanelos: han menester los intereses del trono y ta gloria de la invicta Usina Goberna **fo es, no permitirá la entrada-de él á ninjiin buque de guerra extrangero ra del reino Doña Mama Cristina de Borbok. Acaso, Señora, en otro, seria tajo ningún pretexto. El presentó artículo separado se considerará como inserto esta seguridad una hipérbole-,.-pero en mí, ruego á V. M- que no encuentre en literalmente y comprendido eti el tratado ostensible de la alianza def…</t>
  </si>
  <si>
    <t>Borbok, María Isabel Luisa de</t>
  </si>
  <si>
    <t>María Isabel Luisa de Borbok</t>
  </si>
  <si>
    <t>…ros mo primeras dej reino en dar un público testimonio del júbilo con que ,ha sa tivos he tenido i bien en nombre de la Reina decretar lo siguiente: bido la jura de la Serma. Sra. Doña María Isabel Luisa de Borbok como Artículo l.° Desde1 este día queda extinguido el tribunal de Legacía con Princesa de Asturias y heredera del trono de las España* á falta de yaron. pe tridos sus oficios y atribuciones. ro tieqe la satisfacción de felicitarse de,ser una de las que han qu…</t>
  </si>
  <si>
    <t>Borbon, Carlota de</t>
  </si>
  <si>
    <t>Carlota de Borbon</t>
  </si>
  <si>
    <t>…de los más importantes manantiales de lá prosperidad pública.: timen, dado á consulta de la Junta central en Sevilla i 13 de Enero de 1810 sobre las pretensiones dé la Serma. Sra. Doña Carlota de Borbon, princesa del Brasil, í la sucesión eventual de la corona de'España, apoyó esta solicitud con BOUA ss combkcio.^.Cotización de hoy £ Uu tres de la tarda fuertes y gravísimos argumentos, tomados ya de la historia general de la mo xracTos rústicos. Al CCHtadOn…</t>
  </si>
  <si>
    <t>Borbon, Felipe de</t>
  </si>
  <si>
    <t>Felipe de Borbon</t>
  </si>
  <si>
    <t>…ión. esfuerzo defender los justos títulos á la diadema Real que Doña María Te He dado cuenta al Rey, nuestro Señor de la exposición en que ese tribu resa de Austria trasmitiera al Sr. D. Felipe de Borbon. nal de comercio consultó si la calificación de la quiebra de un individuo cu Por fortuna no se renovarán hoy los desastres que produjeron aquellas yo concurso principió antes de que S. M. se dignara decretar el código de co guerras de sucesión. Si no bastase…</t>
  </si>
  <si>
    <t>Borbon, María Cristina de</t>
  </si>
  <si>
    <t>María Cristina de Borbon</t>
  </si>
  <si>
    <t>…vangélica, dirigida á los incrédulos, sofistas y novadores moder puesto, añadiendo que solo por una ley se pueden suspender las garantías de nos, dedicada á la Runa nuestra Señora Doña María Cristina de Borbon: un una obligación; quedos diputados no deben considerarse únicamente como en tomo eo 8.° de marquiUa.— Disertación sobre la tolerancia en .general, ó impugna cargados de economizar los fondos del Estado, sino también como sus verda cióntantadeliglesiasistema…</t>
  </si>
  <si>
    <t>…o Algunas personas de esta ciudad, deseosas de solemnizar los días de la Rxt- de aquella generosa provincia,les anuncia el grande objeto de las fiestas, que du tí a nuestra Señora Doña María Cristina de Borbon, han obtenido permiso raron tres jdias. del Excmo. Sr. presidente y ayuntamiento para iluminar el 24 del mes corrien te el obelisco del centro de la plaza deS. Antonio, mediante una suscripción vo •cusa *&gt;E coia.t.cio—Cotización de hoy á lat tres de la tarde.…</t>
  </si>
  <si>
    <t>…lo interior de su Real Casa y Familia, se encuentran las siguientes: circulen y publiquen con las solemnidades de costumbre, como pragmítica-san 9.» „ Declaro que estoy casado con Doña María Cristina de Borbon, Hija ción con fuerza de ley, esperando Yo del amor, lealtad y veneración de ro de D. Francisco i, Rey de las Dos-Sicilias, y de mi Hermana Doña María dos los españoles á su difunto Rey , á su augusta Sucesora y á sus leyes funda Isabel, Infanta de España. me…</t>
  </si>
  <si>
    <t>…de las de su legítima Reina Doña María Isabel ii , y en su nombre como Goberna foto en Cortes, en la provincia de Extremadura, penetrado del mas acerbo do dora en su menor edad á Doña María Cristina de Borbon , su régia Madre. lor, tiene el honor de manifestar á V. M. que en el momento que recibió la Ruego á V. E. se sirva rendir á sus Reales pies este justo homenage, que en infausta noticia de la muerte del Señor D. Fernando vu (Q. E. G. E.), se viú medio del ace…</t>
  </si>
  <si>
    <t>Borbon, María Isabel Luisa de</t>
  </si>
  <si>
    <t>María Isabel Luisa de Borbon</t>
  </si>
  <si>
    <t>…ercera ciudad de voto en Córtes, dispuso por medio xoisa db comercio. — Cotización de hoy á ¡as tres ¿U 1+ tarde, de su ayuntamiento se celebrase la augusta jura de la Serma. Sra. Doña María Isabel Luisa de Borbon por Princesa heredera , con acción de gracias al XFECTOS PÚBLICOS. Todopoderoso, regocijos y fiestas públicas que se verificaron en los dias 24, Inscripciones sobre el gran libro al 5 p. 100, 00. 25 y 26 de Junio próximo pasado, cantándose en el primero de es…</t>
  </si>
  <si>
    <t>Borgo, Pozzo di</t>
  </si>
  <si>
    <t>Pozzo di Borgo</t>
  </si>
  <si>
    <t>…siguien La misma corte de S. Petersburgo ha concluido, según se dice, por ll des te vamos á hacer- sus veces, y i sumar, valiéndoteos de las cuentas anuales, treza y mediación del conde Pozzo di Borgo, un tratada con la corte del los gastos extraordinarios que para esta expedícion“se han hecho por solo el Austria relativamente £ las medidas que las dos Potencias deberán adoptar de ministerio, de Guerra desdedí año de 1828 hasta el dia. En efecto ascendiero…</t>
  </si>
  <si>
    <t>Borja, Vicente de</t>
  </si>
  <si>
    <t>Vicente de Borja</t>
  </si>
  <si>
    <t>…su original. Dada en Madrid(á_30 de Setiembre de 1833.—El de la agricultura y comercio interior de aquel territorio, costeándola á sus duque de Bailen.^D. Ramón López Pelegrin.r=:D. Vicente de Borja.—D. Josef expensas. de A y uso y Navarro^=D. Matías Herrero. S. M., al mismo tiempo que se ha dignado aceptar la oferta del R. obispo; ha tenido á bien manday que se le den gracias en su Real nombre: que con Circular del ministerio de la Guerra. cluido el pue…</t>
  </si>
  <si>
    <t>Borros, María Isabel Luisa de</t>
  </si>
  <si>
    <t>María Isabel Luisa de Borros</t>
  </si>
  <si>
    <t>…ciudad de voto en cortes también ha solemnizado debidamente el ju orla, en donde los traidores lo tenían estrechamente preso bajo la custodia da ramento prestado á la Scrma. Sra. Doña María Isabel Luisa de Borros, oíos oficiales Urda y Morano. De orden de S. E. se publicó inmediatamente esta como Princesa hereditaria de estos reinos á falta de varón. En efecto, el dia 29 “feliz acontecimiento, que va á asegurar la paz y el bienestar.de la república. del pasado Junio s…</t>
  </si>
  <si>
    <t>Bosch, Tomas-Escáier y</t>
  </si>
  <si>
    <t>Tomas-Escáier y Bosch</t>
  </si>
  <si>
    <t>…o nombrar, 4 consulta de la Cámara, para una ca- ordxfmo mee de Abril, á las 13 de su madaoa, para la celebración del remate en «origía de te santa iglesia catedral de Barcelona 4 D. Tomas-Escáier y Bosch: los eatradut de la Intendencia general del Ejército;, en la que se bailarán de ma nifiesto las condiciones que te exigen para diebo servicio. rala canongía doctoral de la colegial de Mora 4 D. Joaquín Carear ra: para —-La Oposición á la cátedfa dé latinidad…</t>
  </si>
  <si>
    <t>Botija, Pedro Cayetano</t>
  </si>
  <si>
    <t>Pedro Cayetano Botija</t>
  </si>
  <si>
    <t>…u^^yasalío fiel,.ydéuu soldado que jamas ha Venancio Gutiérrez: para-otras dos de la de Bel monte, en el obispado de 9g«. Aquellos que son propios del • Cuenca,- por promoción de.D. Pedro Cayetano Botija, y fallecimiento de Don ‘/q^;far41^&lt;fó. sj» caherattijetesttjaio.desu noble y generosa profesión, y en Josef González, á D. Agustín Pablo de Moya y D. Francisco Vicente Gon r % TÍ síy &lt;4 »» P»triá, á qué ha te- zalo : y para una capellanía de Señores Reyes Nu…</t>
  </si>
  <si>
    <t>Botteck</t>
  </si>
  <si>
    <t>…n Granville 55 buques, que arquean 83 Carlsruhe \6\de Julio. toneladas y llevan 3200 hombres; en Saint-Brieux’ 45 -buques, que arquean En la sesión de la segunda Cámara del 13, el diputado Botteck pronunció, 7700 toneladas, tripulados hoy por 2300 hombres. Total en los tres puertos un elegante y enérgico discurso con motivo del rescripto, por el cual se ha pro 180 buques, 28,700 toneladas y 7900 marineros. hibido se imprimiese su mocion, en la cual ped…</t>
  </si>
  <si>
    <t>Boudiguer, SHnon</t>
  </si>
  <si>
    <t>SHnon Boudiguer</t>
  </si>
  <si>
    <t>…do Rico, D. Juan Pfzelon, D. Antonio García Herreros, Don efecto por anuncio publicado en la Gaceta de 22 del mismo mes de Diciem Ramón de Mesa , D. Juan Reinaud, D. Joséf Rubert* D. SHnon Boudiguer y compa ñía, y los señores Rubiere é hijos, acreedores 4 la testamentaria de la marquesa bre; adviniéndose que para mayor-comodidad de los interesados, y evitarles viuda de Méritos; para que en el. término de cinco aseses comparezcan aote el refe la inmediata…</t>
  </si>
  <si>
    <t>Bourmonr</t>
  </si>
  <si>
    <t>…ue en la fraga Leiria (que aunque no improbables, necesitan confirmación) de haber tomado ta Mlípomene podían existir miasmas que pusieran en peligro la seguridad de por asalto el general Bourmonr, en la noche del 25 del pasado, el importante Tolon? fuerte de S. Juan de la Foz, situado en U orilla derecha de la embocadura dd La fragata se pondrá á nado, no hay duda, pero el haberla sumergido no Duero , y otros reductos de la defensa de Oporto. dejará p…</t>
  </si>
  <si>
    <t>BoUrmont</t>
  </si>
  <si>
    <t>…ligios de destierroeitabares^rvado i Francia d* Espafia Sy. Renta perpetua de id- SBF ‘ hacer qaéTtLc’rí^tianismo volviese í aparecer en las playaieúyas poblacioncijiaa -------El mariscal BoUrmont, hu sah'do otra-vez de Rotterdam para Fraúcfótr. Sia ya ¡htsltádó;.y éste es un'feliz agitero para la futura mtióduccíoh de núes-.-' en donde ha tomado una cáia por seia mese». Cuatxlo uJió de Holanda'estiba üii ieyesen Ajríef' padeciendo S. E. uñ fuerte ataq…</t>
  </si>
  <si>
    <t>Bourmont</t>
  </si>
  <si>
    <t>…as pruebas de aprecio; á saber, Hambden,Jagá que fue dé Ya están terminadas las elecciones para la Dieta próxima, que te abrirá genizaros, elevado á este distinguido empleo por el conde Bourmont, á los sie por decreto del Rey, dado con fecha de hoy, el 17 de Mayo. 5olo faltan que te dias de haber ocupado la ciudad de Argel. Los gefes principales del ejér elegir los diputados de las buenas ciudades, que se elegirán mañana ó pasado cito que hizo la con…</t>
  </si>
  <si>
    <t>…Ha dado mqtivó á este temor haber observado sutOran, y de extender la influencia adquirida por los dos combates de Kaddpur- mi actividad en el ejército sitiador dáde la Regada del general Bourmont, que Efebbes el 7 de Máj o difimo y de Sidi-Mafiatau ¿I 27 del mismo mes, el ge ha sido nombrado gefe del estado mayor general bajo las órdenes inmediatas de . neral Deimichel» tuvo por conveniente há-er una demostración de sus fuerzas hasta alguna distancia.…</t>
  </si>
  <si>
    <t>Boúrmont</t>
  </si>
  <si>
    <t>…para Majrjd. Aquí se ha aprobado generalmente que el mando del ejér ciones, ó mejorar las ya hechas por los mencionados sugetos, acudir á esa Di cito de D. Miguel se haya dado al mariscal Boúrmont, hombre de experiencia rección genpral, y enterarse de todo lo actuado , adjudicándose la empresa defi y de arrojo. Las negociaciones relativas á Bélgica siguen con actividad, pues es nitivamente á los Riveros y Martínez en el caso de que no hubiese quien me…</t>
  </si>
  <si>
    <t>…, ó á sus enemigos, Aquí se habla de la entrada de las tropas de Villaflor en Lisboa , y de !s que le miran con desconfianza; pero sobre todo, lo que mas debe procurar llegada del general Bourmont 2 las líneas de Oporto. Pero como están inter es restablecer la tranquilidad en Italia." ' rumpidas enteramente las comunicaciones del Algarbe con el norte del remo, — S&lt;» leen en la misma Gaceta de Augsburgo la? noticias siguientes recibi Bada podemos asegur…</t>
  </si>
  <si>
    <t>…clusa Oporto. S. M. Fidelísima salió-de aqui el 6 del actual con di que las referidas monedas y la brasileña de tres patacas tengan igualmente en rección á Coimbra, acompañado del general Bourmont con la mayor parte de este reino un valor fijo, tengo por conveniente mandar, en nombre de la Rei las fuerzas que sitiaban á Oporto,permaneciendo las1 restantes en observación de na, que ele hoy en adelante corra la mencionada moneda inglesa poir 4140 reís di…</t>
  </si>
  <si>
    <t>…egla que la justicia.” Dios guarde á V, E. muchos años. Cuartel general de S. Mamed de la In festa á 17 de Junio de 1833.=E\cmo. Sr.=El general gefe del ejército de ope Partes del general Bourmont relativos al ataque de Oporto del 25 de Julio raciones Barón Clouety Excmo. Sr. conde de Bourmont. último. AlmciJa 21 de Agosto. Cuartel general en el palacio de Leza do Balío 4 de Agosto de 1833. Una carta de Amarante, recibida en esta ciudad, dice asi: «En…</t>
  </si>
  <si>
    <t>Bourtn, Luis de</t>
  </si>
  <si>
    <t>Luis de Bourtn</t>
  </si>
  <si>
    <t>…rse algunos de nuestros camaradas, al paso que otros mando al Rey de Prusia, y este orden seguirá en lo sucesivo. (D. de los XX) están decididos á permanecer, y particularmente el coronel Luis de Bourtn me, ÍORTUGAJL. «1 coronel Spring, el conde Rochinel, el coronel de la Haye y otros mu^hov El mariscal ha invitado personalmente á todos los oficiales franceses á que se Lisboa 4 de Octubre, * queden; no sé qué partido tomareis; por lo que hace á mí desearía q…</t>
  </si>
  <si>
    <t>Boutelou, Claudio</t>
  </si>
  <si>
    <t>Claudio Boutelou</t>
  </si>
  <si>
    <t>…ervó el El dia 7 de este mes se abrió en esta ciudad la claiss de agricultura y bo prefecto de policía, y pídese continúe la sumaria comenzada sobre aquel acae tánica, á cargo del catedrático D. Claudio Boutelou , en una dé las salas del cimiento,” dice la comisión que’la Cámara debe declarar que no ha lugar á Real colegio de San Telmo , dispuesta interinamente al efecto, mientras se construye en el járdin de aclimatación edificio para la ensefianza de ambas cien vot…</t>
  </si>
  <si>
    <t>…tivar todas las plantas que sirven para adorno de los jardines. Segunda edición, corregida y aumentada por Archena. D.Sebastian Gómez, interino, en Ocafiar 1.® temporada desde 1.® D. Claudio Boutelou, profasor de agricultura y botánica. Con la lectura y obser de Abril 4 23 de Junio: 2.* desde 1.® de Setiembre á fin de Octubre. vancia dv este tratado podrá cualquiera dirigir y cultivar poí si solo un jardín de fio— res, y lograr con el mejor éxito todas la…</t>
  </si>
  <si>
    <t>Bowrnig</t>
  </si>
  <si>
    <t>…. Decidióse , pues, ar los’progresos del comercio estas trabas en vez de auxiliar su marcha, asecura ribar á la ensenada de K.ounda, situada entre Narva y Revel, donde el buque el doctor Bowrnig á la Inglaterra, á la Francia y á la Bélgica ventajas nucíqesperó diez horas á que 9e mejorase el tiempo , defendido de los vientos: entre nales inapreciables. Sin embargo, las antiguas preocupaciones no dejaran s;n unas rocas. Calmada algún tanto la borrasca…</t>
  </si>
  <si>
    <t>Boy</t>
  </si>
  <si>
    <t>…poco una provincia rusa: cbncluyc haciendo notar, que según ha manifestado en súplica que nos ha hecho, le hemos concedido el gobierno de Adana, adminis la Cámara de los Pares el conde Boy, sin que nadie le haya replicado, el tesoro trado por la tesorería de arrendamientos á titulo de mohassil. francés ha adelantado ya á beneficio de los griegos q-3 millones de francos en «Siguiendo lo? impulsos, de equidad, humanidad y clemencia con que Dios m…</t>
  </si>
  <si>
    <t>Boycc</t>
  </si>
  <si>
    <t>05/09/1833</t>
  </si>
  <si>
    <t>Gaceta de Madrid n.º 108</t>
  </si>
  <si>
    <t>…irlot De Oran salieron $00 hombre* para sorprenderá la tribu de Zembla, ú na ¡eít las^corles y en los consejos de los Monarcas.” „ de las amigas de Francia durante el gobierno dal general Boycc; pera habsá n- Otfos varios individuó* del partido tory se opusieron ál bilí, porque én su doae huido los hombres á w llegada, fue muerta cruelmcote una parta da las ójtfc»Ó» Ofende gravemente la dighidad y loé derechos del clero protestante en mugares y niño…</t>
  </si>
  <si>
    <t>Braga, Antonio</t>
  </si>
  <si>
    <t>Antonio Braga</t>
  </si>
  <si>
    <t>…rage, en donde se cipio al acto por un discurso análogo á las circursrancias que pronunció el. doc creían todos seguros. En Palmira en el Miosuri se ha manifestado haciendo es tor D. Antonio Braga, párroco de S. Lázaro y censor de la Sociedad. En se tragos' horrorosos. También se halla en Whecling, en la Virginia, en Pitt- guida se procedió í la -distribución de los premios siguiente»: burg, en la - Pensilvania, en cuyos países hace horribles estragos…</t>
  </si>
  <si>
    <t>Braganza, María Isabel de</t>
  </si>
  <si>
    <t>María Isabel de Braganza</t>
  </si>
  <si>
    <t>…s de S. Fernando y S. Hermenegildo: un cuadre, mo los del cardenal Lorenzana, de los Reyes D. Carlos tv y Luis ivm, y de. no en 4.0, edición de 1805, 4 5 n. en rústica. las Reinas Doña María Isabel de Braganza y Doña María Josefa Amalia de' -.----Manifiesto de la justicia, de U importancia y de la necesidad que halló el Bey Sajornarlos inteligentes los miran como modelos de piedad y elocuencia. Tan nuestro Sefiur pira oponerse i la agresión del usurpador Buon.parte. procurar el re tas…</t>
  </si>
  <si>
    <t>Bravander, Juan</t>
  </si>
  <si>
    <t>Juan Bravander</t>
  </si>
  <si>
    <t>…Vplra la alcSíaíá mayor de Vejer á D. Bartolomé bien del Estado y de los mismos naturales; en uso de las facultades que me García Terrón, corregidor de Estepa, y para ésta plaza á D. Juan Bravander tiene conferidas el Rt&gt;v, mi muy^ca/o y andado Esposo , y cpn su acuerdo, y Bazo. Tendráse entendido en la Cámara para ¡ucumpl¡fh¡ento£=Estái rubri he venido en 'coñcedejle plaza dé la Cámara.déjjndiafc.Tendtáse entendido «ii cado d¿ la Real mano—fcn á¿-?9 ®{…</t>
  </si>
  <si>
    <t>Brayer</t>
  </si>
  <si>
    <t>…de la orden hospitalaria de S. Juan de Dios Fr. Josef Eueco sen algunas obras que hacen para beneficio de dichos departamentos. Se admite y el Exc.no. Sr. conde de Pinohermoso. ai barón Brayer, nombrado Par en 11 de Octubr» de 1832; y el Presidenta levanta la sesión. ROLSA de canExcio.^jCotizarion de hoy í las tres de la tarde*. . ciXAXA DE tos DIPUTADOS^_Jr.flOn de Idem RVRCTOS rUBMCM. Se da cuenta de varias solicitudes de particulares Inscrlpdcne…</t>
  </si>
  <si>
    <t>Bremon, Josef María</t>
  </si>
  <si>
    <t>Josef María Bremon</t>
  </si>
  <si>
    <t>…ero añade que la Dieta Palencia. ........... El conde de Cabarrus. na consentirá en la cesión, á no ser que se indemnizase al Rey de Holanda con Pontevedra........................ D. Josef María Bremon. una extensión equivalente de territorio. Salamanca.......................... D. Josef María Cambronero. Es curioso lo sucedido con el Príncipe Real de Prusii cuando estuvo últi Santander........................... D. Andrés Crespo Cantolla. mamente en Arensb…</t>
  </si>
  <si>
    <t>Bretón</t>
  </si>
  <si>
    <t>…en 4.0. 1 rs. íd suscasas por haber advestido entre ellos mucho descontento. rústica. x ; 1 ——Reglamento de loe iueldos, prest y gratificación def ejército; su Techa 7 de Oc ‘ El brigadier Bretón se hallaba el 12 en Monróyo, disponiéndose á regresar tubre de xtioa: un cuaderno en 4.°? á- s•rs.'eo réstiea.-------- í Su gobierno de Tortosa, respecto á-no considerar ya necesaria su presencia én ------ Ordenanzas de S. M. para el servicio del cuerpo de In…</t>
  </si>
  <si>
    <t>Bretón, Manuel</t>
  </si>
  <si>
    <t>Manuel Bretón</t>
  </si>
  <si>
    <t>…sistió el gobernador de- Europa, y asi..puede mandar fabricar. Cualquier. articuló.queise la pida. &gt;, La Sociedad no admite fondos para el desempeño de sus encargos; pero la plaza D. Manuel Bretón, una númeiosa oficialidad, y varios individuos'del exige que se ponga el importe de su valor en París, y en manos de persona de cuerpo político de la marina de aquella provincia.'Aumentaron el júbilo jtale*gtría los bvindi^ propuestos' por el Sr. gobernador,…</t>
  </si>
  <si>
    <t>…is patria quej en una posición sumamente veniajesa., .4,,poco.. tnaa. de una hora de dísiaock. ' * de su tizar¡de i que k Reina, cualquiera que haya -sido su familia y vj país Eli brigadier D. Manuel Bretón, cuya adhesión á la Río va nuestra Señora 1, ia segsmd» persona de k monarquía después de su esporo, que en Fraa- Doña IsAsni !i, v decisión por-.defender k caasa de ia""lcgiti-midadi;:'--no ikcet mismo, ¿onde las hembras son excluidas dei trono, han tenido p…</t>
  </si>
  <si>
    <t>…anquilidad de esta provincia y .las de Aragón y Cataluña la ¡ocupación de esta plaza, y también lo que ha sido menester hacer para su logro. Asi , no extjañdr&amp;que yo recomiende al brigadier D. Manuel Bretón, cuyas luces y asistencia me han sido de mucha utilidad; al referido D. Melchor Castaño; al subteniente del mismo Real cuerpo de artillería D. Bernardino Agraz; al capitán de gra naderos del regimiento de infantería de Saboya , 77 de línea , el teniente coron…</t>
  </si>
  <si>
    <t>Bricqueville, M. de</t>
  </si>
  <si>
    <t>M. de Bricqueville</t>
  </si>
  <si>
    <t>…parezca una cláusula que neutralizará en cierto modo eelmans. el efecto liberal del bilí de reforma, y que propende í reproducir uno de los Los repetidos y directos ataques que el coronel M. de Bricqueville dirigió mayores males del sistema de los pueblos privilegiados.” conrra el mariscal ministro de la Guerra en el discurso que pronunció el 13 El lord Althorp se opuso á esta proposición, fundándose principalmente del corriente en la Cámara de los Diputados, ob…</t>
  </si>
  <si>
    <t>Bridgman, Juan</t>
  </si>
  <si>
    <t>Juan Bridgman</t>
  </si>
  <si>
    <t>…de S. Clemente «fe lá Mancha, y el colegio mayor del Arzobispo, de Salamanca. Enterado el Rey nuestro Señor de lo que ha informado la ¡unta de Aran-, Celes sobre una instancia de D. Juan Bridgman, del comercio de Tarragona, en PARTE NO OFICIAL. que se queji de que se haya aplicado el derecho de 12 rs. libra á cada una de las 1583, que contienen 9 zurrones de desperdicios de cochinilla, que presentó al NOTICIAS EXTRANGERAfc despacho en la aduana de aqu…</t>
  </si>
  <si>
    <t>Bríones, Pablo</t>
  </si>
  <si>
    <t>Pablo Bríones</t>
  </si>
  <si>
    <t>…S. E.” Estalló el / del corriente , con el aviso, que tuvieron de la venida de Don Santos Ladrón. Los voluntarios que estaban en el secreto de la conspiración , ca pitaneados por D. Pablo Bríones, su comandante, se apoderaron de 240 fusiles, Santarem 22 de Octubre. depositados en las casas consistoriales para distribuirlos á los vecinos honrados El Rey nuestro Señor continúa sin novedad en su importante salud en el cuando se previó el alzamiento, prov…</t>
  </si>
  <si>
    <t>BroJgham</t>
  </si>
  <si>
    <t>…icle, JMM. Brodic y Lowson del Times y los exposición en razón de que era inoportuna é inconstitucional. editores del Morning-Heratd y del Morning-Post fuesen citados el día si El lord BroJgham sostuvo que por absurdo! que fuese el objeto de una ex guiente para comparecer en la barra por haberse hecho reos de una infracción á posición siempre que estuviese escrita en términos decorosos, no podía dispen los privilegios de la Cámara publicando inexact…</t>
  </si>
  <si>
    <t>Brougham</t>
  </si>
  <si>
    <t>…ntan á la habrá una formidable Oposición contra el bilí relativo á tribunales locales, pro Dieta germánica como en hostilidad abierta con la revolución belga v eL trono puesto por lord Brougham. (Jim.) de Leopoldo. ___Se aumentan diariamente los enemigos del nuevo proyecto ministerial re ------ EL motivo que parece ha determinado á la Prusia y al Austria á enviar á la lativo al privilegio del banco, y á la cabeza se ven los principales banqueros de…</t>
  </si>
  <si>
    <t>…ñalado para esta sesión era Irtercerzleetura de! bilí sobre-juri^- nor de este pais y al de las demás Potencias europeas el que tome’uní'acritud dicciones locales. Tomó ía palabra lord Brougham en favor de esta medida; y mas digna en las circunstancias actuales.” puesta avalad on ,fue desechada por una mayoria antinwnistcrial de 12 votos. ■El lord Palmerston dijo que estaba seguro de que la Cámara aprobaría le idiím__ Sesión de! 11. reserva que le i…</t>
  </si>
  <si>
    <t>Brríflh, Manuel</t>
  </si>
  <si>
    <t>Manuel Brríflh</t>
  </si>
  <si>
    <t>…vludade Crur, y enlas provincia» en Vas, yá annociadas- ’.¡ &gt;v‘ I-.--. , qué ¡neesañtementé se ocupaen promover la indtutria española , y que nada an- -i—.El Carnaval, sidra , por D. Manuel Brríflh de l» Herrero».'Se .veade 4 * r*. eu, ¿eb teeto'copso el bienestar de su* vasallos. ,-sedignó dispensarles esta gracia por Madrid'en la ÚbPéría de nscamlUa. y etslas principales capitales de proviuda, , ■ una Real oedeo de *8 de Dtciémbre de 18*8?, que les fu…</t>
  </si>
  <si>
    <t>Brun, Josef Mariano</t>
  </si>
  <si>
    <t>Josef Mariano Brun</t>
  </si>
  <si>
    <t>…..... 1000. »............... . Valencia- Hacienda, á cuenta del alcance qu* á favor de csta'le resultó á P. Gaspar Estelier y. 09.............. *, 1000...............i..,. S^víllq D. Josef Mariano Brun, en los ramos de bulas y papel sellado, tasado anteriormente L956........ 1000............i............. • Cádiz. eoCalado24,858el diars., 5parade Noviembrecuyo rematepróximoen metálicoá las pordoceeldetodosu deata estaAsna cantidad,en loa estradosdeestá *e-¡…</t>
  </si>
  <si>
    <t>Brunet, Josef Marrael de</t>
  </si>
  <si>
    <t>Josef Marrael de Brunet</t>
  </si>
  <si>
    <t>…ropietario D. Pedro María Irasusta, los señores tería, otro de caballería y otro de artillería, los cuales viajan á expensas de I alcaldes de esta ciudad 0. Josef Mana de Ezeiza y D. Josef Marrael de Brunet, S. M., de cuya orden se dan ademas cuatro caballos de posta á cada uno» [asi como el diputado,de este partido D. Josef de Arambarde; el auditor de Parece qúe el Emperador de Rusia al regresar á su capital pasará por KaI guerra de la capitanía general'de esta…</t>
  </si>
  <si>
    <t>Brunswick, Guillermo de</t>
  </si>
  <si>
    <t>Guillermo de Brunswick</t>
  </si>
  <si>
    <t>146</t>
  </si>
  <si>
    <t>…gestuosa con que procura hermanar á tido tery, y á levantar el.embargo. usdefs fosfcspaSoles, destruyendo el gérmtn de los partidos, y por las sabias Se cree que el casamiento del duque Guillermo de Brunswick con la Prin providencias con que predispone la futura opulencia de los pueblos. Y pide al cesa Isabel de Prusia se verificara en cuanto se hayan concluido felizmente las Omnipotente por la conservación tíe la vida y salud de VV. MM. , por la de disensiones en…</t>
  </si>
  <si>
    <t>Bruselas</t>
  </si>
  <si>
    <t>…y ciudadanos útiles. En seguida el lord Benley pidió que se verificase la segunda lectura del bilí ‘ BELGICA. relativo á la emancipación de los judíos. Combatieron esta mocion el arzobispo Bruselas 2 de Agosto. de Cantorbery, el conde Winchelsea, el obispo de Londres, el duque de Glo.. Escriben' de Araberes que en aquellos «últimos días-había habido mucho cetter, el duque de Wellington y el lord Segrave, fundándose en que era in movimiento en lo bajo de…</t>
  </si>
  <si>
    <t>BSrca, Manuel</t>
  </si>
  <si>
    <t>Manuel BSrca</t>
  </si>
  <si>
    <t>…a pro y pitá la" plaza que resulta vacante por esta promoción al alcalde de corte de digado con mano liberal en sus Soberanos decretos, luces, unión, paz, y olvido, NavaHra electo D. Manuel BSrca , cuya resulta deberá consultar la Cámara, de io pasado. Todo es obra de la previsión da V. M-, que como madre de la* proponiéndome naturales de aquel reino. Tendráse entendido en la misma para españoles ha puesto término á la división rcnniéndólos'alrededor…</t>
  </si>
  <si>
    <t>Btlman, Antonio Mirla</t>
  </si>
  <si>
    <t>Antonio Mirla Btlman</t>
  </si>
  <si>
    <t>…j=-ítuaJ Saufitc..-=: J^sff :J¡scfi¡no_ y..^att mejor servicio y a] def Estado, ,en hacer los 'nombramientos siguientes: Parí ej ‘juzgado civil de Cádiz, vacante por separación de D. Antonio Mirla Btlman*ti=zMasmslVsMtura. TuiK-áobaRaMoiMzóa Jfert/áfnroni» Jordán., secretario. \.....4 Tirado,» I ministro de la audiencia de Sevilla D. Eugenio Larrumbide, en loe r tétmino* que la obtuvo anteriormente: para la vara de Adra/Serja y Señora: El albelde mayor y ayun…</t>
  </si>
  <si>
    <t>Buc, Francisco Quevedo y</t>
  </si>
  <si>
    <t>Francisco Quevedo y Buc</t>
  </si>
  <si>
    <t>…u de Setiembre de 1833.=£1 marques de Campo Sagrado.= Don ruegan postrados al pie de los altares; y llegando sumóos á los de V. M., le Guillermo de Vargas.= D. Joaquín Sistemes, = D. Francisco Quevedo y Buc— felicitan al .mismo tiempo por la exaltación al trono de sus predecesores de la nq.=P, Josef Salvador López del Pan.=D. Joaquín Lorenzo Mozo. = D. Ma muy cara Reina Doña Isabel ii , que legítimamente nos gobierna por media nuel'Josef de Arbizu.=D. Pedro Bail…</t>
  </si>
  <si>
    <t>Bugeaud</t>
  </si>
  <si>
    <t>…Berry, para embarcarse en un. buque de vapor que debe cónnt que protegíbé á las personas y bienes dé sus súbdiro» residentes en Portugal, ^ ducirl.i a Palermo. Dábala el brazo el general Bugeaud, y seguíanla un edecán y que te obmevasé estrictamente la neutralidad. Me dicho general, M. de Menars y otras perstinas que la' acompañan sn su vía-</t>
  </si>
  <si>
    <t>…■ creer que soy ' su» ■ _ atento S, S. Palermo 5 de Julio.» : -xomision presentaba Sobre él partíallar, nada quedaba ya que oecir. A« suce-^ ■ ^ N. Príncipe de Campo-franco.csSr. general Bugeaud. (Monitor.) ' . &lt; idió en efecto, y i. no ser porque Él.djputado Schácht se-propuso rebatir el in- ' . • . Por un parte telegráfico dudó fel 13 del corriente desde Xoloti se ha sabiforme* las propuestas y lo que dijpsecí los oradores^ la sesión hubiera eateci…</t>
  </si>
  <si>
    <t>Bujgarm, Jorobo</t>
  </si>
  <si>
    <t>Jorobo Bujgarm</t>
  </si>
  <si>
    <t>19/03/1833</t>
  </si>
  <si>
    <t>Gaceta de Madrid n.º 34</t>
  </si>
  <si>
    <t>…ue tribu» á V. M. su visdrey, y el que anima i todos sus va ta hoy, del trono de las España». Cádiz 1$ de Febrero de 1833.=Señor. =A sallos. L R. P. «le V. M-asBl teniente coronel comandante Jorobo Bujgarm. =Por Dígnese V. M. aceptarlo domo prueba de que los empleados en el ramo la‘dasodécapi tañes, Jote/ Mari* Qomet de LeyizaPor la de tenientes, el de Hacienda en Navam, ea nada ceden en amor y lealtad á los demas del</t>
  </si>
  <si>
    <t>Buk, Antonio Sánchez</t>
  </si>
  <si>
    <t>Antonio Sánchez Buk</t>
  </si>
  <si>
    <t>…mica de Jaén. su augusta é inocepte Reina y por el gobierno de V. M. Moratalla Noviem - La universidad dé Menorca. ” bre 3 de 1833.=Señora —A L. R. P. de V. M.=rjuan Josef-Berbás, alcalde D. Antonio Sánchez Buk, vecmo de ‘CaÚdeleda. . mayor. = Benito Aldrete, regidor. — Baldomcro Ruiz y Alvdlréz, regidor. = Francisco García Montoya, regidor.^Francisco Fernandez Morales, regidor.= PARTE NO OFICIAI». Francisco Cañete y González, regidor perpetuo.ccjoaquin Dolores Fern…</t>
  </si>
  <si>
    <t>Bulouw</t>
  </si>
  <si>
    <t>…do-belga en U secretaría de Negocios extrangeros. Asimismo el príncipe gio sobre las costas de Chile de los dos buques de Havre ¡a Ko y Des pr;a*.\, de Lieven , embajador ruso, el barón Bulouw., ministro de Prusia , el barón de empleados en la pesca de ballena , salvándose las tripulación.*. Wessembourg , ministro de Austria , agregado á la Conferencia, y el vizcon El Des prcaux se perdió el 28 de Mayo sobre la ida G-i-n3C » cerca de de Palmerston.…</t>
  </si>
  <si>
    <t>Bulow</t>
  </si>
  <si>
    <t>…bajador de Rusia, príncipe de Lieven gún tiempo en quedar desembarazado «1 puerto de Cronstadt. su esposa: el ministro encargado de negocios de Ñapóles con su señora; el de rusia, barón Bulow y su esposa; el barón de Wewemberg, ministro pleni BAVIERA. potenciario de la Bélgica; el encargado extraordinario de Austria; el encargado ^ Muniehll de Mayo. por la corte de España; el duque de Devonshire; el conde Grey; el conde v condesa de Granville; el…</t>
  </si>
  <si>
    <t>…bediencia que hasta aquí, y que sus espadas estarán ños- (.Id,') siempre prontas á desenvainarse en defensa de los legítimos derechos de la au Se dice muy confidencialmente que el barón Bulow no dejará su embajada gusta Hija de V. M., que con tanto gusto suyo juraron por heredera de la co de Inglaterra; pues parece que S. E. ha abandonado completamente la intención rona de las Españas, asegurando no permitirán resuene dentro de sus murallas que ha…</t>
  </si>
  <si>
    <t>…ión: porque vuestra presencia proporcionará una oca Fondos públicos. Tres por lüO consolidados 87á. sión nueva de deliberar, de común acuerdo, fundado sobre la mutua confianza, El barón Bulow , él caballero Vial y el marques de Puncha! tt:v e;on ayér acerca de los mas graves intereses de nuestra querida patria, y de manifestar a una conferencia en la secretaría de Negocios extranjeros, (y cnrr.vrA ____ Ha llegado á bordo de! Pike con despachos de…</t>
  </si>
  <si>
    <t>…a secretaría _____ »congreso en Milán compucs- , de Negocio» cxirangeros, que fueron tí príncipe Lieven, príncipe E^reriiazy, _ * los Stí9tínne»;iíe JM» , y prendido por el virey; barón Bulow, barón de Vc^áernberg, el encargado de Negocios d« Francia y tí lyM^lomlx^liofy^eto^ peuss examtaár los negock» ’ct': aq»«íl* parte de vizconde Palmeríton. La conferencia duró algunas horas. (Oovrier.) .. aí^: ^ -í *—Hdatíe miu&amp; crédito á c&amp;u noticia, ni aunq…</t>
  </si>
  <si>
    <t>716</t>
  </si>
  <si>
    <t>…es que M. cual han asistido el embajador de Rusia, la princesa Xievcir, el príncipe Estcr- Tsllor será ministro, de Justicia, M, H- de Brouckere de Estado, M. Ernest del fozy, el barón Bulow, los ministros de Suecia y Dinamarca, elj barón de Wcs- Ihteriór, y \L Conüsicr de íHacicnda. senberg,.el encargado de Negocios de Francia y otros distinguidos personajes. ____ Alguno* periódicos alemana aseguran que el cpngreso de Viena intenta ar Mlantrat e…</t>
  </si>
  <si>
    <t>Burgardle</t>
  </si>
  <si>
    <t>…de Villena; y que han quedado heridos los teniente coronela ba í proteger los individuos, no puede tener, si ha de cumplir con estos objetos, rón de Feried, Tanneguy Duchatel y el teniente Burgardle.) otra regla que la justicia.” Dios guarde á V, E. muchos años. Cuartel general de S. Mamed de la In festa á 17 de Junio de 1833.=E\cmo. Sr.=El general gefe del ejército de ope Partes del general Bourmont relativos al ataque de Oporto del 25 de Julio raciones…</t>
  </si>
  <si>
    <t>Búrgos, Francisco Javier de</t>
  </si>
  <si>
    <t>Francisco Javier de Búrgos</t>
  </si>
  <si>
    <t>…gré lo I he venido en nombrar para dicha secretaría del Fomento al consejero honora mas preciosa de mi carrera militar en la gloriosa guerra de la independencia, I rio de Hacienda D. Francisco Javier de Búrgos, en atención á sus especiales me sacrificaré con el mismo entusiasmo y constancia en debida veneración de I 'conocimientos en las materias económicas; y le encargo que se dedique antes d« las respetables cenizas de aquel Monarca, en sostener el reinado de la…</t>
  </si>
  <si>
    <t>Burgos, Francisco Javier de</t>
  </si>
  <si>
    <t>Francisco Javier de Burgos</t>
  </si>
  <si>
    <t>…s presagios ominosos de taría de Estado y del Despacho, el Real decreto siguiente: algunos, que indo lo que alcancen á probar será que una facción semejante Queriendo manifestar a D. Francisco Javier de Burgos mi actual secreta puede durar algún tiempo, y nada mas. (Globo.') rio de Estado y d¿! Despacho de Fomento, lo muy satisfecha ene me hriio de las pruebas que tiene ya dadas y continúa dándome de inteligencia y zelo en FRANCIA. segundar mis desvelos para promov…</t>
  </si>
  <si>
    <t>…ruegos, encargando el despacho interino de aquella secre tes píos unas retribuciones de justicia ó intereses corre^poridier/'Js ai cap.tal de taría á mi actual ministro de Fomento D. Francisco Javier de Burgos; y pa los descuentos explícitos ó implícitos que hicieron los manden &lt;&gt; padre* de ra que este pueda verificarlo stn entorpecimiento en e! curso de los negocios pensionistas, en nada Ie&gt; comprende el citado Real decreto de 13 de Junf dependientes de la Secreta…</t>
  </si>
  <si>
    <t>Burgos, Javier de</t>
  </si>
  <si>
    <t>Javier de Burgos</t>
  </si>
  <si>
    <t>…, para que prolongase la pre =Esta rubricado de la Real mano.=En Palacio á 23 de Octubre de 1833.=; ciosa existencia de vuestro Esposo, cuando inesperadamente recibió por conduc A D. Javier de Burgos. v to de su presidente el gobernador militar y político del partido la infausta no ticia de que el Angel del Señor le cubría ya con las palmas de la inmortalidad. En medio del asombro, acordó al momento allegarse humilde á los R. P. de Para el prohto y expedi…</t>
  </si>
  <si>
    <t>Búrgos, Javier de</t>
  </si>
  <si>
    <t>Javier de Búrgos</t>
  </si>
  <si>
    <t>…á bien mandar en nombre de mi muy cara y amada Hija la Reina quien corresponda.:=:Está rubricado de la Real mano.=Palacio á 25 de Octubre Doña Isabel ii lo siguiente: de 1833-— A D. Javier de Búrgos. Artículo l.° De hoy en adelante habrá solo un director de Correos y otro MINISTERIO DE HACIENDA DE ESFAÍSA. de Caminos, cada uno de los cuales despachará por sí solo las dependencias de Real orden mandando proceder a la venta en subasta de las fincas pertene…</t>
  </si>
  <si>
    <t>…rubricado de la Real mano—En Palacio á 26 de Octubre de 1833. á su cumplimiento. Dios guarde á V. E. muchos años. Madrid 20 de Octubre j Presidente del consejo Real y del de | =A D. Javier de Búrgos. de 1833.=E1 conde de Qfalia-—4duque la Cámara. Convencida de que es contrario i todos los principios de justicia y de ad MINISTERIO DE ESTADO. ministración que los naturales de estos reinos no puedan pasar fácilmente y sin Excmo. Sr.: Por el oficio que V- E.…</t>
  </si>
  <si>
    <t>…is lo necesario £ su cumpIimiento-zeEstá rubricado de la Excmo. Sr.: Incluyo £ V. E. la adjunta exposición que el ayuntamiento de I Real.manocraPalacio á 4 de Noviembre de 1833c=A D. Javier de Burgos. esta villa, en unión conmigo como su presidente, dirige á S. M. la Reina Go- I MINISTERIO PEI FOMENTO GBNHRAI PEI REINOS bernadora con motivo del muy sentido fallecimiento de nuestro Rey y Señor, I y del venturoso advenimiento al trono de S. M. la Reina nues…</t>
  </si>
  <si>
    <t>…dréis lo necesario á su cumplimiento.=Está rubricado de la Reai manoc=Palaaunque, según me habéis expuesto, teneis evacuado este encargo, no puedo cío á Í0 de Noviembre de 1833.=A D. Javier de Burgos. plantearse el establecimiento, mientras no apruebe Yo él proyecto de nueva MINISTERIO DEL FOMENTO GENERAL DEL REINO. división territorial, que pende de informe del Consejo de Gobierno; y como entre tanto sea necesario que las autoridades de fomento cuiden de…</t>
  </si>
  <si>
    <t>…oña fsatio á»u‘cump|imiento=sEstá rubricado de la Real mano—En Palacio á 20 Isabel ii; cuyos imprescriptibles derecho» al trono de las España* están pron f de Noviembre de 1833.=A D. Javier de Búrgos, tos á sostener y defender el ayuntamicnio de Mairena y su alcalde mayor , con todos sus habitantes, en justo desempeño de su deber y á Costa de su existencia, UlNlStERtO CE IA rhjÉRXA. que sacrificarán gustosos si fuese necesario, para mantener en todo su vi…</t>
  </si>
  <si>
    <t>…oba. Gobernadora promueve la ilustración de todas las clases del estado; el zelo y En todo¿el mes han entrado en este puerto 4^ buques, y han salido 38 actividad con que el Excmo. Sr. D. Javier de Burgos, Secretario de Estado y cargados de frutos y efectos del país. del Despacho del Fomento general del Reino, se apresura á mejorar todos los ' Reus. Trigo, á 50 rs. fanega: cebada, á 18 id.: vino, á 10 rs. el cántaro, ramos de la administración pública, y á ext…</t>
  </si>
  <si>
    <t>…e&gt;t. . erra. Minbícri«A.r= £vti rubricado de la Real mano de S. Mzcr.n Palacio a el* oe... ideir.;&gt;* les provincias de: nmtrá cuse-, para, alquile: cid ce. Noviembre de liso3.nrA D. Javier de Burgos. 6‘2 rs.; yara a oí as: m &gt;a n •* qc? empresa arp.-u.iy. demarcación est" de ílfi La de lar províncos ümiícs .iást?uccí«&gt;n para k* * ñv-kív &lt;-¿ -doí ác Kar«;U- út-^áe '«cr demasfcdo.voioasMiosa «« iul«afa. eo ,;.per» tosería pet enTa".Gavera■ cas¿.u t* 4e»p*v…</t>
  </si>
  <si>
    <t>…reto de 1 *&gt; del Está rubricado de Ja Real mano de S. M.= En Palacio á 27 de Diciembre corriente , por el que V. M. ha te rudo á bien declarar que &lt;ea el primer^ y pre~ de 1833u=A D. Javier de Burgos. ferente de todos los del reino; testimonio irrefragable de ia alta cm-udeuci que merece a V. M. , v del singular aprecio con que honra a su&gt;» vnca’e*. MINISTERIO DE ESTADO. F.l Consejo, Señora, no puede corresponder á muestras un relevantes de singular benev…</t>
  </si>
  <si>
    <t>…ros- I responda.ee; Esta rubricado de la Real mano dc.S. M.tecPalacio á 28 de Diciem peridad á S. M. para bien de la monarquía. Espero qué V. E. se servirá elevar] bre de 1833.q=A D. Javier de Burgos. ai conocimiento de S. M. los sentimientos de mí gratitud por este don de su | Real mano, que miraré siempre como una prenda del honor con que se digna] Atendiendo al mejor servicio de mí augusta Hija la Reina Doña Isabei ti, distinguirme. be tenido á:bien de…</t>
  </si>
  <si>
    <t>Burgos, Miguel de</t>
  </si>
  <si>
    <t>Miguel de Burgos</t>
  </si>
  <si>
    <t>…de 7 de Diciembre del año último se sirvió la Reí ni doltd. Roldan: Zaragoza, Polo y'Monge : Pamplona, Longás: Oviedo, Lbognria : Sa nuestra Señora conceder privilegio exclusivo á D. Miguel de Burgos para ase lamanca, Blanco: Bilbao, García; Murcia, Benedicto; Badajoz, Carrillo: Málaga, gurar la propiedad de un nuevo método, _que ba introducido del extrangero Aguilar. ■" 'Los zelos infundados, 6 el marido en la chimenea, comedia nueva original en dos para…</t>
  </si>
  <si>
    <t>Burguu, Javier de</t>
  </si>
  <si>
    <t>Javier de Burguu</t>
  </si>
  <si>
    <t>…nte t „T«odre)jk&gt; entendido, y dis nipditflMsitriDr^ellbfc^ ‘ /■ ....... * ' pondréis lo ueceddrio á su cumpiimiento.^=:Esiá rubricado de i* ftexi —Rn Paidciu a ia de Diciembre de D. Javier de Burguu" EN LA, IMPRENTA RJSAf l.-30'f U#SL i. ^.rMunvOo. sil su.j 4 ^ H • V V »A-</t>
  </si>
  <si>
    <t>Buróes</t>
  </si>
  <si>
    <t>…S. está en pe envió una lancha armada para dar auxilio á los náufragos; peo hadándose sin ligro* fuerza bastante para apaciguar á los amotinados, se volvió a tie.ra—- El teniente capitán Buróes, que pertenece al cuerpo de ejercito cíe Bom- E) buque la Rose se perdió entre Concepción y Valdivia. 2 reinta indiv ibay, y que ha sabido adquirir cierta celebridad por el viage que hizo c*h Persia, duos de su tripulación fueron por tierra i la Roca, donde e…</t>
  </si>
  <si>
    <t>Buso, Martin</t>
  </si>
  <si>
    <t>Martin Buso</t>
  </si>
  <si>
    <t>…retendientes que Acciones del banco espafiol, oe« reúnan las circunstancias necesarias al mejor desempeño déla misma.dír’girán sus eiauof. solicitudes en el término de seis dias á D. Martin Buso, que vive en la casa de la se de ñora duquesa Benavente. ¿ Cádiz 4 b. Sevilla d. 4 % 16-1 París | i 00. Amsterdom, —Se — la Carrascosa médico del plaza de de Campo, de halla vacante villa la provln-l Valencia par. Corulla di ¿ 4 Alicante cortó pía- 00. Bayona…</t>
  </si>
  <si>
    <t>Bussel</t>
  </si>
  <si>
    <t>…erse, habiendo tanta taita de labradores, sirvksres y- oficíales de todas clases. . ritorúL Loa ^^mcs tratan de representar á ks Cámaras para que se sirvan sjir la ____ Parece que lord Bussel rehusaba la embajada de Stutgardt por ser de infe sume futura de este país f y cuentan coa %u¿i petkk&gt;&amp; de parte de Alai sella, rior orden k Ja de Lbboa; pero ya está resuelto á admitirla con k esperanza de que este sera ei camino de obtener otra mejor. : En…</t>
  </si>
  <si>
    <t>Bustamante</t>
  </si>
  <si>
    <t>…cívicos, pgritáS M góbiernff habí* dispuesto que las iróy*¿1qúéjli'guarvar esta nación magnánima al grado de gloria, y -opulencia, .que en .otro-tiempo necian fuesen á réfórzár ál'Sr. Bustamante, salió Andrade í batifse crin San-ozara , con la institución de un .ministerio, bajo cuya egida tutelar florecerán tana; y después de una acción-muy reñida,’iapituló con él, saliendo de.Puebla una las ciencias y las artes, y se abrirán los manantiales fecundo…</t>
  </si>
  <si>
    <t>…en Veracruz, todos los cargamentos en numerario para este objeto. alteración esencial hecha en el pacto, y no prestar un juramento nuevo incom Santana ha desterrado por 6 años al general Bustamante. patible en nuestro dictamen con el juramento prestado al tenor del pacto ___Las cartas y papeles de Buenos-Ayres hablan de la reunión dé Ja Cámara de 1815. De resultas de haber sido ocupados militarmente los territorios de de los representantes verificada el…</t>
  </si>
  <si>
    <t>Bustamante, Josef López</t>
  </si>
  <si>
    <t>Josef López Bustamante</t>
  </si>
  <si>
    <t>…altad y firme adhesión á la Reina nuestra Señora, adoptado por los PP. de la Compañía de Jesús para la enseñanza y fácil inteligencia igualmente que de los del vicecónsul de París D. Josef López Bustamante. de autores clásicos: un temo 16.á 3 rs. rústica y 5 en pasta.—Disertación históriCon la misma fechí avisa el mismo encargado de Negocios haber recibido co-erítica sobre las Partidas por D. Saocho Llamas y Molioa: un tomo 4.°, pasta *16 rs.—El Castillo mister…</t>
  </si>
  <si>
    <t>Bustamante, Manuel Herrera</t>
  </si>
  <si>
    <t>Manuel Herrera Bustamante</t>
  </si>
  <si>
    <t>…la Real mano.= de la Vega, D. Felipe Bauzá, D. Gregorio Saenz deVillavieja, D. Josef Mou- —Paludo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Miguel de Alava, D. Pablo Mon los intereses legítimos, es menester…</t>
  </si>
  <si>
    <t>Busto, Josef Rodríguez</t>
  </si>
  <si>
    <t>Josef Rodríguez Busto</t>
  </si>
  <si>
    <t>…deF.) Murcia............................... D. Josef Musso y Valiente. El Mercurio de Suabia, refiriéndose á noticias de Francfort, dice que ya Orense............................. D. Josef Rodríguez Busto. está tratada la cesión de Luxemburgo á la Bélgica por la Dieta germánica, á Oviedo............................... D. Joaquin Suarez del Villar. cuya decisión se habia confiado el Rey de Holanda; pero añade que la Dieta Palencia. ........... El conde de Cabar…</t>
  </si>
  <si>
    <t>Busto, Rodrigo Valdés</t>
  </si>
  <si>
    <t>Rodrigo Valdés Busto</t>
  </si>
  <si>
    <t>…osperidad, he tenido i bien mandar en nombre de mi muy cara y amada Zúlucta, DL. Pedro Surrá, D. Ramón Adan, D. Ramón Gil de la Cuadra, Hija la Reina Doña Isabel ii lo que sigue: ,D. Rodrigo Valdés Busto, y D. Vicente Salvá, de cuyo pacífico,y leal proce Articulo l.° En cada una de las capitales de las provincias que hoy existen, der estoy asegurada; sin que sea mi Real ánimo excluir por esta designación y de las que se formen en la nueva división territorial…</t>
  </si>
  <si>
    <t>BusUmanté</t>
  </si>
  <si>
    <t>02/02/1833</t>
  </si>
  <si>
    <t>Gaceta de Madrid n.º 15</t>
  </si>
  <si>
    <t>…tomano. Por su par- ral Santana, se había .publicado en ella la ley marcial, y que se ásegbraba que kelaPuerta enviaba al Asia todos losreclutas.de que podía disponer ,y al se- el general BusUmanté con 49 hombres estaba'í, poca distancia de ia -misma takier-ihaá entrar en campaña. ..v&gt; . - . resuelto á hacer levantar el sitio. „ Earece «demás que el. gobierna turco pensaba en enviar al mismo tiempo ■*—-Pe Viena escriben , con fecha 15 del corriente, que…</t>
  </si>
  <si>
    <t>Butrón, Cristóbal Linares de</t>
  </si>
  <si>
    <t>Cristóbal Linares de Butrón</t>
  </si>
  <si>
    <t>…s, glas establecidas para esta1 clase de premias: asimismo ha icnido a bien S. M. ; «En el momento concentraron todas sus fuerzas detras de unas cercas, si promover á brigadier al coronel D. Cristóbal Linares de Butrón; conceder i»r tuadas entre la ermita y la entrada del pueblo , para detener la marcha de la de capítan á los tenientes D. Josef Surga y Cortas y D. Juan Caba’kro. v la j columna: las excesivas fuerzas del enemigo, con respecto á las nuestras, y su efectividad…</t>
  </si>
  <si>
    <t>C, M. de</t>
  </si>
  <si>
    <t>M. de C</t>
  </si>
  <si>
    <t>…temiendo gustas hermanas continúan disfrutando de )p mas perfecta salud. (G. de i.) que al saberse en Cartagena el estado de nuestros negocios- estalle. una revo Idem 9. lución. (D. M. de C.) Ayer por la tnafiana apareció naufragada ai norte de esta barra una em Madrid 15 dt Febrero. barcación sin gente (que se supone se salvsria en la lancha), y por los docu Por Real orden de 11 de Diciembre dél afió próximo pasado sé sirvió mentos que aparecier…</t>
  </si>
  <si>
    <t>C, Melchor</t>
  </si>
  <si>
    <t>Melchor C</t>
  </si>
  <si>
    <t>…número de dificultades, y superar obstáculos que no es fácil imaginarse , por la buena voluntad de todos, y particularmente por la inteligencia y cons tancia del coronel graduado D. Melchor C.isiañ®, capitán del Real cuerpo de artillería, llegaron ayer tarde al tiro de la plaza los dos cañones de á 12 y dos obuses de á 7 pulgadas destinados á batirla; y como yo ya tenia reconocido el terreno, rompieron el fuego desde luego los dos últimos, y lo han…</t>
  </si>
  <si>
    <t>Ca</t>
  </si>
  <si>
    <t>…Sur al Norte. Lp5* ha hilan tes de I fican con mucha celeridad. 'Issoire, Condes, Neschers, Champeix y Montaigut-le-blani. saocron asombra lv El 13 del corriente llegó á Tolosa el general Ca^teHane, encargado del dos de sus o&amp;sas , y muchas de estas quedaron muy maltratadas- Durante la os I mando de la división de los Pirineos orientales. cilación se oyó .un ruido sordo, semejante al de un trueno que c^ta ijiuv lejano. ■ ____Sc ha dado orden al r…</t>
  </si>
  <si>
    <t>Ca, Gabino</t>
  </si>
  <si>
    <t>Gabino Ca</t>
  </si>
  <si>
    <t>…dral de Avila á D. Antonio Garcimartin y la Lastra: para fa dig las puertas. Lo -iñismo sucede en Olhaon. _ • 1 - ’ nidad de capiscol de la santa iglesia metrqpolitana.de Burgos á D. Gabino Ca La noche del 21 que se celebraba en esta ciudad con luminarias et levanta- ballero y, Bueno: para la pqbordía maestría de ceremonias de la catedral de Me rniento del sitio de Ojporto, presentaba Olhaon á nuestra vista una iluminación norca á D. Sebastian Bencsam…</t>
  </si>
  <si>
    <t>Ca, Juan Francisco Marco y</t>
  </si>
  <si>
    <t>Juan Francisco Marco y Ca</t>
  </si>
  <si>
    <t>…último en que se sirve insertarme la del Excmo. Sr. ministro Reales decretos,. de la Guerra, la hice saber 4 los Sres. oficiales y tropa de este regimiento resi en Roma el muy R. cardenal D. Juan Francisco Marco y Ca dentes en la capital , quienes acompañándome en el sentimiento por la inespe talán, primer nombrado por el Rey mi augusto Esposo (Q. E. E. G.), para rada muerte de nuestro amado Rey, manifestaron el mayor, entusiasmo en de oontponer el consejo de Gobierno dur…</t>
  </si>
  <si>
    <t>Caballero</t>
  </si>
  <si>
    <t>…itic*rái el día i*° del próximo Setiembre ante et juez de Arribadas de Cádiz. 3e «n hijo* el ocio y lós vicios con que tantos daños causan á la sociedad. ----- Por providencia del Sr. Caballero, alcalde de Real casa y corte, se citafi todas El Rír naestro Señor se ha enterado con la mayor complacencia de esta las personas que se crean con derecho á los bienes que han quedado por fallecimien y otras muestras del zelo con que las juntas de Caridad se…</t>
  </si>
  <si>
    <t>Caballero, Antonio de Baños y</t>
  </si>
  <si>
    <t>Antonio de Baños y Caballero</t>
  </si>
  <si>
    <t>…ral de An yol: para la de Villarcayo, á D. Salvador Diez Andaluz-, y para la de Villar- dalucía , al Excmo. Sr. secretario de Estado jy ael acspacho unicersal rubia de los ojos, á D. Antonio de Baños y Caballero. de Güeña. * . . ' Excmo. Sr.: Remito á V. E. las. adjuntas copias de h* partes que he reci Asums&gt;ua ha venido S. M. en nombrar á consulta do la Cámara parí una bido de Huelva, Ayamontc y Sevilla, expresivos de ia&lt; enfermedades que axis-</t>
  </si>
  <si>
    <t>Caballero, D- Juan</t>
  </si>
  <si>
    <t>D- Juan Caballero</t>
  </si>
  <si>
    <t>…/e : riesgo; pero muy .particularmente al teniente D. Josef Surga y Cortes, y al Excmo. ¿&gt;r-i.Tengo k satisface ion de pai ticq ' a \ • i'. t ata que &gt;e si. va c porta graduado de teniente D- Juan Caballero; y que al mismo tiempo tenga * varn- .b soberano conocimiento de N M. , que c '•'^ecucne si pn-trama, se o bien volver sus benéficos'ojos para enjugar las lágrimas de 1 i infeliz y desgra cutaron en esta capital ks ¿ie,ta, Reales en cC.vb.ida J t.c -j uoa oe…</t>
  </si>
  <si>
    <t>Caballero, Gabriel García</t>
  </si>
  <si>
    <t>Gabriel García Caballero</t>
  </si>
  <si>
    <t>…ta por la violencia del-viento. j&gt; , de Torqueipada á D. Francisco Montero y Navarro: para la de Tordesillas á „Los beduinos los recibieron, conduciéndose cob ellos con mucha huma D. Gabriel García Caballero, todos cesantes. Asimismo se ha servido tras nidad ; pnes no contentos! con haberles ofrecido víveres y prodigado todos los ladar á D. Josef García Benitez, corregidor de Segovia, al corregimiento de cuidados y auxilios posibles los escoltaron de tribu en tri…</t>
  </si>
  <si>
    <t>Caballero, Juan</t>
  </si>
  <si>
    <t>Juan Caballero</t>
  </si>
  <si>
    <t>…tóbal Linares y teniente D. Josef Surga y Cortés, y el grado de espiran para ydos de las justicias de este ni i partido resulta que los rebeldes en pequeñosi leí porta graduado de teniente D. Juan Caballero, que euá ya próximo á sa- gTupos andan errantes por los pueblos, los unos acogiéndose al indulto, y lo^j l¡r á teniente, y debiá ya ser premiado por fiabeí atacado y destruido la otros dirigiéndose h.ícia el reino de Valencia^, su patria. La justicia de las P…</t>
  </si>
  <si>
    <t>Caballero, Manuel Gerónimo</t>
  </si>
  <si>
    <t>Manuel Gerónimo Caballero</t>
  </si>
  <si>
    <t>…untariamente han acompañado eí Real cadáver; Ioí bre*. alcaide* de casa I triarca de las Indias, cantó un solemne resp'onsó , estando presentes el Exce y corte D. J osef La*auca y D. Manuel Gerónimo Caballero . los mayordomos de | lentísimo Sr. marques de Valverde , conde de lorrejon, mayordomo mayor de semana y el R. P. Prior y diputado* de !a comunidad; en cuya presencia, !a S. M., y como tal autorizado para este fin; los Excmos Sres. gentileshombres del notario…</t>
  </si>
  <si>
    <t>Caballero, Santiago Perez</t>
  </si>
  <si>
    <t>Santiago Perez Caballero</t>
  </si>
  <si>
    <t>…del trono, de.las España* á falta de varón (con arreglo i las leyes Segundo año 4* ídem. fundamentales de la monarquía.yíiaprfict ica inconcusa de tantos siglos), me Premio 1.® A D. Santiago Perez Caballero. cabe la grata satisfacción de que podáis empezar fi comparar los hechos y re 2.® A D. Antonio Sastre. sultados cftn i o que entonces solo fueron promesas y esperanzas. Ambos con la censura de sobresalientes, y otro* 9 alumnos con la de La tranquilidad public…</t>
  </si>
  <si>
    <t>Cabo, Juan Josef de</t>
  </si>
  <si>
    <t>Juan Josef de Cabo</t>
  </si>
  <si>
    <t>…pitales del imperio de Rusia, en el Correo de Li tos necesarios para continuar la dirección de ambos establecimientos, podrá dirigirse al gusta, al señor director de dicha empresa D. Juan Josef de Cabo, vecino y del co tuania ó en la Gaceta de Varsoviá. Habiéndose verificado la primera publica mercio de la ciudad de Sevilla, plazuela de la Magdalena, núm. y, con quien se fi« ción en el Correo de Lituania con fecha 21 de Noviembre del año último, de celebrar…</t>
  </si>
  <si>
    <t>Cabral</t>
  </si>
  <si>
    <t>…persecución de las guerrillas rebeldes, y pernoctado en Pancas, por dero que tenia entre la ciudad y la costa de Almada, y fondeado en un sitia cuyo pueblo huian los enemigos. El capitán Cabral llegó al dia siguiente á llamado Coba da Piedade entre el Terrero de Palacio y Aldea Gallega. Alcochete con una fuerza compuesta de voluntarios Realistas y guerrillas, en ** Por un despacho telegráfico, cuya copia hemos recibido de Santaren, sabetre las cuale…</t>
  </si>
  <si>
    <t>Cadavql, Juque de</t>
  </si>
  <si>
    <t>Juque de Cadavql</t>
  </si>
  <si>
    <t>…salud. . ' ' tablecimiento de ta escuela de dibuja, que en tres afios dió alumnosmuy apro vechados. El dibujo esindrspensable paraelejercicío de todas las ártesf 7 cier Oficio de! mariscal Juque de Cadavql. .... tamente no podía la sociedad haber'elegido medio'masápropósitópará reani «limo, y Excmo. Sr.: En cumplimiento .del aviso que con fecha 11 .deí mar aquella industria fabril , que: Je proporcionó en otro tiempo tanta riquezé corriente me dióV. E. como adi…</t>
  </si>
  <si>
    <t>Cádiz, Isa</t>
  </si>
  <si>
    <t>Isa Cádiz</t>
  </si>
  <si>
    <t>…l estado de , por el singular beneficio que dispensa á la España en que el trono de sus Re la enfermedad reinante. yes se halle ocupado por su legítima y directa Heredera la Reina Doña Isa Cádiz tiene la gloria de haber sido en todas circunstancias el antemural del bel ii, y porque V- M. sea la Gobernadora de estos reinos, durante la menor. trono español, el asilo de los leales que lo han sostenido , y el pueblo de opi- . _ edad dé. nuestra adprada S…</t>
  </si>
  <si>
    <t>Cafranga, Josef</t>
  </si>
  <si>
    <t>Josef Cafranga</t>
  </si>
  <si>
    <t>…ató Amstérdan. (Sun.) licas Reales personas como necesita el bien de toda la monarquía. Madrid 30 FRANCIA. • de Setiembre «Je 1833. París 6 de Octubre. Está rubricada de los Sres. D. Josef Cafranga, D- Ignacio Omulrian, Don Francisco Javier Caro, D. Mariano González de Mendoza Merchante, Don Por decreto de esta fecha ha dispuesto S. M. que de la segunda clase del Manuel María de Arbizu, D. Bartolomé Vasallo, D. Francisco Javier Man contingente del año d…</t>
  </si>
  <si>
    <t>Caía-, Maula</t>
  </si>
  <si>
    <t>Maula Caía-</t>
  </si>
  <si>
    <t>…abad de S. Cucufat del Fallís, con mocho del decrec El día 7 de ídem se .celobró la instalación de la cátedra de agricultura y bo ió de amnistía dado por la Restes nuestra SeiTora Doña Maula Caía- tánica , que interinamente se ba situado en una de las salas del Real colegio Tina DE BOMBOU. de S. Telmo, cuyo acto presidió el Excmo. Sr. Asistente , y fue muy concur do , dando principio á él por . un discurso que leyó el catedrático D. Claudio Nos D. Lino…</t>
  </si>
  <si>
    <t>Caialsc, Jotef</t>
  </si>
  <si>
    <t>Jotef Caialsc</t>
  </si>
  <si>
    <t>762</t>
  </si>
  <si>
    <t>…s á 90 días par. Santander # A á 4 p. loo al alie. ' profesión. ■ , a****- Bilbao, zád. Santiago id» Id. Se levanta la sesión» ESPAÑA. ANUNCIOS. Putrta-Rúo 23 dt FtbftrOk Obrtt de D. Jotef Caialsc, camapdante que fue ,de. escuadrón en el regimiente deBorooo : trrt tomos eo 8.3 mayor, gata última édiqion no solo comprende todas Grcular dtl Excmo. Sr. prtiidtntt, gobernador y tapitan ¿frutal d lai aU* las obras del a Otar conocidas en la edición que en c…</t>
  </si>
  <si>
    <t>Calderón, Juan Vicente</t>
  </si>
  <si>
    <t>Juan Vicente Calderón</t>
  </si>
  <si>
    <t>…En ¡guales términos y por el mismo plausible motivo de la jura de la an «ualquier clase de corporación &gt; establecimiento ¿ empresa. gustí Princesa heredera, han felicitado á S. M. D. Juan Vicente Calderón, se gundo regidor del estado noble de la villa de Herrera del Duque (provincia E-fpotUionet á S. M- de Extreimdura) residente en Madrid, y los ayuntamientos de la ciudad de Señor: El abad de S. Cucufut, que en todas ks épocas de vuestro sabio rei Cdativud, y…</t>
  </si>
  <si>
    <t>Calexpidáis, Francisco</t>
  </si>
  <si>
    <t>Francisco Calexpidáis</t>
  </si>
  <si>
    <t>r ' ' ': : . -p- I Cruz todos tos oficios, prdencs, cédulas., pasaportes y demás de esta clase qué Dalias, vacante por separación de D. Juan Lucas Arráez, á D. Francisco Calexpidáis para España é Jndias^ exceptuando los despachos, títulos y docptneñj? vichi? Moya, cesante de la de Chiclanai pírá la vara de la villa de Ujijar, tos en que Yo ponga mi firma, en los cuales pondréis la vuestra enters.íTetji-', v vacaiijá&amp;}por jubilación de D.…</t>
  </si>
  <si>
    <t>Calleja, Josef</t>
  </si>
  <si>
    <t>Josef Calleja</t>
  </si>
  <si>
    <t>…PARTE NO OFICIAL. ta de 17 del corriente, dén la correspondiente publicidad al cálculo , presupues NOTICIAS EXTR ANGERAS. to y condiciones que ha extendido el ingeniero de caminos D. Josef Calleja, y á las proposiciones de los mencionados Riveros y Martínez; y que al mismo AUSTRIA. tiempo anuncien la subasta por término de un mes, contado desde esta fecha, &lt; Viena 9 de Julio. en la Gaceta de Madrid y en dos boletines oficiales de Burgos y Santander, y…</t>
  </si>
  <si>
    <t>Calomarde, Francisco Tadeo de</t>
  </si>
  <si>
    <t>Francisco Tadeo de Calomarde</t>
  </si>
  <si>
    <t>…se á un consejo de Regencia Señor, otorgado en el Real sitio de Aranjucz en 12 de Junio de 1830 por ante Compuesto dé los individuos nombrados en la cláusula 13 de este testamento D. Francisco Tadeo de Calomarde, entonces secretario de Estado y del Despacho "para el consejo de Gobierno. de Gracia y Justicia, y notario mayor.de los reinos, y él competente número de «16. Ordeno y mando: que asi'en el anterior consejo de Gobierno como testigos, cuyas firmas aparecían se…</t>
  </si>
  <si>
    <t>Calvo, Lorenzo</t>
  </si>
  <si>
    <t>Lorenzo Calvo</t>
  </si>
  <si>
    <t>…Majtderltos. «¿«EVOS. PXHMOS. APXnqyrtACtOMKS. ------Por providencia del Real y supremo consejo de Castilla, y escríbanla de cámara y del gobierno de la Corona deAragoo, recita 4 D. Lorenzo Calvo y D. Joaquín Qui 15,117............... 14000p(. tu,.,.............. Madrid. llones, subdelegados que han sido da montes de la ciudad de Da roca, para qne en el 3,8f 1.3000..•• • &gt;«..•-••■*•* Valencia. términoderecha ende el30 expedientealas comparezcanqne sobreporvariosmedioa…</t>
  </si>
  <si>
    <t>Calzada, Bernardo María de</t>
  </si>
  <si>
    <t>Bernardo María de Calzada</t>
  </si>
  <si>
    <t>…ección a? las escuelas palatinas, y por célebres universidades. Su autor el abate Algunos diputados gritan : Que se lea; que se lea: otros, no, no se lea. Condillac, Traducida por D. Bernardo María de Calzada. Tercera edición, corregida y MM. Salverte . Duloag , Laurence y Rnmilly opinan que se debe leer la aumentada con nota?, t tomo en B^á 8 rs. pasta» Se hallará eo Madrid eirla'lJbre- ría de Hurtado. carta; MM. Vois¡n,y Gnizot sostienen por el contrario que el…</t>
  </si>
  <si>
    <t>Calzas, Félix Alonso</t>
  </si>
  <si>
    <t>Félix Alonso Calzas</t>
  </si>
  <si>
    <t>…s que el Rey , mi muy caro Esposo, me tiene conferidas, y dé acuerdo fama. Ahora sí que se ve asegurada la directa descendencia,,./ el manóa Con su soberana voluntad, en nombrar á D. Félix Alonso Calzas. Tendráse en de. pocos días de una hermosa RsInA hará ver el deseó en la fielicjdad dp tendido en la Cámara para su cumplimiento—Está rubricado de la Real mano.= la patria^ lrivrada en decretos de sublime bondad y acierto. Todos ésftagqlap En'Palacio á 29 de…</t>
  </si>
  <si>
    <t>Cam-Mar-</t>
  </si>
  <si>
    <t>…pal asunto de que se trate en Toeplitz los particulares asi como los pueblos enteros tengan facultad para mudar de será sobre el ejéíeito federal, a cuyo fin han salido de esta el general Cam-Mar- domicilio, con condición de que ames satisfagan sus obligaciones á los señorea tinitz y el barón Binder-de-Kriegelstein. Como este negocio solo interesa á los territoriales, al Estado y á sus acreedores particulares. ’ \ Estadós Gemines no exige ti presencia…</t>
  </si>
  <si>
    <t>Camacbo, Miguel</t>
  </si>
  <si>
    <t>Miguel Camacbo</t>
  </si>
  <si>
    <t>…para el corregimiento de las merindades de Castilla á D.-Josef &lt;1 Rey se ha mejorado... .no puede menos de bendecir y alabar, lleno de re Ganancias Villarroeh para el de Sahagun ¿ D. Miguel Camacbo: pata el de conocimiento , la benéfica diestra del Todopoderoso que se dignó detener mi Almonte á P. Josef Tomas López: para el de Alcalá de ios Gazules á Pon lagrosamente los agigantados pasos de la muerte, pronta ya á romper el sagra Josef Roda y Rodríguez;…</t>
  </si>
  <si>
    <t>Cámara</t>
  </si>
  <si>
    <t>…cusiones parlamentarias. cebó la adición. Entonces M. O’Connell anunció que debiendo ceder al voto general de la Después te pasó á la tercera clausula, y acerca de ella propuso el conde Cámara retiraba su mocion, (Aplausos prolongados.) Grey una adición, en que proponía que los comisionados pudiesen ser muda __Parece que la votación de la sesión de la Cámara de los Lores’ del 2S con dos por S. M. en lugar de serlo por el lord teniente de Irlanda. t…</t>
  </si>
  <si>
    <t>Cámara, Presidente del Consejo y</t>
  </si>
  <si>
    <t>Presidente del Consejo y Cámara</t>
  </si>
  <si>
    <t>…conveliente á su cumpiuniento.~Está rubricado de la Real mano.=En Pa criptibles derechos de V. M. y augusta descendencia ; por cuya conservación y lacio á'4 de Agosto de 1833.=A1 duque Presidente del Consejo y Cámara do la de la Real Familia ruegan incesantemente &gt;al Dispensador de todos los bie Jpistilla. ■ ‘ - nes. Alicante 17 de Julio de 1833=Señor.=A L. R- P. dé V. M.“.isidro de s Real orden. ‘ Diego. F.t director delReal jardín de aclimatación y los prapietauas^Uvado…</t>
  </si>
  <si>
    <t>CAMBIOS</t>
  </si>
  <si>
    <t>…es infelices de todas Deuda negociable del 5 p. 100 á papel, 00. clases. IdAccionessin Interes,del banco00, afsM, 00. Todo lo cual lo eleva el Real cuerpo por mi conducto, como su teniente CAMBIOS. hermano mayor, á los R. P. de V. M., asegurándole que la ¡muerte de su ama do Rey le jia causado el mas profundo sentimiento, y que! jamas olvidará los Anuterdam, 00. París ií-18. Cádiz h i i b. Sevilla par. Bayona, 00. Alicante i corto pla- Corulla j d. Val…</t>
  </si>
  <si>
    <t>Cambridge, J.</t>
  </si>
  <si>
    <t>J. Cambridge</t>
  </si>
  <si>
    <t>…s de varias clases, sorbetes, vino de Burdeos &amp;c. Esta reunión de. cha, de azúcar. (Globo.) J placeres y de ruinas da motivos para reflexiones muy filosóficas. (Gaceta del ' ___El príncipe J. Cambridge, acompañado del conde Derby, del profesor Franco-Condadoi) Babage y de otras persona^, ha visitado-,la imprenta de M. Clower.en Dukesstreet, en donde ha podido juzgar por sí mismo el inmenso poder de la mecá - Florencia S.&lt;&amp; Junio. ... , &gt;• nica aplicada á la…</t>
  </si>
  <si>
    <t>Cambronero, Josef María</t>
  </si>
  <si>
    <t>Josef María Cambronero</t>
  </si>
  <si>
    <t>…ser que se indemnizase al Rey de Holanda con Pontevedra........................ D. Josef María Bremon. una extensión equivalente de territorio. Salamanca.......................... D. Josef María Cambronero. Es curioso lo sucedido con el Príncipe Real de Prusii cuando estuvo últi Santander........................... D. Andrés Crespo Cantolla. mamente en Arensberg de Westfalia. Habiendo asistido á una de las sesiones Segovía. ............................ D. Anton…</t>
  </si>
  <si>
    <t>Cambronero, Manuel María</t>
  </si>
  <si>
    <t>Manuel María Cambronero</t>
  </si>
  <si>
    <t>…á los males que ocasionó el sistema seguido hasta ahora en esta parte. Y nombro para discutirla y redactarla á D. Pedro Sainz de Andino, fiscal de mi consejo supremo de Hacienda, D. Manuel María Cambronero, ministro Señora: El ayuntamiento de la M. N. y M. L. ciudad de Teruel de roto en honorario del mismo consejo, y D. Manuel María Gutiérrez, secretario vocal cortes en el reino de Aragón, dirigía con todos los habitantes de este partido de la junta de arancele…</t>
  </si>
  <si>
    <t>Camino, Mafia Teresa Pérez del</t>
  </si>
  <si>
    <t>Mafia Teresa Pérez del Camino</t>
  </si>
  <si>
    <t>…ntada en esta corte por el señor Balsera, teniente corregidor eo ella y por la 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 D. Femando Herrera, D. Domingo Leoparís, de la Junquera J76 pasajeros»,…</t>
  </si>
  <si>
    <t>Campbell</t>
  </si>
  <si>
    <t>…» asi motivo* 'de trimer ú bo te fnós huratánes han sido causa de tí pérdida :dc muchos buqués qué han' naufra iéíuáíü £ lí obédiencia del Sultafu gado eñ tís costas del reino. El coronel Campbell ha salido para Alejandría comisionado por nuéttro AUSTSIA. gobierno! Aunque Mehemet- Alf se ha convérildd 1 éritrar éñ riegóÜacionés cria Vtena 76 de Febrero. el Sültán bajo ciertas' báses, aún' no se’ hit detferteíriado cuáles tean éstas;' f el Pét esta ha p…</t>
  </si>
  <si>
    <t>…a ___ El gobierno ingles ha relevado el cónsul general que tenia en Alejandría, ción se aumentará el consumo, y por consiguiente los ingresos del erario: y mandando en su lugar al coronel Campbell con el título de residente. Si esto ademas se disminuirá el contrabando. no e^ recbnocer en cierto modo la independencia de Mehemet-Alí, á lo mei Mr. Baude contesta á Mr. Piscatory qu« está siempre di-pucsto á aprobar nos es un paso, para hacerlo. En carta es…</t>
  </si>
  <si>
    <t>…á quien re en la exportación de algunos miles de sacas de algodón. El nuevo cónsul ingles, presenta, y que á nadie quiere ceder en el amor y lealtad á V. M., recibió y el teniente coronel Campbell, llegó el 24 de Marzo, y al día siguiente fue pre cumplimentó del modo mas solemne el testimonio de la acta de Cortes de sentado al vi rey. Mr. Camilo Turle, antiguo redactor del Correo francés, ha lle 1789, que con oficio de 8 de Febrero último le remitió el…</t>
  </si>
  <si>
    <t>CampbeLl</t>
  </si>
  <si>
    <t>…el zelo de los funcionarios destinados á la persecución del contrabando para que no se P-RUSXA. verifiquen introducciones clandestinas. Berlín 1^ de ÁfaytK No hay duda en que el .coronel CampbeLl ha tenido orden de su gobierno Enterado el Rey nuestro Señor de lo que ha informado la junta de Aran para hacer ver á Mehcmet—ALí cuán útil le será aceptar las proposiciones dcL celes sobre una instancia de P. Juan Bridgman, del comercio de Tarragona , en Sul…</t>
  </si>
  <si>
    <t>…3.* Que I" Fondo/ públicos’. Tres por 100 consolidados 89L ' . ... darán inviolables tos derechos ,de tes Estadosenel libre ejercicio do su «¡fes- Muestro gobierno ha^nómbrado al coronel Campbell agénte dípfbmátir 6t»&gt;'’&lt;y¡ítnte súsrelacianes pólítkaá jt ¿«cantiles exteriores exijan que sus ¿o- ’ «o cerca de lá. córfié del vítey de Egipto, y cónsul de Alejandría á MríJohn WénieHiadopten alvuna medlda especial en beneficio de sús pueblos, Queja- Thúrbi…</t>
  </si>
  <si>
    <t>…ero jamas po bien resultar un choque con el gobierno ingles. Mehemct-Alí ha prometido drá criticarse la grande dependencia que tienen del gobierno en virtud del nue y asegurado al capitán Campbell que de ninguna mimen solicitará la cesión de vo reglamento. Nuestro gobierno participa de estas mismas ideas, y asi es que la provincia de Adana, si llegase á encontrar alguna oposición de parte del i ninguno de ios diputados que desempeñan empleos ha negado…</t>
  </si>
  <si>
    <t>Campo, Lúis-Antonío del</t>
  </si>
  <si>
    <t>Lúis-Antonío del Campo</t>
  </si>
  <si>
    <t>10/01/1833</t>
  </si>
  <si>
    <t>Gaceta de Madrid n.º 5</t>
  </si>
  <si>
    <t>…Reina: Pata la' plaza dé alcalde del crimen de la cbainciHería de Granada, vacan ¿Qué lengua será capaz de hacer el justo panegírico á que es acreedora V. M. te por jubilación de D. Lúis-Antonío del Campo, vengo, en uso de las so- porta satisfacción que en algún modo ha dado al Todopoderoso, ya en el beranas facultades que me, están conferidas, en nombrar al honorario de la cumplimiento de las obligaciones qué ha llenado como-Esposa, ya eh los misrta.D. JasePA…</t>
  </si>
  <si>
    <t>Campos, Joaquín de</t>
  </si>
  <si>
    <t>Joaquín de Campos</t>
  </si>
  <si>
    <t>…érfanas del Cuervo en el territorio de las Ordenes, SD. Faustino Arranz, y para de militares y patriotas que murieron en defensa de la justa causa de la nación ia de Torretnocha á D. Joaquín de Campos , abogado de los Reales Consejos. en la guerra de la independencia, inclusas las de -los víctimas del 2 de Mayo de 1808 en Madrid, ha cabido en Suerte con el primer extracto de la de este Asimismo se ha servido nombrar i consulta de la Cámara para la canon- d…</t>
  </si>
  <si>
    <t>Campuzano, Joaquín</t>
  </si>
  <si>
    <t>Joaquín Campuzano</t>
  </si>
  <si>
    <t>…acho de Gracia y Justicia. trono de su augusta Hija la Reina nuestra Señora Doña Isabel xi los Excmos. Excmo. Sr.: Recibo 1» carta oficio que de Rea! orden me remite, con el Sres. D. Joaquín Campuzano y D. Juan Miguel Paez de la Cadena, ministros ‘juego de las monedas acuñadas con motivo de la proclamación de la Reina de S. M. en Viena y Petersburgo; D. Mariano de Cavia y D. Manuel de Iruenuestra Señora Dofu Isabel n , verificada en esa cofte, para que yo conserve gas, encargad…</t>
  </si>
  <si>
    <t>Campuzavalecientes, Ramón María</t>
  </si>
  <si>
    <t>Ramón María Campuzavalecientes</t>
  </si>
  <si>
    <t>…. D. Josef Marañon, D. Federico Portillo y D. Adolfo Cevallos. Ocurrencias de hoy. Invadidos 18, muertos 11, graves 13 , leves 12 , con En retórica obtuvieron los primeros premios D. Ramón María Campuzavalecientes 14, enfermedades comunes 26. ! no y D. Francisco Soto y Rivero: los segundos D. Santiago Wal, D. Matías Arauz y D. Juan Josef Rivacoba. fíueiva. Dia 11. Invadidos 5, muertos 4» graves 3 , leves 2. En la clase de griego obtuvo el primer premio D. Pedro Sisteme…</t>
  </si>
  <si>
    <t>Canales, Manuel</t>
  </si>
  <si>
    <t>Manuel Canales</t>
  </si>
  <si>
    <t>…estre Collar. En el de Triana: total 95. En la clase de italiano D. Pedro Sistemes. Total general I46. En las clases de francés obtuvieron los primeros premios D. Femando Aguilar, D. Manuel Canales, el Excmo. Sr. Marques de la Vera y D. Luis Dia 15: en el de S. Sebastian; hombres $, mugeres 1: total (. Molina: los segundos D. Francisco Mendiola y D. Manuel Freyre. En el general: hombres 17, mugeres 26, niños 5: total 48- En ingles D. Francisco Sánchez.…</t>
  </si>
  <si>
    <t>Cancelada, Juan López</t>
  </si>
  <si>
    <t>Juan López Cancelada</t>
  </si>
  <si>
    <t>…i. Se vende en la librería de la viuda de Paz. sonas mas distinguidas tá orillas del F.bro en la parte interior de la Alameda, —Minas de oro y finid en Esfaña, obra dada i luí por D. Juan López Cancelada. dieron las tripulaciones los.tres gritos: viva el ReV, viva la Reina , viva ll En dicha Obra se hallan marcados los parages de las minas que se trabajaron en Es augusta Princesa, mezclados entre las salvas y los sonidos de la música marcial paña con utilidad…</t>
  </si>
  <si>
    <t>Canci</t>
  </si>
  <si>
    <t>…mucho menos su urgencia. El arzobispo de deis, y desde allí pensaba S. A. R. ir á Flcsinga en el yate Real de vapor. Dublin, el marques de Westminster, el obispo de Chichester, el lord Canci La fragata rusa Castor se ha dado á la vela para Cronstadt. ller, el duque de Sussex, como lo tenia anunciado, el lord Melbourne, el lord Ademas de haberse reparado todas las fortificaciones de la pequeña población Howden y el conde de Gosfórd le sostuvieron sup…</t>
  </si>
  <si>
    <t>Canciller</t>
  </si>
  <si>
    <t>…icular.) cámara de ros lores__Sesión de29 de Enero. INGLATERRA. El 29 se reunió el Parlamento, y según costumbre abrió sus sesiones una Ldndres 1de Febrero. comisión compuesta del lord Canciller, del conde Grey , del duque de Rich- El Albion dice que en los condados en donde ha triunfado el partido roond, del marques de Lansdown y del lord Aukland; los cuales habiéndose conservador, se han dado muchos banquetes á ciertas personas visibles de di prese…</t>
  </si>
  <si>
    <t>…mento Después de algunas observaciones que hizo el lord Ellenborough, y de una daba debia convencer á todos del error en que sobre este punto habian incur réplica algo irónica del lord Canciller; se adoptaron las resoluciones relativas rido , y de que estaba capaz desostener su derecho, como esperaba lo confirmaal bilí; y la modificación propuesta por el duque de Wellington no fue ad 'sen los presentes, á cuya opinión se referia. M. Gendebien contest…</t>
  </si>
  <si>
    <t>…conseJo degabinete en .casa, del vizconde Allliorp, czoci- vi‘gabinete de Petenburgo en unión -cón el Diuaa -itabi» prevenido á nuestro 11er del Echiquier , al cual asistieron el lord Canciller ,el margues deiZiabs— ministro qué Alehemet-Alí estaba resuelto á hacer una invasión en Turquía, y •dnwn , el conde Ripon, el conde Grey, el duque de Rtchemond, el vizcou* que se necesitaría de que interviniese una Potencia extrangera para detener sus de Malb…</t>
  </si>
  <si>
    <t>…bre si se el marques df iLansdotwne,el conde de Ripor, el vizconde Melbourne y el oiría otra vez á la compiñía 4f la ludia oriental contra ciertas cláusulas del lord Plunkett , el lord Canciller y el vizconde Althórp. {Sun.} bilí; sobre el excesivo poder que se da al fiscal geperal, y sobre el nombramien__ _El 2(5 á las tres de la tarde se hallaban los ministros en la-junta; pero na to de dos obispos mas. Ha habido 30 votos á favor y J00 en contra. (…</t>
  </si>
  <si>
    <t>…iva at nuevo pacto, con pertenezcan á nuestro pais. Combatieron esta cláusula el cbnde de Ripon, el la Ocupación de Schsvitz y de Basilea. ; Se deberá temer que la Dieta, cediendo lord Canciller y el conde Grey: y la sostuvieren el conde deS.Vicente,el lord antes de tiempo en la energía que acaba de desplegar, se incline en parte al Ellimborough y el duque de Wellington. La Cámara ha desestimado la referi poeto de 1815 , sostenido en ella con poiaros…</t>
  </si>
  <si>
    <t>Cancrin</t>
  </si>
  <si>
    <t>…mejoras en lo interior del imperio. Entre • habia pasado de un año á esta parte, sin reconocer qué habia una conspiración otras cosas se manda también en el referido ukase que el ministro Cancrin con permanente contra aquella Cámara, conspiración cuyo objeto era el paralizar serve y giíardc, todo el empréstito, pues debe quedar á disposición de S. M. el el ejercicio de sils funciones; qué ésto era una razón mas para que todos «¿ta Emperador para que h…</t>
  </si>
  <si>
    <t>Cancrine</t>
  </si>
  <si>
    <t>…ndia, ácuyo fin se ha dado i la escuela un hermoso bergantín, ro por otra parte se sabe que habiendo recibido tas autoridades diferentes anóconstruido al efecto, cuyo nombre es el conde Cancrine. Al fin dej curso pa nimos, se han ,determinado estas prudentemente i prepararse, y estar dispues sarán los alumnos á los navios, donde servirán otros cuatro afios,"concluidos tas contra cualquier acontecimiento que pueda suceder. (Diario de Francfort.) los c…</t>
  </si>
  <si>
    <t>Cañedo, Fernando Laguna</t>
  </si>
  <si>
    <t>Fernando Laguna Cañedo</t>
  </si>
  <si>
    <t>…caréce no solo d&lt;¡ lós piyüfs, sino la Rambla i D. Aniceto Ramón Gallegos: para la de Villanueva de la Jara también de los comuna de k humanidad. Y ata excepción prueba también á D. Fernando Laguna Cañedo: para la de Alginel á B. Rufino Rascón Fer ¡a regla: púa solo pudo privarse á las hembras del derecho de sucesión al nandez: para 1» de Alcanadre á B. Francisco García Zamora: para la de la trono, erigiendo una religión bárbara que condenase i perpetua degene…</t>
  </si>
  <si>
    <t>Canenciá, Raimundo</t>
  </si>
  <si>
    <t>Raimundo Canenciá</t>
  </si>
  <si>
    <t>…*, D. Ildefonso Frutos, D. Mariano Ol mas, D. Benito Jiménez de Cisneros, D. Angel Pedrero, D. Juan Télesfo- ioua db coKBScro.__Cotización de hoy i lat tres dr ia tarde. ro Díaz y D. Raimundo Canenciá; y á los externos D. Lorenzo Vergara, «FICTOS PUBLICOS. Aí c&amp;tttdo. A • A D. Antero Sainz, D. Juan Martin, D. Julián Tejero, D. Manuel María Abad , D. Antonio García y D. Romualdo Muñoz; con lo que , y un him Inscrip. sobre el gran li no que á la inocencia tr…</t>
  </si>
  <si>
    <t>Cañería</t>
  </si>
  <si>
    <t>…se rrtu^s«Antes de la salida del Emperador de Petersburgo espidió un ukase, por tran en las noticias que dan, afectos al partido de D. Miguel. Ayer se verileo el cual manda que el general Cañería, ministro de Hacienda, haga entrar j una de estas ejecuciones en la plaza pública de esta villa.</t>
  </si>
  <si>
    <t>Cano, Francisco Muñoz del</t>
  </si>
  <si>
    <t>Francisco Muñoz del Cano</t>
  </si>
  <si>
    <t>…37¡ 3». quera, a D-' Josef Delgado y Quirós, racionero deja jn¡^na,yreetQr.del seminaríocemcjRár y para esta-ración queresulta ’yac)hÍ;e.^Í(,m.édio. racújqefP de la misma iglesia D. Francisco Muñoz del Cano ; para uny ración dj la ca .c.:.é«»NC ISS,. íh‘ , - 1 ííuvJÍ. tedral He Calahorra 4 D. Jitan Martínez , y,pa’ra el,'Jbsné&amp;íÓ dejas parroquia-, lesde. Alcaudete ¿ Vacante por fallecimientó de Mánúél Josef He.IJcpdiza- Los suscriptores i lo historia natural, ge…</t>
  </si>
  <si>
    <t>Cánovas, Andrés Gabriel</t>
  </si>
  <si>
    <t>Andrés Gabriel Cánovas</t>
  </si>
  <si>
    <t>…la de Dea; para la de Soba,. Ruesga y V¡llaverde , á D. Josef IgárzabalyPalacio; la Lefia núm. 20 , exhibiéndolos títulos originales, ó un testimonio de ellos para La de Rioseco á D. Andrés Gabriel Cánovas; para el corregimiento de ‘autorizado en debida fórma, sin cuyo requisito y cumplido el término seña Mombeltran £ £&gt;. Lúeas Fernandez; para el de Mayorga de Campos £ Don lado/no seráir admitidos. - ’ Francisco Saturio de la Puerta, y para la aífcddía mayor de…</t>
  </si>
  <si>
    <t>Cánovas, Antonio</t>
  </si>
  <si>
    <t>Antonio Cánovas</t>
  </si>
  <si>
    <t>…ó muy satisfecho ?1 ver los adelantos de los niños, facultades que el Rst su muy caro y amado Esposo le tiene conferidas, y y el zelo de sus maestros, especialmente de su director D. Antonio Cánovas. conforme en un todo con su voluntad, ha expedido en favor de sus vasallos El limo. Sr. Obispo, que también concurrió í presenciar los exámenes, vió los españoles. El Consejo me manda que lo comunique á todas las personas que complacido los sazonados frutos q…</t>
  </si>
  <si>
    <t>Canterac</t>
  </si>
  <si>
    <t>…uyos trabajos se está empleando el productp de una suscripción vo Guillon, obispo de Eeauvais, será nombrado director'general de Cultos. (G. luntaria, cuyo primer nombre es el del señor Canterac. de F.) . El primero de estos paseos es notable por su belísima posición: el segundo ____ Se asegura que el general Bonnet ha admitido la comisión para Argel, por su graciosa idea, debida á D. Mariano Carrillo, coronel de ingenieros. Las que el general Guille…</t>
  </si>
  <si>
    <t>Canterac, Josef</t>
  </si>
  <si>
    <t>Josef Canterac</t>
  </si>
  <si>
    <t>…art: M. el duque de vertido ya en dos hermosos paseos de árboles, merced ai zelo y actividad delBroglie para el de la Justicia: para el del Interior £ M. de Rambuteau: para Excmo. Sr. D. Josef Canterac , comandante general del campo de Gcbraltar, el de Hacienda á M. Roy ; y para el de Marina £ M. Duperré. Se suprimirá auxiliado por el ministerio del Fomento general del Reino. Faltan solo para el ministerio de Obras públicas y Comercio, creándpse en su lugar…</t>
  </si>
  <si>
    <t>Cantero, Josef</t>
  </si>
  <si>
    <t>Josef Cantero</t>
  </si>
  <si>
    <t>…sef Espaillat, médico honorario de la Real familia, licenciado ——Proclama de un calieron i lar que espiren á su ataño : segunda edición, redundida X). Emigdio Antique y licenciado D. Josef Cantero. y mejorada por-su autor ; un folleto en 8.°, y se vende en la librería de Rázoiá', con la de la Soltera en respuesta y vindicta de aquella; á a rs. la primera y i 3 la se Dióse principio á esta junta por la lectura de un parte oficial del cónsul gunda. Puede…</t>
  </si>
  <si>
    <t>Cantolla, Andrés Crespo</t>
  </si>
  <si>
    <t>Andrés Crespo Cantolla</t>
  </si>
  <si>
    <t>…torio. Salamanca.......................... D. Josef María Cambronero. Es curioso lo sucedido con el Príncipe Real de Prusii cuando estuvo últi Santander........................... D. Andrés Crespo Cantolla. mamente en Arensberg de Westfalia. Habiendo asistido á una de las sesiones Segovía. ............................ D. Antonio Casaseca. del consejo de Regencia, y alabado el zelo de sus individuas en el despacho de Sevilla................................. D. J…</t>
  </si>
  <si>
    <t>Capitán</t>
  </si>
  <si>
    <t>18/04/1833</t>
  </si>
  <si>
    <t>Gaceta de Madrid n.º 48</t>
  </si>
  <si>
    <t>…de Marzo de 1833.=Excmo.Sr. de 1833. = Kxcma Señor.c^El coronel de infante::a Juan é’¡ Je Sdza. S=Jfosef tMánUeI de Aijona, presidenteczcjosef López. Rubio, secretario. == Exemo. Sr. Capitán general d. cua provintia. Pro\ irKql Je ’ d 1. Es.m *. Excmo. Sr. secretario de Estado y dd Despacho del Fomento general del reino. Sr.: Tengo la satisfacción de participar á V. E., para que se sirva c.ewHo al Conocimiento-de S. M., que en e! día de a’-er hic…</t>
  </si>
  <si>
    <t>…t y la, corbeta Farha , del comercio de Barcelona, v de la ra, suplen la falta de otras demostraciones y festejos*, que su situación no lea propiedad de D. Jaime Tinto. FA Éxcmo. Sr. Capitán general llegó'á lái 6 de permitía hacer. . . la tarde, y fue recibido en un hermoso salón qué se habia formado y adornado para que las autoridades y personas principales de la ciudad pudiesen ver con REAL LOTERIA MODERNA. toda comodidad el simulacro.marítimo…</t>
  </si>
  <si>
    <t>…xcmo. Sr.: A las diez de la noche del día 2 dfet Alejandría 8 de Agosto. corriente recibí por extraordinario la Real orden de 29 de Setiembre anterior, que me trasladaba el Excmo. Sr. Capitán general de Andalucía, participándo Acaba de morir el famoso Desterdar-bey, yerno de Mehemet-Alí; ha de me la funesta noticia de la muerte del Rey nuestro Señor (Q. D. D. G.), jado una fortuna de 110 millones de piastras que debe heredar su suegro, y de cuya s…</t>
  </si>
  <si>
    <t>…guarde á V. E. muchos años. $cu de Urge! 7 de Octubre de 1H3*X = Casas consistoriales de Pontevedra Noviembre 6 de l833c=SeñoracicA L. R. p. Excmo. SrcrriFrancisco Boact.cc Excmo. Sr. Capitán general de este ejército y de V. M.—Antonio María Montenegro, alcalde j.°r=Luis Romero y Cadavid, principado. alcaide 2.°c=Antoaio María Fcrnandez.rrIgnacío Reyes. Vicente Yazquez.ee: Andrés Cao de Pintos-uzMigueí Lopezcurrimon PoyueloccrLuh Rodríguez y Real…</t>
  </si>
  <si>
    <t>Capitanía, Fer-</t>
  </si>
  <si>
    <t>Fer- Capitanía</t>
  </si>
  <si>
    <t>…ecreto que do y del Despacho de la Guerra. IV. E. se sirvió remitirme con la Real orden de 29 del mismo mes, noticiando| me el doloroso acontecimiento de la muerte del Rey nuestro Señor D. Fer- Capitanía general de Extremadura. I mando vil, que santa gloria goza, con lo ’que á continuación tuve por conve| nicnte añadir, y ahora me cabe la particular satisfacción de poner en conocí- Excmo. Sr.: A las seis y cuarto de-la tarde de hoy he recibido las cinco | I m…</t>
  </si>
  <si>
    <t>Capitanía, TCtirackxssKi</t>
  </si>
  <si>
    <t>TCtirackxssKi Capitanía</t>
  </si>
  <si>
    <t>…asariego. . Manuel Romero de Tejada y Falcan. trCoronci retirado, Francisco Cr¿ji*v.j&gt;,0.z=CorgncL retirado del Real cuerpo de artillería, Josef Andia.-zzDomingo de Ufarte V'uiea, coronel TCtirackxssKi Capitanía general de .Jos reinos de Granada y Jaén. Excmo. Sr.: El gober comandante ilimitado, Francisco Arias de Mercad o.zzlEI comandante ilimita nador de la plaza de Almería, en ofició de 18 del corriente ,'me dice lo queco- do , Eugenio de 0/ tr.arv/ua^Por la ciase…</t>
  </si>
  <si>
    <t>Car</t>
  </si>
  <si>
    <t>…ue el reino de Aragón se pueda se agricultura y comercio de granos; el decreto sobre la manera de reintegrar á parar del resto de España, para formar de él solo una monarquía para D. Car ks compradores de bienes vinculados , y otras medidas que han ¿leñado de con los (i). Pero ha llamado sobremanera nuestra atención que el Sr. conde haya di tento á les españoles mas ilustrados. En cuanto á ia cuestión, de personas que rigido su proclama a los…</t>
  </si>
  <si>
    <t>Car-y, Franciscocorregía</t>
  </si>
  <si>
    <t>Franciscocorregía Car-y</t>
  </si>
  <si>
    <t>….. .. 2000......................... ......... Madrid. elbonellvino y* conBravo,una catedráticonoticia acercajubiladode la defabricaciónquímica &amp;c.del vioagrefice. 3.a edición,por D. Franciscocorregía Car-y au ' 27,104.......... .. 2000............:........... ,..., Idem. mentada en varios puntos y con la adición de ud apédice del nuevo aparato pan 15,620...........,.. 1000......................... ............ Idem. mejorar la fermentación vinosa y aumeotar la…</t>
  </si>
  <si>
    <t>Caracciolo, Marino</t>
  </si>
  <si>
    <t>Marino Caracciolo</t>
  </si>
  <si>
    <t>…Desde gatas sardas y una. napolitana, 3 corbetas y 5 buques-menores; pero al mismo entonces apenas consulté con Rusia, apenas guarda miramientos con esta Po tiempo envió á Túnez á D. Marino Caracciolo para que negociase con el -dey. tencia , y según se ve, lo único que resta que hacer por parte de Mahmud es No ignoraba este la suerte que cupo al de Argel, y cedió declarando que se ha decir á Nicolás que retire su tropa lo mas pronto que pueda. Esta es la c…</t>
  </si>
  <si>
    <t>Cardenal</t>
  </si>
  <si>
    <t>…60 días se preseoten i deducirlo por si 6 por medio de apoderados en el expresa do tribunal y por la escríbanla principal del mismo; con apercibimiento de que pa de S. M. el Emo. Sr. Cardenal D. Francisco Tiberi, pro-nuncio de S. S., sado dicho térmtno sin haber comparecido les. parará perjuicio. pera poner en las Reala mano* una carta del Sonto Padre. EN LA IMPRENTA REAL</t>
  </si>
  <si>
    <t>…rporj^. i:uo&gt; enjuga á ésta corte, nombrado para suceder á S. Erna. ,como Nuncio de S. S. El Erno. das de realizarlas, y muy en particular las juntas suprema y mu:.icip.il de Sani Sr. Cardenal continúa desempeñando las altas funciones de su cargo, basta que dad, cuyos afanes y desvelos son acreedores al aprecio de S. M. y al reconoci se evacúen las formalidades necesarias para que se verifique la entrega por mon miento público. señor Amat, de las c…</t>
  </si>
  <si>
    <t>Cardos, Antonio</t>
  </si>
  <si>
    <t>Antonio Cardos</t>
  </si>
  <si>
    <t>…enas , dióce legítima Reina y Señora Doña Isabel ii , vuestra muy amada Hija,(Q. Di G.) sis de Avila. como heredera del trono, tomó en medio de este conflicto de tristes pesares Y D. Antonio Cardos, vecino de Idertna. todas Jas medidas que estaban al alcance de su autoridad municipal, para soste ner á todo trance ia tranquilidad y el orden público, que hasta ahora no han PARTE NO OFICIAL. sido alterados. , NOTICIAS EXTRANGBRAS. Cumplido este perentorio…</t>
  </si>
  <si>
    <t>Cardoso</t>
  </si>
  <si>
    <t>…ó reductos de que se habian apoderado. El brigadier Pantaleaon se retiró sin es dos Potencias de segundo orden, sea por la posición geográfica en que se ha perar al enemigo ni al brigadier Cardoso que acudía en su favor. llan , sea porque la intervención material de cualquiera de ellas, no causaría nin El conde de Almer acudió con la mayor prontitud á evitar los malos efec gún rézelo político á las grandes Potencias.” tos de aquella retirada, y lo hizo…</t>
  </si>
  <si>
    <t>Carear, Joaquín</t>
  </si>
  <si>
    <t>Joaquín Carear</t>
  </si>
  <si>
    <t>…ut de la Intendencia general del Ejército;, en la que se bailarán de ma nifiesto las condiciones que te exigen para diebo servicio. rala canongía doctoral de la colegial de Mora 4 D. Joaquín Carear ra: para —-La Oposición á la cátedfa dé latinidad de U villa de Manos, se verificará el di» canongía de S. Martin de Elines, en el arzobispado de Búrgos , 4 D. Luis a8 del presenta mes de Marzo.f EK LA IMPREHTA REAL.</t>
  </si>
  <si>
    <t>Carillo, Josef del</t>
  </si>
  <si>
    <t>Josef del Carillo</t>
  </si>
  <si>
    <t>…gica y genea b Real audiencia de Cáceres, vacantepor fallecimiento de D. Vicente Estar- lógica, dando una ootlcia geográfica de cada pala, de su estadística y de la historia ve, á D. Josef del Carillo, fiscal de lo civil dé la audiencia, de -Sevilla'; y detoriascadacompletaspación desfiey puedensu,origen;adquirirsedividiéndolaseparadas,ademasla sextaeo secciones,sección, quequeocupaformanun hisro pora esta vacante á D. Bla Anímete, ministro cesante de la m…</t>
  </si>
  <si>
    <t>Cario</t>
  </si>
  <si>
    <t>…ca cualquiera que sea. (D. de hs i&gt;.} gular ligereza el presentar de este modo los hechos, cuando se dice que Don Martin falleció sin posteridad varonil. Sin posteridad pase; pero D. Cario* no 3iadrid d de Diciembre» La de Fronda de 19 de Octubre último insertó un artículo en (i) El reico de Aragón admitió la ley de Castilla cuando reconoció por heredera míe uno ace se rítela conde de Fuentes. pretende poner en duda el derecho . deí trooo. y de…</t>
  </si>
  <si>
    <t>Cárlm</t>
  </si>
  <si>
    <t>…as de Lisboa cónfécfla de 13 del corriente, se sabe que municaciones entre los,pjintos lejanos; regados ton lá sangre de nuértros hijos, J SS. AA. RR. los Seripos. Srps. Infante? -D. Cárlm» D. Sebantiaw y ana augustris formateen sofdadbsjjTós campos que ahora cultivan con sosiego y en me tas familias siguen sin noyedad en su importínte-salqd. ; ; . dió dé 'ibas 'profunda jjiazpagoviada la tftasa del pueblo cón las innumerables cobtfibuciótateri…</t>
  </si>
  <si>
    <t>Carlos</t>
  </si>
  <si>
    <t>03/01/1833</t>
  </si>
  <si>
    <t>Gaceta de Madrid n.º 2</t>
  </si>
  <si>
    <t>…su importante salud. quía. Ibíza 22 de Octubre de 1832■—Señoras A L. R. P. de V. M. zxAía— Real decreto. nano Ramón de Arabí. o — En las Cortes convocadas por mi augusto Abuelo el Sr. D. Carlos iv y Señora: A V. M-, con cuyos dulces cuidados se ha restablecido la salud celebradas en el Palacio del-Buen Retiro en 1789 , después de considerada importante del Rey nuestro Señor, felicitan el alcalde mayor y ayuntamien atentamente la innovación hecha por…</t>
  </si>
  <si>
    <t>…uella ciudad el joven Rey guez, Villaman Jos.zzildtforno Rodrigutíz=£Í4&gt;iüellSanchez-JAíanjpn. = Con ¿U aUgnsta Esposa.' ’ ir J aro Mariano Fernandez, secretario. '■. ~ • V ''- El príncipe Carlos, segundo hérnIitio det .Rey , entro, añtes de ayer enjssp __ ta‘ capital. Sé asegura qué" esie'viage no lléne riinguiTqbjero qúe. pueda Hamar Señora:,La Divina Providencia, consefvandq lapreciosa vida del .¿jLgT la atención; ayer le reelbió S. S. SádMallan ac…</t>
  </si>
  <si>
    <t>15/01/1833</t>
  </si>
  <si>
    <t>Gaceta de Madrid n.º 7</t>
  </si>
  <si>
    <t>…e Real sociedad cáhtabríca dé Áníigot del país, qué erigida efl 1/95 por la mostrara indiferente á las incesantes y fervorosas aclamaciones dé todos sus mo munificencia del Sefior D. Carlos íy, cesé en sus funciones por consecuencia radores, !qué unánimemente sé complacen en que felicite á V.jtf. por el plau de las vicisitudes políticas posteriores al afio 18l)8, y de cuyas patrióticas ta sible restablecimiento del mejor de los Reyes, vuestro di…</t>
  </si>
  <si>
    <t>Cárlos</t>
  </si>
  <si>
    <t>…no de los primeros alumnos del Real colegio de artillería cuando te Vizcaya. Su dotación consiste en 6600 rs. anuales, pagaderos en dinero efectivo de estableció en Segovia por el Sr. D. Cárlos tu, desde donde salió en 1765 pa los fondos comUDes por tercios, y ademas un real por cada visita con que contribu ra alférez ,de dicho cuerpo. Se halló en la expedición da la colonia del Sa yen los respectivos interesados, excepto los pobres declarados por l…</t>
  </si>
  <si>
    <t>…a antigua ley fundamental. El presidente propone, las .Córtes piden , el reado la continuación de sus litigios. Los jueces avenidores de los años 1830 clero, consultado por el Rey D. Carlos tv, apoya la petición; y finalmente y,183L habían obtenido la avenencia de las partes en otras 212 demandas; el Monarca la sanciona, sin vestigio alguno de la mas leve contradicción. siendo por consecuencia S88 las familias que Solo en el pártidó &lt;je Barcelon…</t>
  </si>
  <si>
    <t>…a cuyo orden de suceder debe la España todo su poder y engrandecimiento; la ción de justicia, y se eviten dudas sobre esta materia en los demas tribunales respuesta y decisión del Sr. D. Carlos tv á la anterior respetuosa súplica; la de comercio y en las Reales chancillerías.y audiencias.se ha servido también solemne promulgación de la Real pragmática, reservada á V. M. por los ar mandar S. M , que se circule y publique esta soberana resolución junt…</t>
  </si>
  <si>
    <t>…an apreciable Real curidad y en el secreto, que razones políticas exigieron por tantos años lo orden, que Patencia no ha,tenido, ni tendrá ¡amas otra divisa que la de la fi que el Sr. D. Carlos iv y las Cortes de 1789 dispusierotry acordaron para el delidad á su Rey y Señor, ni seguirá otra dirección que por ia que fueron restablecimiento de esta» reyes fundamentales de la monarquía; y la publica y llegaron sus mayor» á ponerla en el lustre y esplen…</t>
  </si>
  <si>
    <t>…, de lü vertid y de la-justicia: Patente como es todo esto, y tan pa Los Sres. coroneles de los cuerpos reunirán en su casi alojamiento á los'getente como es nue habiendo $. M. él Sr. D. Carlos rv accedido á la petición fes y oficiales, á quienes enteraran de esta soberana volunt-íd y testimonio’ qqc de ice téteos prefiniendo que i su tiempo se hubjese de expedir la pragmática, se acompaña,disponiendo se trasmita ¿sus compañías en términos claro-, y…</t>
  </si>
  <si>
    <t>…bré si podía y debía acceder en conciencia r justicia á dicha petición, Santos de la Torre. y solo después que estos prelados emitieron su dir imen jt*rmativamentc , fue cuando el Sr. D. Cárlos iv tuvo ú bien mandar se observase y cuarda^e pe¡ pert Excmo. Sr.: Con el mayor aprecio, y no menor respeto, recibo los dos inente en la sucesión de la monarquía ia coviumbie inmemorial ati&gt;:icw..da r ejemplares del testimonio de las actas de Córtes de 1789 s…</t>
  </si>
  <si>
    <t>…cn el reinado del Sr. ii'Felmc v, pero restaú lúe V. M. quiere convencer I rus fieles tropas de la indisputablc lcgi t i mi Jad ralo , cómo va dicno, en toda su integridad por. él Sr. D. Carlos tv, de glo-</t>
  </si>
  <si>
    <t>…cinco de la mañana del dia Jó del corriente salieron pare Lisboa Jo» velfas v la imposibilidáct ffc/’q*4iiútttrclt&gt;rigfen dé to$p¡ • ademas estáis ltgSffbi Scrmos. Sres; Infante» D. Carlos y D. Sebastian coa tus augustas familias, «por el voto que disteis el éfio pnw, y pór él articulo de la constitución.*' acompañarulo á la Sra. Princesa de Beira en su viaje á aquella corte; y porto* Mru Chartemagne dico qaése ban cometido grandes abusos en le conce partes q…</t>
  </si>
  <si>
    <t>…................................ Reus. Según las últimas noticias recibidas se sabe que SS. AA. los Sermos. Seño 10/17.. 500.. ................................ Cádiz. res Infantes D. Carlos y D. Sebastian, con su augusta Real Familia, seguian 8.553.. 500.............................. Madrid. su viage sin la menor novedad. 7,9$3.. 500.. ............................... Sevilla. El 22 llegaran £ Yelbes, donde descansaron .aquél dia, y al siguiente de 889.. 500;..…</t>
  </si>
  <si>
    <t>…promoví# la construcción de caminos en su territorio y en los confinantes. ción general de caminos, al intendente de la provincia de Santander, y á la so La páternal solicitud del Sr. D. Carlos lit accedió á sus reiteradas instancias crean ciedad de Tudela. Dios guarde á V. S. mucho» año#. Madrid 7 de AJbril de do la Real sociedad riojana, instituida principalmente para atender á aquel im 1833.=Ofalia.=Sr. intendente de Burgos. portante objeto; y co…</t>
  </si>
  <si>
    <t>…pfadm.'tica, Cuenta, Señora, con el honor deservir á VV.¡VIM. desde la época del feliz e¡» cooYcnientísinjO, rio solo para justificar ¿Jos ujo» de.lojte» «H, l^Úid^d y reinado del Sr. D. Carlos m, írt cuvo dilatado espacio, desempeñando los dc- firmeza-incontrastables y la»-de los derechos;que en su v yr'uíd.v.°jl^tñVd'í1 a bberiS de su constante fidelidad, llrgó progresivamente ¿ la distinguida clase en Berma.. Sn. Princci*- Dqító .M ma . Isabel al…</t>
  </si>
  <si>
    <t>16/04/1833</t>
  </si>
  <si>
    <t>Gaceta de Madrid n.º 47</t>
  </si>
  <si>
    <t>204</t>
  </si>
  <si>
    <t>…icias recibidas de Lisboa de fecha de 10 del corriente, se sabe que pero que sin embargo debían continuar las precauciones y medidas adoptadas, SS. A A. los Sermos. Sres. Infantes D. Cárlos, D. Sebastian y sus augustas fa cuyo acuerdo hice imprimir y circular para calmar'la ansiedad del público. milias siguen sin novedad en su importante salud. La enfermedad continuaba su progreso, y ya en la mañana del dia 28 se contaban 25 casos, de los cuales…</t>
  </si>
  <si>
    <t>…se de cuestiones: que es todo lo que puede razonablemente exigirse de un comentario,Por noticias de Lisboa de 1/ del corriente, se sabe que SS. A A. RR. los Sermos. Sres. Infantes D. Carlos, D. Sebastian y sus augustas familias conti zusni. Wijsista mun£&amp;nAr núan sin novedad en su importante salud. - Noticia de los pueblos y administraciones donde han cabido los premios ma yores , de los que comprende el sorteo del dia de hoy. NÚMEROS. PREMIOS.…</t>
  </si>
  <si>
    <t>…uy solícitos por ía felicidad de lds pueblos quede^. necá&amp;rio á su publicación. Pero hasta ahora, que son las tres y media de la confió la divina Providencia: dignóse por tanto el Señor D. Cárlos rv oir las tarde, nada se ha publicado. súplicas de los diputados de las ciudades de voto en Córtes, disponiendo la Ce Es un error creer que sea necesario el consentimiento del consejo para lebración de las memorables actas de 1/89 que V. E- nos ha comunicado…</t>
  </si>
  <si>
    <t>…o, ilustrada por©. Antonio Palau y Verdera, catedrático de Fraricia, en las cuales hicimos siempre el papel de Potencia subordinada, y que botánica &amp;c. &amp;c. En el sábio reinado del Sr. D. Cárlos xir se propagó en España el se concluían, no por nuestra voluntad é intereses, sino por los del gabinete de gusto á las ciencias.naturales por ,el convencimiento de lo muchoque contribuyen á Versailes. La Gaceta confunde el pacto de familia, que fue muy poste…</t>
  </si>
  <si>
    <t>Cárlós</t>
  </si>
  <si>
    <t>…cia Por noticias de Lisboa A 25 del corriente se sabe que SS. AA. RR. los de ToleA ; la dotación consiste en ya rs. anuales ^libres de toA contribución y pa Sermos; Sres. Infantes D. Cárlós, D. Sebastian' y sus;, augustas familias conti- gados por el ayuntamiento, lo» pretendientes Erigirán loa mem.o’rialé* ,’fl-ancos de núan srn nóveAd cn su importante salud. porte, eb «i término de 20 dlas al présldente del ayuntamiento de dicho lugar, ■ telal…</t>
  </si>
  <si>
    <t>ARTICULO DE OFICIO. D. Cárlos rv, en la que resplandece una nueva prueba del acendrado é in agotable amor de V. M. para con sus amados vasallos, por cuya felicidad os 'Él Éjnr y Reina nuestros Señores y SS. AA. RR. tus augustas Hijas si desveláis incesantemente. gue^ «innovcdaden su impor…</t>
  </si>
  <si>
    <t>…e . Por tas cartas de Lisboa de l.° del corriente, se sabe que SS. AA. RR. los asi lo mande. Todos, sean de la clase que fueren, se ponen gratis como siem Serio os. Sres. Infantes D. Carlos,, D. Sebastian y sus augustas familias conti pre se ha hecho. núan sm novedad en su importante salud. Otro tanto debe tenerse advertido para comunicar noticias á la Redacción, sea directamente, sea por medio de los administradores de correos, que es el , En l…</t>
  </si>
  <si>
    <t>…o mal aconsejado ó perjuro se atreviese á levantar el grito de la rebelión pro nes de S. M. para la conservación de las antigüedades, de acuerda con el pavorde clamando al Infante D. Carlos, contad con que inmediatamente lo castigaré D. Bartolomé Jaume, que contribuyó al rosto de la obra, bitoque se despejase el con el mayor rigor usando de las facultades ámplias que me tiene dadas S. M. terreno, y apareciese el pavimeoto. D. Alejandro Sureda, d…</t>
  </si>
  <si>
    <t>…o de cualesquiera otras fincas pertenecientes' en propiedad, po M. ( que el regimiento "provincial de Sevilla ha marchado siempre y seguirá sesión ó disfrute del expresado Infante D. Carlos. Y estando segura de la inte rpor la senda de la lealtad mas acendrada, que está marcada por el honor mili ligencia y zelo por el Real servicio del ministro del Consejo y Cámara de tar, por los deberes sagrados que señalan las leyes divinas y htunmas á los va…</t>
  </si>
  <si>
    <t>…o» qne mas y mas CAiuioa. 1 se patentizasen los derechos de su Primogénita á la sucesión cn’la corona. Se Sevilla |dpar. I publicaron al efecto-las actás de Corta y resolución del Señor Don Carlos iv Amsterdam,Bayona, 00. oo. Parí»Allante16-é.i corta pla CádizCorulla| 4b.d. Valencia I de 1789 que produjeron la pragmática de 183Ó, y se deshicieron como el pol- Burdeos, oo. zo í b. Granada 1 id. Xaragou 4 d. I vo cuantas objeciona aparecieron -contra ell…</t>
  </si>
  <si>
    <t>…so un papel con el título de Oaceta de Madrid, fingiendo del derecho romano: 2 tomos en 8.° Se vende en la imprenta y librería de Sanz, inteligencias del Ministerio con el Infante D. Carlos, y publicando con la mas á 40 rs. en rústica y 45 eo pasta; y en las provincias Cádiz, Horra] y compabia : Se villa , Hidalgo : Cortiña, Calvete: Zaragoza , ’J^uregu' y Yaglle: Pamplona, Longas: pérfida impostura carras supuestas de los Sres. Ministros, cuyo…</t>
  </si>
  <si>
    <t>…obsequio de Isabel iir I concebimos el proyecto de apoderarnos de los gefes principales qu+ el Infante Excmo. Sr.: Acabo de recibir con propio, por la via de León , los oficios I Don Cárlos había destinado para la organización de sus partidarios: 1© ejecuta— del gobernador interinó de Santander de fechas de 3 al 6 del corriente, de los I mos en fin, y logramos aprehenderlos entre Salvatierra y Castelloblanco, coa- que incluyo á V. E. copia: por…</t>
  </si>
  <si>
    <t>…s. Corren impresos varios de sus sermones fúnebres, co Reglamento de la* órdenes militares de S. Fernando y S. Hermenegildo: un cuadre, mo los del cardenal Lorenzana, de los Reyes D. Carlos tv y Luis ivm, y de. no en 4.0, edición de 1805, 4 5 n. en rústica. las Reinas Doña María Isabel de Braganza y Doña María Josefa Amalia de' -.----Manifiesto de la justicia, de U importancia y de la necesidad que halló el Bey Sajornarlos inteligentes los miran…</t>
  </si>
  <si>
    <t>…rtidarios de innovaciones, no considerando- mentaron ei placer v entusiasmo general en día tan [justo y de tanta-- C'peranioscomo un partido, sino como españoles. Al contrario, si D. Carlos triunfase, zas para la nación. A los pobres Ce la caree-i se les suavizo su encierro con una no solo perseguiría a los defensores de medidas repentinas y fuertes, sino tam abundante comida para que participasen de la alegría común , y al hn se cantó bién* los…</t>
  </si>
  <si>
    <t>…, y de buena gana resolvería la cuestión fundado en este frívolo pretex el poder con firmeza y seguridad; que en h capital del reino no se ha mani to, proclamando inmediatamente á D. Carlos. Con todo echa de ver que este festado ningún síntoma de descontento; que casi todas las provincias le obede método, aunque á la verdad muy expedito, tendría pocos imitadores; que no cen con gusto* que con el ministerio y agentes principales á quienes dispens…</t>
  </si>
  <si>
    <t>…rtiadáfa que sí »Aurx hay mas ejemplares: D. Fernando el Honesto hallándose en la mis de alguna manera merecer? su soberana consideración mb desreios er esta" ciu ma situación que D. Carlos, obra de un moco díamet raimen te opuesto: es el dad, mis anteriores servidos v la firmeza con que en diversas ocasiones he cont__yS¿erÓ.Aí^líl¿®¿cIaé::de;ias;:/.cót¿siKriíiíri^v';i¿f^rechosídéria;:Fiia;:de.;;'Hea-'-v;v' batido la misma revererion que nos-ame…</t>
  </si>
  <si>
    <t>…aron en lo ¡ recomendación seria, no vacilamos en decirlo, mala recomendación seria pura sn^Ciiv ^ c-m mucha fre^uc:iuia, ^ Ere todo do año, i\-yis( m* fo cscr.h:: un deten cr cié D. Carlos, negar al Rey U LvS.uá absoluta de hacer 1c;.es mm ai c'-nccyi ¿c bevilla: * El alcaide Gonzalo de Saavecha v A.var Gómez mr sin :¿ c-o-mracion de las Gorfes. El amor ¿ U monarqu-i pura es casi general **:m;r.bre&gt; que merecer, nuestra conr.ar.'/a, y que tiene…</t>
  </si>
  <si>
    <t>Carlota, Luisa</t>
  </si>
  <si>
    <t>Luisa Carlota</t>
  </si>
  <si>
    <t>…i la servidumbre de los augustos hijos de los Sermos. Sres. Infames t&gt;. Fran n.°. tt.2Ój, su 9«p&lt;tal 5» rs. Otro resguardo1 lot^rlno óe renta perpetua, tu? 7433, cisco de Paula y Doña Luisa Carlota,; mereciéndoles la distinción de acompa capital 1023 rí.'V 18 mrs:: y sléndó del Interés dél Béál íérVIcib él CótrÓéer'él parañarlos en sus vnges á las Prov ncias y An lilu.ía. En Octubre de 1830 ascen ' dern dé los referióos documentos, se previene 4 lar per…</t>
  </si>
  <si>
    <t>Carmena</t>
  </si>
  <si>
    <t>…de España que establece la forma de Sevilla Al&amp;ecíra.r. Trigo, de 38.4 40 rs.vfanega: cebada) de 18.a 20. suceder en la corona, y exposición del derecho de las augustas Hijas del Señor Carmena. Trigo, de 31 4 32 rs. fanega: cebada , de 12 á 14 id.: aceite,. D. Fernando vii. Por el doctor en leyes D. Pedro Sabau y Larroya, aboga de 27 4 29 rs. arroba: vino, de 25 4 30 id. do de los Reales consejos, y oficial mayor de la secretaría de la Interpretaci…</t>
  </si>
  <si>
    <t>Cárnico, Juan Antonio</t>
  </si>
  <si>
    <t>Juan Antonio Cárnico</t>
  </si>
  <si>
    <t>…renduano, cesante de la de Orense:- para la de tablecimlepto ..situado á la subid» dét . Buen Retiré. Las estampas de que aquel se Garrobilin á D. Josef Arta!; y pan la de Lillo á D. Juan Antonio Cárnico. compone sem las siguientes: Pait coa vlagérot y cexadoree, «pie figura un camino en ■■ '‘ . . jc*. ! tre un arMyq'y'tu» lago eo sitio frondous-, su autót Juan Glauber, excelente paisista ll lsr onestro Señor á consulta de b Cámara se ha orvido nombrar rectob…</t>
  </si>
  <si>
    <t>Carnps, Josef Antonio BalceUl y</t>
  </si>
  <si>
    <t>Josef Antonio BalceUl y Carnps</t>
  </si>
  <si>
    <t>…nfección en general y el contagio en particular, y sobre los varios I Nota 1.* Según parte del facultativo de Talavera la Real, el dia S del desinfectantes-que ha de haber, por el doctor D. Josef Antonio BalceUl y Carnps. Sel corriente fueron invadidas del cólera en dicha villa dos personas; upa estaba cu bailará de venta en la librería de Razóla á 5 rs. I ——•Memoria del cólera-morbo, signos precursores y sÍDtomiS característico* de esta I rada al dia siguiente, p 'la otra mu…</t>
  </si>
  <si>
    <t>Caro</t>
  </si>
  <si>
    <t>…as Arias, electo por elSr. Rey difunto, y ocurrir á la ausencia del Emo. Sr. cardenal D. Juan Francisco Mar — Alge ciras 30 de Setiembre. co y Catalan, y á la-enfermedad del limo. Sr. Caro. (3) El Exorno. Sr. mar Se ha publicado en Gibraltar el siguiente bando: ques de las Amarillas debe llegar muy pronto á esta capital part Ocupar en el Proclama de S. £. el Señor Guillermo Houstoun , caballero gran cruz de Consejo la plaza que le corresponde,…</t>
  </si>
  <si>
    <t>Caro, Francisco Javier</t>
  </si>
  <si>
    <t>Francisco Javier Caro</t>
  </si>
  <si>
    <t>…l decano de mi Cornejo y Cámara de ..Castilla D. Josef María lor que corresponde i la ternura de mi natural sentimiento,, pata que se tómen Puig: el ministro del consejo de Indias D. Francisco Javier Caro. Para suplir las providencias que en semejantes casos se acostumbra. == Está señalado de la la; mita por ausencia, enfermedad ó muerte de todos ó cualesquiera de los miem . Real mano1 de S. M. bros de este Consejo de Gobierno; nombro en la clase de eclesiásti…</t>
  </si>
  <si>
    <t>…nas como necesita el bien de toda la monarquía. Madrid 30 FRANCIA. • de Setiembre «Je 1833. París 6 de Octubre. Está rubricada de los Sres. D. Josef Cafranga, D- Ignacio Omulrian, Don Francisco Javier Caro, D. Mariano González de Mendoza Merchante, Don Por decreto de esta fecha ha dispuesto S. M. que de la segunda clase del Manuel María de Arbizu, D. Bartolomé Vasallo, D. Francisco Javier Man contingente del año de 1832 se incorporen en el ejército 353 hombres.…</t>
  </si>
  <si>
    <t>…Puig, y el Excmo. Sr. D. Narciso de Heredia» conde de Ofalia, secretario del El siguiente parte del comandante del destacamento que salió de Vitoria Consejo. Su individuo el limo. Sr. D. Francisco Javier Caro no pudo concur anres de las ocurrencias en dicha ciudad contra los alborotadores de Orduña* rir por impedír&gt;elo grave y penosa enfermedad, de que no se halla recobrado. da idea de la calidad y disposiciones de su fuerza armada, dirigida por los ca El Consejo,…</t>
  </si>
  <si>
    <t>Carralero, Dolores</t>
  </si>
  <si>
    <t>Dolores Carralero</t>
  </si>
  <si>
    <t>…anuela Oreiro tita; Burgos, Villamieva; Cádiz, Hortal y compabtá-; Coraba, Calvete; Perról; Tejaa da; Granada, Aguilar; Lérida, Caramillas; MurciaBenedicto; Málaga, Aguilar; Lema, Doña Dolores Carralero, D. Mariano Martin, D. Joaquín Reguer, Oviedo, Longoria; Pamplona, Longás; Salamanca, Bisoco; Santander,. Martínez; D. Cayetano García, y coros. | , Santiago, Rey Romero; Sevilla, Hidalgo y compabla; Toledo, Hernández; Valencia, Cabrerizo; Valladálid, Rodrígu…</t>
  </si>
  <si>
    <t>Carras-, Manuel Clemente</t>
  </si>
  <si>
    <t>Manuel Clemente Carras-</t>
  </si>
  <si>
    <t>…ef presbítero D. Franéisco Perez y Doña Manuela Sauz, ve-', la monarquía. Córdoba 28 de Marro de 1833.—Scñor.nrA L R. P. de V. ü ditos de Sáucéllé, por la múorté. violenta, dada á D. Manuel Clemente Carras- . =E1 coronel de infantería, Francicco Antonio Valdelomar. co, de la misma vecindad; y ál mismo tiempo que este suprgmo tribunal; prévía audiencia del Sr. fiscal, proveyó en dicha causa lo que tuvo por convenien Señora: La sociedad económica de Amigos del paí…</t>
  </si>
  <si>
    <t>Carril, Francisco Javier</t>
  </si>
  <si>
    <t>Francisco Javier Carril</t>
  </si>
  <si>
    <t>…resulta vacante, 4 D. Martin Javier Muzquiz: para el corregimiento de letras ta .el calendarlo de los mejicanos. Se vende en esta corte en la librería de Razóla, y de Torrijos, á D. Francisco Javier Carril, alcalde mayor de .Tavara: para la en'Barcelona en la de Bergnes y compañía, 4 6 rs. vira de alcalde mayor de Siruela, a D. Juan Francisco de Priego, cefante dé —Tratado de¡enfermedadet cutáneas por D. Josef JacobO Plenk. doctor en c'rugla, de la traducido pr…</t>
  </si>
  <si>
    <t>Carrillo, Mariano</t>
  </si>
  <si>
    <t>Mariano Carrillo</t>
  </si>
  <si>
    <t>…El primero de estos paseos es notable por su belísima posición: el segundo ____ Se asegura que el general Bonnet ha admitido la comisión para Argel, por su graciosa idea, debida á D. Mariano Carrillo, coronel de ingenieros. Las que el general Guilleminot no ha tenido á bien desempeñar. divisiones que forman sus calles se b*n dividido eñ propiedades particulares, :____Acaba de llegar á esta capital el príncipe Henrique de Leiningen, hijo del sujetas á cier…</t>
  </si>
  <si>
    <t>Carsalho, Josef Theotonio de</t>
  </si>
  <si>
    <t>Josef Theotonio de Carsalho</t>
  </si>
  <si>
    <t>…a déS. M.k se convir Por último r en Villano-va de Baitro revistó £ la 4.* Angada qüe ttiándi el tieron en cárttioos de gracias‘las rogativas pública* &lt;jue hablan erapeeado -desda brigadier Josef Theotonio de Carsalho; y desde-alli 'sé dirigió al monte de luego's.ríendo tan geaecaks mitin vehemente» las demottracioaes-dcl público S. Gens, donde se halla una capilla dedicada á este Santo; y en*cuya altura ngocijo. . - -estaba la artillería, la cual saludó á S. según ordenan…</t>
  </si>
  <si>
    <t>Cartagena, Josef de</t>
  </si>
  <si>
    <t>Josef de Cartagena</t>
  </si>
  <si>
    <t>…ha servido nombrar para la plaza de oidor de la Real audiencia Nota. En fecha 16 del actual participa al Excmo. Sr. Secretario de Estado de Valencia , vacante por fallecimiento de D. Josef de Cartagena , al alcalde y de Fomento el presidente de la junta superior de Sanidad de Andalucía , que del crimen mas antiguo de la misma D. Francisco de Paula Berja; y para la la municipal de Sevilla no da ya parte del estado sanitario de aquella ciudad, que este deja á…</t>
  </si>
  <si>
    <t>Carvallo, Josef Mapa</t>
  </si>
  <si>
    <t>Josef Mapa Carvallo</t>
  </si>
  <si>
    <t>…balda tmyor dé b villa de Guata i D- Manuel López Gallego.- pan la de gues, y é 22 y ad én lu principales librerías de las provi ocias. Los suscrlptora que Villafraneadel Vierzo á D. Josef Mapa Carvallo: pan la de Cafiéte de la no hayan recogido todos los tumos de ést» obra, acudirán á reclamarla en tofio el Toma i D. Juan María dé b Vega, Cesante de la del Carpió: pan la de Mé* mes de Febrero Inmediato en .los puptos donde sé hubiesen suscrito. dellin 4 Oi…</t>
  </si>
  <si>
    <t>Cas, Isidoro Aíoraz y</t>
  </si>
  <si>
    <t>Isidoro Aíoraz y Cas</t>
  </si>
  <si>
    <t>…n fecha de 7 «del corriente trasmite ei si do y práctica de ¿os cuatro juicios, civil ordinario, sumario, de partición ejecutivo y gente*, de concurso de creedores, escrita por ei doctor D. Isidoro Aíoraz y Cas guiente parte qae con la del 5 k-d*ó ei lenicate coroaei Diego:' : Herrera,. "■ tro: ca edicioet corregida y adicionada por 0. Santiago de Aivarado y de la Peña: un ítisítO e£í 4»~ S¿ vesdeu f s i* *íbrerís;dc;R¿ZGl«'y;.á;áóS"I?S:íCh.íP«Sia-:¡;'''':: —~¿7 roi…</t>
  </si>
  <si>
    <t>Casamayor</t>
  </si>
  <si>
    <t>…l flanco izquierdo y llamar la atención del enemigo el ayudante D. Joscí Marchesi, to llo con el fin de entretenerlos y ganar tiempo para que llegase la infantería; pero al ver el teniente Casamayor que á los primeros tiros empezaron á con S. M. la Reina Gobernadora ha oído con el mayor agrado este nuevo ras moverse, los cargó con solos los 14 caballos que mandaba á la voz de \Vha la go de valor y entusiasmo de nuestras leales tropas, y en prueba de lo g…</t>
  </si>
  <si>
    <t>Casamayor, Fernando</t>
  </si>
  <si>
    <t>Fernando Casamayor</t>
  </si>
  <si>
    <t>…Cubillo de Perazancos, donde formaron y tomaron posición en una favor de los rebeldes que se presenten á solicitarlo, y quedaba pronto para con altura. Una guerrilla al mando del capitán D. Fernando Casamayor, teniente tinuar las operaciones que le están confiadas. de dicho Real cuerpo, se adelantó sobre los facciosos, sostenida por el general Armildez con el resto del escuadrón, mientras «e dirigía á reconocer el flanco izquierdo y llamar la atención del enemigo…</t>
  </si>
  <si>
    <t>Casanova, Francisca</t>
  </si>
  <si>
    <t>Francisca Casanova</t>
  </si>
  <si>
    <t>…Doña Manuela Oreiro Lema y D. Joaquin Reguer. 2.° Primer, acto de la comedia de Martínez de la Rosa lil marido en la chimenea, en la que salen Doña’ Isabel Boldum, Doña Francisca} Doña Francisca Casanova, ANUNCIOS. ; ■ ‘ Pepa: D. Florencio Romea, D. Carlos: ¡D. Nicolás Lombia, D. Anselmo: JUannal de física divertida ó nuevas recreaciones físicas: contiene varios experi D. Mariano Fernandez, D. Eugenio: D. Carlos Boldum, Juan. 3.° Terceto mentos curiosos, inst…</t>
  </si>
  <si>
    <t>Casariego, Cayetano Blanco</t>
  </si>
  <si>
    <t>Cayetano Blanco Casariego</t>
  </si>
  <si>
    <t>…imera que se publica en su clase. Invitado el autor i trabajar en latín una obra elemental de jurisprudencia patria por el plan que rige, se dedicó á recoger lo* Caldae de Oviedo. D. Cayetano Blanco Casariego, en Oviedo: desde 15 de principios luminosos de justicia encerrados en el depósito de Duestros códigos, y Mayo 4 15 dt Octubre. sobre ellos formar unos elementos que por so método presentase con orden, y por un encadenamiento de ideas, los principios del dere…</t>
  </si>
  <si>
    <t>Casas, Nicolás</t>
  </si>
  <si>
    <t>Nicolás Casas</t>
  </si>
  <si>
    <t>…rería de la viuda de Cruz á 4 reaY á los alumnos qüe logren el accésit, banda á cada uno con el lema deja . les en rústica. sociedad. f . — "'Elementas de anatomía patológica, por D. Nicolás Casas. mandados seguir de or Título de socio de mérito, si no lo tuviere, al profesor que presente mas den de S. M«-en la ens^ftanaa de-lot alumnos de la Real édcüela de Veterinaria. Es bien conocido, de los que se.dedican á la .ciencia de curar que los trabajos de…</t>
  </si>
  <si>
    <t>Casaseca, Antonio</t>
  </si>
  <si>
    <t>Antonio Casaseca</t>
  </si>
  <si>
    <t>…ti Santander........................... D. Andrés Crespo Cantolla. mamente en Arensberg de Westfalia. Habiendo asistido á una de las sesiones Segovía. ............................ D. Antonio Casaseca. del consejo de Regencia, y alabado el zelo de sus individuas en el despacho de Sevilla................................. D. Juan Antonio Almagro. los negocios, sacó de repente nn memorial de su bolsillo, y les dijo que seria Soria.............................…</t>
  </si>
  <si>
    <t>Cases, Sebastian de</t>
  </si>
  <si>
    <t>Sebastian de Cases</t>
  </si>
  <si>
    <t>…-de su Alfonso Vázquez; y para la ración que resulta vacante en la misma santa igle augusto Esposo y Soberano D. Femando vn (Q. E. E. G.).*’ Es copia^rG. sia por esta promoción, á D. Sebastian de Cases. Adderley, secretario civil. En consecuencia de esta comunicación S. E. el teniente gobernador de Gi Por las comunicaciones que ha recibido el gobierno de S. M. la Reina braltar ha expedido la siguiente orden del dia: ”Secretaría del mayor de pla Gobernadora…</t>
  </si>
  <si>
    <t>Casi</t>
  </si>
  <si>
    <t>…podér 18 prisioneros, algunos heridos, sm haberse podi tierra, volvía a las provincia. do cogér tnas, á causa de la desigualdad del terreno; U familia entera del barón En ellas el general Casi ¿ñon ocupaba el 13 a Vibalr.mu a.echando e! m de Herves, que iba en su compañía, compuesta de su señora , tres hijas y cria mentó de atacar a los guipuz.oanos t ugUivo-. de', vahe de I'&gt; 'runda; ia-. trvé.iy dos; y se han presentado.á acogerse al indulto el t…</t>
  </si>
  <si>
    <t>Castañeda, Francisco</t>
  </si>
  <si>
    <t>Francisco Castañeda</t>
  </si>
  <si>
    <t>…manos del alcalde de Bechi, el cual, en virtud de las declaraciones de este fes sus solicitudes suficientemente documentadas en el término de un mes. reo, ofició inmediatamente á D. Francisco Castañeda, comandante de la parti da de persecución dé bandidos. Auxiliado este de la justicia de Chilches logró aoiSA DE comercio._Cotización de hoy 4 las tres ele la tarde. aprehender á Joaquín Onoll, desertor del presidio1 del canal de Campos, y otro de los gefes de…</t>
  </si>
  <si>
    <t>Castañnn, Federico</t>
  </si>
  <si>
    <t>Federico Castañnn</t>
  </si>
  <si>
    <t>…irey de Navarra. noche anterior con dirección á Arconiz; y recibido el oficio de V. E. por el capitán de ingenieros D. Eusebio Quincoces, en que me daba instrucciones so El Excmo. Sr. D. Federico Castañnn, comandante general de Guipúzcoa, bre mis operaciones, emprendí la marcha al amanecer del 25, con el objeto da parte al Excmo-.Sr. Secretario de Estado y del Despacho de la Guerra, con de interponerme entre ellos y los Arcos, donde calculé llegarían para pasa…</t>
  </si>
  <si>
    <t>Castaño, Melchor</t>
  </si>
  <si>
    <t>Melchor Castaño</t>
  </si>
  <si>
    <t>…lo que ha sido menester hacer para su logro. Asi , no extjañdr&amp;que yo recomiende al brigadier D. Manuel Bretón, cuyas luces y asistencia me han sido de mucha utilidad; al referido D. Melchor Castaño; al subteniente del mismo Real cuerpo de artillería D. Bernardino Agraz; al capitán de gra naderos del regimiento de infantería de Saboya , 77 de línea , el teniente coronel graduado D. Pedro de la Iglesia, y al oficial de la plana mayor el capitán D. Miguel…</t>
  </si>
  <si>
    <t>Castañon</t>
  </si>
  <si>
    <t>29/11/1833</t>
  </si>
  <si>
    <t>Gaceta de Madrid n.º 152 (extraordinaria)</t>
  </si>
  <si>
    <t>…tas heles y decididos, cuya formación ha tenido ya principio bajo la dirección del caballero corregidor presidente de la diputación de Vizciya. »Segun avisos que me ha dirigido el general Castañon desde S. Sebastian, perece que la facción de Tolosa se ha deshecho completamente, regresando á sus casas la mayor parte de los que la formaban, donde han entregado las ar mas 4 sus respectivas justicias. "El buen espíriru de las tropas de mi mando sigue sin i…</t>
  </si>
  <si>
    <t>Castañon, Federico</t>
  </si>
  <si>
    <t>Federico Castañon</t>
  </si>
  <si>
    <t>…% ^pngalez EUpé.” FRANCIA- __ | 1... &lt; . ' Madrid 13 de Febrero. - -;V -Ppris 3 de Febrero. ■ El R.E.Y.áuestro Sefior en consideración al mérito y; seryíqiosjdel marisca) de campo.D. Federico Castañon, ha tenido á bien nombrarle segundo cabp Un periódico ministerial dice lo que,sigue: ■ [ , comandante generaLite Guipúzcoa. • ■ , íÁ - i ' «Se confirma lo que hemos dicho acerc^ de los pasos que da Mr. Fozzo di Borgo para volver á ganar la’amistad de nuestro…</t>
  </si>
  <si>
    <t>…Isabel ii , se ha dignado promover á teniente general de los Reales ejér gobierno ha recibido los datos necesarios de los ingenieros de Bona y Bugía, y citos al mariscal de campo D. Federico Castañon, nombrándole adema» segun te dice que los ministros de Guerra y Marina pedirán á las Cámaras los fondos do cabo de la provincia de Castilla la Vieja. necesarios para llevar adelante esta expedición. Declaradas por Real decreto de 30 de Noviembre último la cla…</t>
  </si>
  <si>
    <t>Castaños, Francisco Javier</t>
  </si>
  <si>
    <t>Francisco Javier Castaños</t>
  </si>
  <si>
    <t>…o, que y Catalan , cardenal de 'la santa Iglesia romana: el marques de Santa Cruz: el está en gloria; y como Reina Gobernadora, durante la menor edad de mi au duque de Medinaceíi: D. Francisco Javier Castaños: el marques de las Ama- gusta Hija la Reina Doña Isabel 11, lo participo al Consejo con lodo el do-, -rillas: el actual decano de mi Cornejo y Cámara de ..Castilla D. Josef María lor que corresponde i la ternura de mi natural sentimiento,, pata que se tómen P…</t>
  </si>
  <si>
    <t>…do una alocución y proclama marques de Santa Cruz; el Excmo. Sr. duque de Medinaceli; el Excmo. Señor apropiada á las circunstancias; sin perdonar medida que pueda contribuir á la D. Francisco Javier Castaños, duque de bailen; el Excmo. Sr. D. Josef María destrucción de los rebeldes y á hostilizarlos por mar y tierra. Puig, y el Excmo. Sr. D. Narciso de Heredia» conde de Ofalia, secretario del El siguiente parte del comandante del destacamento que salió de Vitoria…</t>
  </si>
  <si>
    <t>Castéllahe'</t>
  </si>
  <si>
    <t>…era columna de la división del general Blas Alonso del Valle, vecino de Montealegrei Achard, compuesta.del 8.° ligero y. del 12.° de línea, procedente de Malinas, y mandada por el general Castéllahe': 'también lo vérffieó una parte del gran PARTE NO OFICIAL. «parque de artillería, y hoy debe llegar la restante. La-segunda columna de la misma división, á las órdenes dét general Voiral, llegará al medio día* Se NOTICIAS EXTRANGERAS. compone esta del .22 de…</t>
  </si>
  <si>
    <t>Castellano, Boni de</t>
  </si>
  <si>
    <t>Boni de Castellano</t>
  </si>
  <si>
    <t>…e 1833-zz teniente general conde Harispe, que acaba de hacer su revista de inspección. El Excmo. Sr.=Antonio de Sola.—F.xcmo. Sr. Secretarlo de Esquío y del Despa teniente general conde Boni de Castellano mandará, según dicen, la división cho de la Guerra^.....; , .................... de caballería de los Pirineos. (Diario d e Pjtptsj) » . . virey interino de Navarra ha publicado el siguiente aviso al público. TV dos rhas-á -esta oarféJse’ Kan"divulgado alguno…</t>
  </si>
  <si>
    <t>Castellanos, Agustín</t>
  </si>
  <si>
    <t>Agustín Castellanos</t>
  </si>
  <si>
    <t>…r, ,.qup Briones pase á servir á hr chancillería de Granada la plaza de alcalde del cri de ese mal que.tanto le inaitiTtzaba.han redundado'tan|os bienes, que háplu men que obtiene D. Agustín Castellanos, y este se traslade á .lá de aquel por ma no acierta &amp; expresarlos. El fieliz y ptausibtv.pensqmjepto ¿U pp.tregaf á convenir asi al mejor servicio del Rey y del Estado. Tendráse entendido en V. M. el tiníon del Estado, ocupará un lagát muy distinguido en los…</t>
  </si>
  <si>
    <t>Castellanos, Basilio</t>
  </si>
  <si>
    <t>Basilio Castellanos</t>
  </si>
  <si>
    <t>…terior, se hallaba én marcha di- ------La poderora Thamir, ó los remordimientos los malvados; obra escrita por I rigiéndose á Durango. . . ' Mr. David, y traducida y aumentada por D. Basilio Castellanos y D. Julián Aneuto. Las máximas que contieue esta obrlta son sublimes y religiosas, y la mayor parte de El capitán general de falencia con fécha 21 del corriente, dice lo que sigue: los sucesos de que en ella se hace meocioo son sacados de &gt;a historia de las naciones. Excmo. Sr…</t>
  </si>
  <si>
    <t>Castelló, Juan</t>
  </si>
  <si>
    <t>Juan Castelló</t>
  </si>
  <si>
    <t>…regidora: El vicario eclesiástico.=El conde de Altamira-ccD. Rafael Perez de Guznrau bolsa de comercio._Cotización de hoy 6 las tres de la tarde. el Bueno.=D. Juan Antonio Mendez.=D. Juan Castelló^D. Bonifacio GuI ticrrezc=D. Francisco Javier Mariátegui.==D. Lorenzo Sánchez Nu5ez.=D. An- ERECTOS PUBLICOS. | dres Cabaliero^=D. Josef Fagoaga.=D. Julián Aquilina Perez.sD. Joscf Mu- Inscripciones sobre el gran libro al 5 p. loo, 00. Dichas Id. al 4 p. loo,…</t>
  </si>
  <si>
    <t>CastelUnne</t>
  </si>
  <si>
    <t>…roto los vidrios del café del Emperador, y pide Grouchy, se acantonará en Áuch y Tarbes. £ los gritos y voces de viva r¿-ürypsalgan de dicho café los orangistas que.se El teniente general CastelUnne mandará la división de los Pirineos orien ' reúnen en él ordinariamente. En la plaza de Meir está reunido todo el popula- tales, y no la caballería como se ha dicho; tendrá á sus órdenes á MM. Saint ’ cho furioso é irritado contra los orangistas que hoy mismo…</t>
  </si>
  <si>
    <t>Casti, Josef María del</t>
  </si>
  <si>
    <t>Josef María del Casti</t>
  </si>
  <si>
    <t>…ara que no se retarde ni interrumpa la obra. Ríales órdenes. 5.° Concluida esta se procederá á formar un presupuesto y á proponer me El Rey nuestro Señor se ha servido autorizar á D. Josef María del Casti dios para llevar aquella carretera al estado de pílfeccion que conviene. llo , abogado de los Reales consejos, y promotor fiscal de la subdelegacion de Lo que comunico á V. E. de Real orden para su inteligencia y cumpli montes y plantíos de la villa de Alcaud…</t>
  </si>
  <si>
    <t>Castilla, Presidente del Consejo y Cámara de</t>
  </si>
  <si>
    <t>Presidente del Consejo y Cámara de Castilla</t>
  </si>
  <si>
    <t>…e comercio según el último em Está rubricado de la Real mano. — En Palacio á 22 de Febrero de 1833.— padronamiento, y cuántos individuos se hallan en ella dedicados á la profesión Sr. Presidente del Consejo y Cámara de Castilla. mercantil por mayor y menor. 6. a Cuántos corredoras deberán aumentarse ó disminu'rse en cada plaza MINISTERIO DEL FOMENTO GENERAL DEL REINO. según su respectivo movimiento de comercio, calculado ¡or el producto de El Rey nuestro Señor se ha enterado de lo q…</t>
  </si>
  <si>
    <t>…álica en tiempo de Felipe v y El Rbt nuestro Señor, por Acales decretos dirigidos con fecha 16 de ate Felipe vi: y podremos decir en eide caso, cómo én otros muchos, que la mes al Sr. Presidente del Consejo y Cámara de Castilla, se ha servido nom excepción prueba la regla. No hablamos de las naciones mahometanas: porque brar para la alcaldía mayor de S- Lorenzo de la Parrilla á D. Juan Pablo el bello sexo, proscrito en ellas y sometido á la esclavitud doméstica., mal Clemente: para…</t>
  </si>
  <si>
    <t>Castilla, Presidente del Consejo y Camara de</t>
  </si>
  <si>
    <t>Presidente del Consejo y Camara de Castilla</t>
  </si>
  <si>
    <t>…ogénita nuestra cutnplimiento.eeEstá rubricado de la Real mano.eeEn Palacio á 13 de Octur- Reina Doña Isabel h , i quien el cielo, como á V. M., prospere con toda bre de 1833-seAl duque Presidente del Consejo y Camara de Castilla, suerte de felicidades y bendiciones. Valencia 7 de Octubre de j833.zzSefiora^= A L. R. P. de V. M.=E1 conde de Cuba.” Por el Consejo se escribirá á todas las ciudades, villas y lugares donde se I deba celebrar el acto de la proclamación de mi augusta Hija la…</t>
  </si>
  <si>
    <t>Castilla, Sancha II de</t>
  </si>
  <si>
    <t>Sancha II de Castilla</t>
  </si>
  <si>
    <t>…tor D. Joaquín Meneos y Manso de Zúfilga , barón tro Señor con dos estatuas á los lados, símbolos de la justicia y la fortaleza; ha de Bigíiezal. —- El Cerco de Zamora, por el Rey D. Sancha II de Castilla, poema im preso por la Real Academia Española, por ser entre los presentados el que mas se biéndose adornado todo el local con colgaduras. ^ acerca al que gané el premio. Su autor D. Fernando Corradf: dos cuadernos en *3 Por lá mañana dé dicho dia 28 se cantó…</t>
  </si>
  <si>
    <t>Castillo, Joséf María de</t>
  </si>
  <si>
    <t>Joséf María de Castillo</t>
  </si>
  <si>
    <t>…Orden , Aren (reino de Aragón), D.Ildefonso Suarez y Tos cerdeSa. tada, regidor,perpetuo de Llerena , D. Eugenio Zuazo, regidor perpetuo sub 7*urin 6 Je Julio. decano de Zamora, y D. Joséf María de Castillo, abogado de los Reales con sejos y del ilustre colegio de la Real chancillería de Granada, quien al mismo El consejo de guerra de la división de Chambery condenó en rebeldía el tiempo da gracias al Rey nuestro Señor por haberle concedido el permiso de 1.® de…</t>
  </si>
  <si>
    <t>Castlereagh</t>
  </si>
  <si>
    <t>…tos-ejemplares del testimonial de, las ac cual nunca podría yá contar con aquéf pijs para nada. 1 tas de Córtcs de 1789, que acompañabanÁ la orden de V. M..de-'4;de Febre- ' * El lord Castlereagh declaró por, el contrario que votaría ép.fav^r.del bilí,, ro últtrtio, debo á un tiempo mismo felim^n^^, M.»y féiiejtarme del buen sintiendo sobremanérd qUe el ministerid-^pbiese tildado tVn?ó jiempó en pro .efecto,'que aquellos jhaxb producido. En las coótes…</t>
  </si>
  <si>
    <t>Castrisiones, Angel</t>
  </si>
  <si>
    <t>Angel Castrisiones</t>
  </si>
  <si>
    <t>…, y el co los puertos del Sur de Goatemala, en el mar Pacífico, por no quererlo despa mercio y la industria de Alemania. Se habia dicho que el no haber ratificado char sus. dueños D. Angel Castrisiones y otros con el recargo del 8 por 100 la Baviera el tratado de comercio concluido con la Prusia por M. de Mieg prevenido en la Real orden de 25 de Noviembre de 1830 sobre los avalúos debía atribuirse á la influencia de una gran Potencia: lo cierto es que la Ba…</t>
  </si>
  <si>
    <t>Castro, Ines de</t>
  </si>
  <si>
    <t>Ines de Castro</t>
  </si>
  <si>
    <t>…e Pifrrrer. En la misma imprenta sé-bailan El dia 7 de,Marzo ele 1833 falleció en esta cortee! Excmo. Sr. D. JosefMa las piezas dramáticas siguientes: traged as ; Dido: Andromaca: Doña Ines de Castro: sía Meneos y Eslava Areizaga y Eslava, caballero gran cruz'de la Real orden de Gonzalo de Córdoba: engrupe: -Ornaste ó José/ en Yaipío. Comedlas: D. Gil de las cal S. Hermenegildo, de justicia de la de S. Juifi de Jerusalem, comendador do zas verdes, correct…</t>
  </si>
  <si>
    <t>Castro, Manuel Á'ntonio Franco de</t>
  </si>
  <si>
    <t>Manuel Á'ntonio Franco de Castro</t>
  </si>
  <si>
    <t>…p Man- do 13 enfermos, de los cuales han perecido 5, y uno quedaba de mucha grave dad, sin que en ningún otro pueblo del condado se haya presentado hasta ahor dado por el teniente general Manuel Á'ntonio Franco de Castro. ‘ Y en fin el' It) llegaron S. M-, el conde de Bourmont y el de S. Lorenzo, ra caso alguno sospechoso. Este contagio que corre por Europa después de haber nacido en la India ely otras muchas personas del ministerio de la Guerra. año de 1817, es mucho menos t…</t>
  </si>
  <si>
    <t>Castroverde, Josef de Lieior</t>
  </si>
  <si>
    <t>Josef de Lieior Castroverde</t>
  </si>
  <si>
    <t>…d. á 4 p. ico al añ». ■ Repertorio médico extrungtro. Periódico mensual de medicina, cirugía, veterinaria, •U i i». Bilbao {.Id. Santiago j id* farmacia, química y botánica , por D. Josef de Lieior Castroverde, médico español re sidente en París. Sin embargo de lo adelantada que se halla entre nosotros la medici na , se echaba de menos una obra períoca en que se mencionasen udos los descubrí. xnientos y observaciones que sé hacen en los países extrangeros, s eirdo…</t>
  </si>
  <si>
    <t>CastrUlon, Félix Eocjjb</t>
  </si>
  <si>
    <t>Félix Eocjjb CastrUlon</t>
  </si>
  <si>
    <t>…. la que escribid con el título ¿le las Mufteeas de Marcela et antlguo' poeta minario de Vergara; pasando antes para su mejor desempeño á la escuela teó- D. Alvpro.de Cubillo, por D. Félix Eocjjb CastrUlon, filúcil de.ejecutar #t&gt;las ca—„ rico-práctica de Freyberg, en Sajonia, en la cual, yen la inspección de las sas particulares por estar arreglada pásd pocas personas. Se bailará i 4. n, en la II-minas de aquel país, las de Bohemia y de Hungría, empleó mas de-…</t>
  </si>
  <si>
    <t>Catalan, Juan Francisco Marco y</t>
  </si>
  <si>
    <t>Juan Francisco Marco y Catalan</t>
  </si>
  <si>
    <t>…la persona de su comitiva. dose S. M. nombrarme para que mientras no se halle en Madrid, sustituya al - En Siberia, ai como en América, sa hallan entre las arena aurífera ma M. R. cardenal D. Juan Francisco Marco y Catalan, primer nombrado pór el sa de platina mu ó menos grandes. Las mas notables por su magnitud que po Rey nuestro Señor (Q. E. E. G.) para componer el Consejo de Regencia du seemos se han encontrado en los ingenios de Níjné Tabil. Una pesa mas de 1 de rante la me…</t>
  </si>
  <si>
    <t>Catalina</t>
  </si>
  <si>
    <t>…ta ingenua ma Doña Alaría, hija del Rey D. Heñfique el m, en él añb 14*12: en el 23 del nifestación, de los sentimientos que animan al ayuntamiento de Gijon y al ve- mismo siglo á Doña Catalina,. primogénita de D. Juan n, y á Doña Juana, cínrbwip.jque representa, Gijon, y Octubre á 25 del año de 1833.=Señorac=; hija segunda de Doña Isabel i, en 151&gt;2, á quien como antes i su augusta ma A L. R. P. de V. M.=Fráricisco de Cabo, juez l.°, presidente.™Fr…</t>
  </si>
  <si>
    <t>Cataluña, Leales-babitantesde</t>
  </si>
  <si>
    <t>Leales-babitantesde Cataluña</t>
  </si>
  <si>
    <t>…ercicio de las altes funciones de Secretario de •“‘Cá'fititiiiíaginrraldetejtrcitoy príntlpadade Cataluña.' :~ J Estado y del Despacho del Fominto general del Reino, el Excmo. Sr. conde Leales-babitantesde Cataluña: El primer sentimiento que tne inspira el de Herédia y de Ofrlia; y el 28 tomo igualmente posesión del ministerio ds rasgo de piedad cqn que me lian distiitg^idd nuestros augustos ¿.idolatrados laT Guerra el Exorno. Si. D. Josef de la Cruz. Soberanos, confian…</t>
  </si>
  <si>
    <t>Catí-</t>
  </si>
  <si>
    <t>…cuencia de esto se presentaron unos que no era necesario someter al Parlamento muchos asuntos de una vez, y que cien individuos de la insinuada Cámara en la barra, y en seguida el lord Catí- era mejor no tratar en esta sesiop sino de dos ó tres cuestiones, las cuales po ciller pronunció la alocución siguiente: '• 8. M. nos ha encargado haceros saber drían meditarse y discutirse mejor asi, dejando las demas para otra ocasión que luego que los indi…</t>
  </si>
  <si>
    <t>Católica, Isabel la</t>
  </si>
  <si>
    <t>Isabel la Católica</t>
  </si>
  <si>
    <t>…spo, cabildo y élero de esta ciudad y su diócesis, que deben la fun eotdjas'en el momento mismo en que por extraordinario se recibió el parte dación de su iglesia á la esclarecida Doña Isabel la Católica, y su dotación á del p de Octubre, expresivo de haber cesado el inminente riesgo en que habia la Reina Doña Juana , su bija , no pueden dejar de bendecir y recordar su gra «jado la,Interesantísima vida de S. M. . vuestro digno y caro Esposo, ¿ tri ta memoria…</t>
  </si>
  <si>
    <t>Cavantlles, ABtonla</t>
  </si>
  <si>
    <t>ABtonla Cavantlles</t>
  </si>
  <si>
    <t>…pel, 00. ffotÜ, En el anuncio inserto eala Gaceta anterior dél libro titulado Obserdeuíéoll Mí sin Ínteres, 5 9 tréintaidqsavo» y 5* al contad* Sebre ti historia natural tf*., por D. ABtonla Cavantlles, d»nd» dice «64» «átidafeAccione* del bañe» español, 00. »e »6*. ‘í :B-„; ,, , ? .'. ¡ , EN LA IMPRENTA JlIÁL</t>
  </si>
  <si>
    <t>Cavia, Mariano de</t>
  </si>
  <si>
    <t>Mariano de Cavia</t>
  </si>
  <si>
    <t>…Sres. D. Joaquín Campuzano y D. Juan Miguel Paez de la Cadena, ministros ‘juego de las monedas acuñadas con motivo de la proclamación de la Reina de S. M. en Viena y Petersburgo; D. Mariano de Cavia y D. Manuel de Iruenuestra Señora Dofu Isabel n , verificada en esa cofte, para que yo conserve gas, encargados de Negocios en Stokolmo y en el Haya. la mentoriá de tan‘fausto suceso. Djy mil gracias á V. E. por el grande honor Igualmente han expresado sus sentimientos de adhesión á los legít…</t>
  </si>
  <si>
    <t>CayetanoVal-</t>
  </si>
  <si>
    <t>…in Argitelles, D. Alvaro Gómez Bécerra, D. Angel diputaciones de Caridad de esta capital , para que en nombre de la Reiva los Saavedra, D. AntonioPerez de Mecá,D. Antonio Velasco, D. CayetanoVal- distribuyan entre los pobres de sus barrios respectivos.=Tendréislo entendido, dés, D. Diego González Alonso, D. Dionisio Valdés, T). Domingo Ruiz y dispondréis lo necesario á su cumplim¡ento.=Éstá rubricado de la Real mano.= de la Vega, D. Felipe Bauzá, D. G…</t>
  </si>
  <si>
    <t>Cbavesk, Josef María Sánchez</t>
  </si>
  <si>
    <t>Josef María Sánchez Cbavesk</t>
  </si>
  <si>
    <t>…n D. Manuel María, Guerrero; de la de León á D. Manuel Vela, que en na qné se debé hacer la paz á toda costa con el bajá dé Egipto. , el dia lo es de la de Zamora^ de la de Jaén á D. Josef María Sánchez Cbavesk ^__Él dia 28 de Diciembre no se sabia, en Odesa la derrota dél; gran visir; intendente, honorario de provincia y administrador de aduanas de la de Sevilla; masse decía que Ibrajiim ,.deapucs de apoderarse de Koniah,, se {rabia dirigí— intendente, de la provin…</t>
  </si>
  <si>
    <t>Cdodres, Infante</t>
  </si>
  <si>
    <t>Infante Cdodres</t>
  </si>
  <si>
    <t>…-contra ella: la de que dicha resolución no Hamburgo, 00. Barcelona ápesosñ. Málaga Jálb. Descuenta de letras I t pudo- tener efecto retroactivo contra el derecho adquirido por el Sr. Infante Cdodres i po dias j d. Santander 4 i } d. i 4 p. zoo al aAo. J I** Bilbao J id. Santiago 4 Id. D. Carlos que habia nacido un año anta, a un absurdo que supone efecto reI troactivo y derecho-adquirido sin haberlo; la de que el Sr. D. Felipe v hubiese I sido conquistad…</t>
  </si>
  <si>
    <t>Cebados, ALiríano</t>
  </si>
  <si>
    <t>ALiríano Cebados</t>
  </si>
  <si>
    <t>…lez, administrador de correos de Talavera de la Reina, I dado terror sobre el estado de su salud pública, dando ocasión á que algunos y primer comandante de voluntarios Realistas; D. ALiríano Cebados, teniente I pueblos inmediatos, sospechando de ella, hayan interrumpido sus comunicacio de caballería; D. Francisco Gabriel Jiménez, cx-guardia de Corps; D. Mieuel I nes causando graves perjuicios; al mismo tiempo que debo extrañar que no se López de Salas, c…</t>
  </si>
  <si>
    <t>Cereceda, Benito</t>
  </si>
  <si>
    <t>Benito Cereceda</t>
  </si>
  <si>
    <t>…do, á 00 haberse 4 los que se crean con derecho 4 los bienes que han quedado por fall&lt; cimiento d» presentado en Alemania una fkueva potencia, venida de Escandfoavia, casi descono Don Benito Cereceda, oficia) mayor que fue de la Dirección general del Real Tesoro, cida en los siglos anteriores, y llamada por Richelieu, enemigo de la casa de Austria, para que eo el término perentorio de 30 dias acudan ante «1 expresado juez v por la que impidió su engrandec…</t>
  </si>
  <si>
    <t>Cerezo, Sebastian Criado</t>
  </si>
  <si>
    <t>Sebastian Criado Cerezo</t>
  </si>
  <si>
    <t>…vier de Burgos.=Sr. Secretario Ríales decretos. dd despacho de Hacienda. Habiéndome suplicado con la mayor instancia el teniente general D. Josef En exposición documentada solidtó D. Sebastian Criado Cerezo, vecino déla Cruz que le releve del cargo del ministerio de la Guerra por razón de su de la villa del Rio, provincia de Córdoba, se declarase que el auto publicado quebrantada salud, he venido en condescender con sus ruegos, nombrando para en 1789 por el alca…</t>
  </si>
  <si>
    <t>Cerollos, Pedro</t>
  </si>
  <si>
    <t>Pedro Cerollos</t>
  </si>
  <si>
    <t>…interesados, excepto los pobres declarados por la autoridad lo cal, á quienes se asiste sin retribución ninguna! La población asciende de 600 á 700 cramento mandada por el Exento. Sr. D. Pedro Cerollos; en el sitio de Gi- vecinos, repartidos como en una tercera parte en caseríos muy cercanos, y eo las braltar, y continuó sirviando activamente hasta el año 1790, que tiendo ca Otras dos forma casi una sola población con la villa de Bilbao. Los pretendientes p…</t>
  </si>
  <si>
    <t>Cerveró, Ramón Solano y</t>
  </si>
  <si>
    <t>Ramón Solano y Cerveró</t>
  </si>
  <si>
    <t>…publicación "dt' lar actar de lar Cár la sucesión regular de la corona de España.. ter de 1789. Con efecto, tuvo su mas exacto cumplimiento la expresada disposicton , y .. Señor :.D. Ramón Solano y Cerveró, coronel graduado de infantería, ma la realización de un acto Un serio y memorable hatcompletadómi júbilo, sa yor comandante efectivo, y primer gefe interino del regimiento infantería de tisfaciéndome de que. los sentimientos de lealtad y dq justa adhesión al…</t>
  </si>
  <si>
    <t>Céspedes, Manuel María</t>
  </si>
  <si>
    <t>Manuel María Céspedes</t>
  </si>
  <si>
    <t>…crimen de la audiencia* He'Aragón, vaca’n te por : 3fca.dijflitícióS} tetídrá’tócIsh'cUsé'-de fniratrfieittiS’éorf'lOs espéCuradqTira'; queseparacion.de D. Tomas Diaz Ordofiez , i D. Manuel María Céspedes mi nistro cesante de la chancillería de' Grabada; para la alcaldía mayor de Siruela á D. Salvador Serrano y Herrera , corregidor cesante de Bujalance, y á diciónes óue-séan- útiles para faciütit tis Ventalás'-de laí-empD. Francisco Galindo y Aguirre, enante d…</t>
  </si>
  <si>
    <t>Cfirlos</t>
  </si>
  <si>
    <t>…o nn. tratado sobre'la teoría de la ontn/^oMtooiéÁ adoptada en jfongrí».., gieron contra la caleta Fluminense,\ot cinco acertaron ál casco f los; otrós dos ** ‘íi'knó S. M. el Srí,D. Cfirlos ut, de.etcraaplctnoría, 2 n «limen: asombrtba ver el calor j serenidad con, qpé sirvieron^en la ba- nq^r|rle JirKtor del trib^sil general dq minería deMéjtco;.Etv4789jQmó tería del Finhal despreciando los tiros de los enemigos, j ca la de Quebraq- posesión de…</t>
  </si>
  <si>
    <t>Chabannes</t>
  </si>
  <si>
    <t>…l mono a tiroteos de poco momento, quedaron desde luego aterrados y batidos. Añaden polio. Pará acelerar el establecimiento de sus planes se embarcará en el Mesir- que el teniente coronel Chabannes, que hace poco tiempo ha tpmado el mando el-kibir, soberbio navio de 140 cañones, irá primero á Candia, y de allí á Si del ni:II\. 3 de cazadores de Africa, ha ganado ya la confianza di los gefes por ria , acompañado de gran séquito y de los cónsules extrange…</t>
  </si>
  <si>
    <t>Chalía, Je</t>
  </si>
  <si>
    <t>Je Chalía</t>
  </si>
  <si>
    <t>…retarios del despacho universal de'Estado I), h rancheo de Zea Bct-—I el pliego de V. E. de 29 del corriente con la infausta noticia de la mucrte.de mudez, D. Josef de ia Cruz, el conde Je Chalía, D. Juan Gaalberfo Gon |nuestro amado Monarca el Sr. D. Fernando vu, que en gloria está, noticia zález y D. Antonio Alartinez, cada „uai en ci respectivo ejercicio de sus en [ que ha contristado á LoS fieles y leales habitantes de esta capital. ( cargos. "i ■…</t>
  </si>
  <si>
    <t>Chambellan</t>
  </si>
  <si>
    <t>…vivir el tiem Vigente respecto á teatros, mostrando que la dificultad que cuesta obtener per po suficiente para poder triunfar de sus preocupaciones, y dar al mismo tiem miso del lord Chambellan para representar una comedia ó tragedia, y el mo po un nuevo testimonio de que la verdad brilla y resplandece siempre aun en nopolio que ejercen los teatros Reales, perjudican sobremanera al arte dramá medio de sus calumniadores, y á pesar de las falsas inter…</t>
  </si>
  <si>
    <t>Chamorro, Fabian Sebastián</t>
  </si>
  <si>
    <t>Fabian Sebastián Chamorro</t>
  </si>
  <si>
    <t>…pareciere, uno que los represente, á fin de evitar gastos y dilaciones, 1. ° Que estará abierta la suscripción para tomar acciones, hasta el día 10 de ■ Se cita á los herederos de D. Fabian Sebastián Chamorro, y A cualquiera otra Junio próximo - en la contaduría general de la renta y en las administraciones persona que tuviere derecho contra unas casas sitas en la ciudad de S. Fernando, plazuela del Carmen, núms. g y 6, y calle de 5ta. Ana, núm¿- 3., para que dent…</t>
  </si>
  <si>
    <t>Chañé</t>
  </si>
  <si>
    <t>…tanto la secre—: deses de -todas armas, y varios marineros, ¡en? ei'medic muchds gel és¿'y yunto al' «aria de Viená contó de seis semanas á ésta parte. La política de la corte, de general Chañé un gefe de batallón de estado máyor. Al momento se acercaron Viena parece que dirige ,todos,sus esfuerzos para eyitar la destfue{;ÍQii:del ímlos espectadores, desembarcaron los eabos.y sargento», y detras un holandés,co ■■ perlo otomanoV sin embargo, hap HégS…</t>
  </si>
  <si>
    <t>Chasrt</t>
  </si>
  <si>
    <t>…cede lo mismo In Jaspro- pensar los servicios de los .oficiales y vínéiaa, en donde generalmente « cree que estalle,y. nauy-pronto. Se fundan-pa- tenido á bien nombrar al general- barón Chasrt grah cKiz de jjuest rá'.bjrdén mi »a esto, por ligia parte,en el crecido, púmerode tropas que se dirigen á la fron litarle Guillermo. Haya 25 de Diciembre do Í83j?c=Firmádó.¿G«5¿rrmo.” tera octidental del reino,Jip. quf; lo»ihabitantea de estt capital no advi…</t>
  </si>
  <si>
    <t>Chassé</t>
  </si>
  <si>
    <t>…, la guarnición será conducidá á la frontera de Holanda, sea por ba de recibís eloficio siguiente:.Cuartel general de Berehem el 23 á lar diez. mar ó por tierra 4 voIuolad del Sr. general Chassé, luego que se haya toma déi LsU mañana:wtMona-. Sr.Sr. ministro:ministro: mqme apresuróapresuró 44 remitir,remitir copiacopia dede lala cartacarta queque elel ge¡re do posesión de dichos fuertes. , neral Chassé.me ha dirigido en éste momento por el conducto d…</t>
  </si>
  <si>
    <t>…mas. V. E. pueda ponerlo en noticia de S. Mc=El general de infantería, coman Al instante dispuse que mis Roldados coronasen la banqueta y comenzasen dante en gefe de la ciudadela, barón Chassé. i disparar, contra la escuadra que estaba á tiro de pistola; el fuego duro basta En cuanto este oficial llegó i Haya fue presentado á S. M., y al punto se las tres de.la,tarde protegida mi' tropa por el malecón, y de allí i poco re- celebró consejo de Minist…</t>
  </si>
  <si>
    <t>…-páñá’83Jríbpnta perpetua de id. ,5/í-. ;__ .....¡„r 'diaya 28 de Diciembre. , ’S. M: ha expedufo ql'decreto siguiente: \ ...•-. Los periódicos continúan publicando los partes del general Chassé; pero Luis Felipe, Rey dedos franceses, hemos decretado y decretamos lo que los pormenores qtfe contienen-nada añaden de nuevo.,Del ejéVcito que se halla ,................ i „• f ;■ .i.--,.-.en campaña escriben con fecha de antes .de ayer que todos los dias l…</t>
  </si>
  <si>
    <t>…del Rby , y las de to al Diario del Haya, cuando aseguraba que nunca se entregaría la ciudadtla, V. M. y augustas Infantas. Sevilla 15 de Diciembre de 1832.=:Señora. —A. y que el general Chassé se sacrificaría con su guarnición antes que ceder. Los L. R. P. de V. iA. —Jotef Manuel de Arjona, presidente. = Jote/ López experimentados militares nunca fueron de esta opinión; y asi nada encuen Rubio, secretario. tran que censurar en la capitulacioh-del .…</t>
  </si>
  <si>
    <t>…se habia resistida i todos los esfuerzos de la medicina. los individuos que la componen. Este acontecimiento do deja de ser de alguna INGLATERRA. . importancia. (G. de F.) ____El general Chassé ha llegado enfermo á St. Omer. La segunda columna Lóndres 12 de Enero. de prisioneros se compone de i500 hombres, todos los cuales tón pasado á Fondos públicos. Tres por 100 consolidados 87 Bethünq y á Herdin, en donde deben permanecer. -El Carreo es de opini…</t>
  </si>
  <si>
    <t>…ñado de sir Ro derá entonces ¿ firmarlo. i . ... berto Wilson, salió hace pocos dias de Amberes para Dunkerque con solo INC LATEX»A. el objeto de ofrecer sus obsequios al valeroso general Chassé.. ___El estado de Irlanda dar cuidado no solo al gobierno ingles , sino también Undres 18" de Enero&lt; i todos los políticos que aun desean se conserve Ja constitución inglesa. Con Fondos públicos. Tres por 100 consolidados 87f. tinúa públicamente, y á pesar de…</t>
  </si>
  <si>
    <t>…mpo llegó la primera columna de la guarnición de Amberes para embar orra en Malta á las órdenes del vice almirante sir Pulteney Malcolm, se cóm-&gt; rune con dirección áTlessinga. El general Chassé acompaña esta tropa, y debe pone de 4 navios de linea, de 4 fragatas y de otros buques ligeros. pasar á bordo del navio del contraalmirante. (ZX de los Di) La reunión de tantos buques de guerra en las costas del Asía menor, inde-» ____A consecuencia de habers…</t>
  </si>
  <si>
    <t>…que la escuadnf Los buques han vuelto á Dunkerque para tomar allí el resto de las tropas combinada pasase los Dardanelos, se ostentaba una desconfianza, á que el Em holandesas. El general Chassé se embarcará en el barco de vapor el Bntavier, perador de Rusia no era acreedor. Parece que este caso se había previsto es pues se ha negado a admitir la oferta que el almirante francés le había hecho Paris, y que el conde Pozzo-di-Borgo habia anunciado al ga…</t>
  </si>
  <si>
    <t>…á ponerse en camino para Dunkerque el 12 por la Oriente como de oficio, no le parece que á la pregunta de un diputado se deba mañana. , contestar remitiéndolo á los periódicos. El general Chassé ha dormido esta noche pasada á bordo del barco de va Al tratar del presupuesto de la caja de inválidos de marina, pregunta M. por el B.it.i-jirr, que ha sido enviado por S. M. el Rey Guillermo par» con d’Eschasseriaux si se ha abonado á la oficialidad, tropa…</t>
  </si>
  <si>
    <t>Chico, Alfonso</t>
  </si>
  <si>
    <t>Alfonso Chico</t>
  </si>
  <si>
    <t>…n de premios, que recayeron $n los caballeros siguientes: En la clase elemental obtuvieron los primeros premios D. Luís Pascual y D. Manuel Fórner: los segundos D. Juan Grimarest, D. Alfonso Chico y " Noticias sanitarias recibidas en el ministerio del Fomento general del Remo, D. Antonio Mendoza. 1 Provincia de Sevilla. En la clase inferior de gramática latina sortearon el primer premio D. Jo Ayamonte. Dia. 11. Existencia del dia de ayer. Graves 33, le…</t>
  </si>
  <si>
    <t>Chinchilla, Juan Villaprovincial de</t>
  </si>
  <si>
    <t>Juan Villaprovincial de Chinchilla</t>
  </si>
  <si>
    <t>…e el alcance de los fugitivos hasta muy en solo las compañías de cazadores del 4-° regimiento de la Guardia Real, la del trada la noche. El capitán de cazadores de la Guardia Real D. Juan Villaprovincial de Chinchilla y un escuadrón de cazadores á caballo de la misma longa, el de Chinchilla y los subalternos y tropas de sus compañías se han dis Guardia; dejando al cargo del barón de Mer el resto de la brigada para que tinguido también por el denuedo con que se arrojaban po…</t>
  </si>
  <si>
    <t>Chisséyla</t>
  </si>
  <si>
    <t>…ntólo cuanto contenía r'parecequé'ésji», ' torta-,■'é-htrlÓ' ligeramértte en la'mano af cáfKtan de íñgeniefos Mr.'Mengin: en es lo-quehadeterBninado á laguarnicícn a rapjtúiárv El general Chisséyla -tjodd» HémOíí-téni'do S sóidados' del cüerpo de ingenieros muertos, 3 nefldos guarnición permanecen en lacradadela ¡Jatropaífrancesaqué ocupa las-nVÓ- y 4?saAdedos de infantería muertos ó heridos. ' nidas y-lijs puotós de que se_habla, en la capitulación, no…</t>
  </si>
  <si>
    <t>CÍafieRsti</t>
  </si>
  <si>
    <t>…a Coadra^ y conde de Adanemiil» Dipu-l do interinamente. Tcndréi&amp;lo entendido, 7 Se lo haréis saber para Su intdigea¿tcmd’rielin réhtóa.óMrótealaria los SretilliMa^’Rat'riaT^raes, Don CÍafieRsti rubricado dé Ja Real mano da la Reina nuestra Señora. En Pilar " tttizWfe&gt;g,'P/Fólnri»eoIfiigef«le-Iliiga ^^Ps-SfaaF¡FrifÍMe«:'poii - cío i 29 de'Dicietnbré de 1832c=Al primer Secretario de Estado , presidenta 1^3EIÍÍÍ»»^y'W^«írb‘^*etOfy^fetó&gt;iS^iwtÍlgi*'l&lt;«'…</t>
  </si>
  <si>
    <t>Ciausstl</t>
  </si>
  <si>
    <t>398</t>
  </si>
  <si>
    <t>…me: «No creo que ningún ministro se atreva nunca a bre la cláusula 117 del bilí relativo á la Iglesia de Irlanda. En efecto, el arzo proponer se abandone ese país.” zzPirmaáo.zzEi mariscal Ciausstl bispo de Cantorbery propuso una adición, la cual fue combatida por el lord «ANCIA. Grey y el marques Lansdowne; pero al fin se adoptó por una mayoría de dos votos. 'Paris 28 de Julio. El conde Grey pidió que se suspendiese la sesión, á fin de que los minis Bo…</t>
  </si>
  <si>
    <t>Cíenfuegos, Francisco Alvarez</t>
  </si>
  <si>
    <t>Francisco Alvarez Cíenfuegos</t>
  </si>
  <si>
    <t>…eino de Valencia. en los anales de la historia, é indeleble en loa sensibles corazones de sus fieles El alcalde mayor y ayuntamiento de Santa Cruz de la Zarza. y leales españoles. D. Francisco Alvarez Cíenfuegos, canónigo de Ori huela. La exaltación al trono del iris de paz y de beneficencia nuestra muy ama El sublelegado de rentas del partido de Vclez-Aíilaga y los empleados de da Reina y Señora Doña Isabel h de Borbon, y el inestimable y pre su juzgado. cioso don q…</t>
  </si>
  <si>
    <t>Cipa-, Tadeo</t>
  </si>
  <si>
    <t>Tadeo Cipa-</t>
  </si>
  <si>
    <t>…ara la de Santa Cruz dé Múdela á D. An tante anhelo en procurar la felicidad de sus vasallos; dígalo esa clemencia sin drés-Leandro Revuelta: para la de Pa lados de la Batdúeroa á D. Tadeo Cipa- límites, que echando un velo sobre debilidades pasadas, presenta á V. M. mas blanca: para la de Mazar ron ÍD. Joser Carrillo y Arroyo:-para Ja deGer- como madre amorosa, que suspira por la reconciliación de sus hijos desgracia gal 4 P. Luis del,Castillo: para…</t>
  </si>
  <si>
    <t>Cipo, Agustín</t>
  </si>
  <si>
    <t>Agustín Cipo</t>
  </si>
  <si>
    <t>…e ignora; pero que según unos era para quitar la regencia y declarar al Rey en edad de gobernar por sí mismo; según otros ALEMANIA. para elegir un nuevo Soberano en la persona del conde Agustín Cipo d’Istrias; Badén 29 de Noviembre. y según otro* para proclamar la república. Sea de esto lo que fuere, la regen Hé aquí los nombres de ios diplomáticos que han de representar á ioi res cia ha hecho prender á Colocotroni , Grivas , Cogliopullo , Zomi , G. Juat…</t>
  </si>
  <si>
    <t>Cir</t>
  </si>
  <si>
    <t>…ogresos de estos útiles cuerpos son uno de su caridad y de su beneficencia sobre tantos infelica eoino han gemido bajo los monumento* gloriosos que ofrece ei memorable reinado del Sr. D. Cir ios ui, augusto abuelo ife su rigió restaurador y protector el Sr. D. Fernan do vu. Por lo mismo queSÍM. se ha dignado dispensarles muestras aprecia</t>
  </si>
  <si>
    <t>Cirios</t>
  </si>
  <si>
    <t>…os mas memorables ocurridos en )a pealo* ra la cátedra de ascenso mayor en cánones, y sucesivamente fue provisto para sula desde sus primeros pobladores hasta el fallecimiento del Sr. D. Cirios 111; la la de decretos y para la de prima do leyes, y elegido por el claustro-de dipu historib,paftiémarde los Reyes de&gt;Aragoo y Navarra; una tabla croaoldglca de to dos los Monarcas que han reinado en España, y un Indice de los principales sucesos tados en d…</t>
  </si>
  <si>
    <t>02/04/1833</t>
  </si>
  <si>
    <t>Gaceta de Madrid n.º 40</t>
  </si>
  <si>
    <t>…1789 y con el dictámpn BeLcleró. Este es sabrá defender á su nación de toda influencia extraijgera. España reconoce co-r el lamoso dilema'que los reverendos obispos propusieron al Sr. D. Cirios rv: mo amigos á todos los que usen con ella de la misma reciprocidad, y no tra dilema inexpugnable, al cual nadie ha respondido todavía. ten de ejercer en su seno una inspección, por lo. general poco ilustrada, nunca Asi que, sea cierta ó no la máxima de la n…</t>
  </si>
  <si>
    <t>…édé de lo glorioso revolución contra el tirano Ifo— Del 28 de Marra. De S. Mamed d* Infesta recibimos la siguiente carta, foieoa, comprende los principales sucesos del reinado del'Sr. D. Cirios iv, 7 los ocurridos desde 1807 Justa que volvid 4 Madrid el Sr. D. Fcsmasipo rn ¡ 4 tomos es fecha 22 del actual-. «Continúan con la mayor .actividad nuestras obras en la 8.°, 4 40 rs. en rústica y ¿o en pasta, festas abras se hallarán en las librerías de Je…</t>
  </si>
  <si>
    <t>…ticias recibidas de Lisboa de fecha de 3 del corriente se sabe que de k innovación, se; deckró contra ella, y dejó por dos vetas entregados á su SS. AA. los Sermos. Sres. Infantes D. Cirios, S. Sebastian y su* augustas fa própk nulidad los principios qué,se deseaba aclimatar en un suelo que no los milias siguen sin novedad en su ipiportante salud. consentía. ¡Honor y ¡QalrinTa «tenia á nu«tro amado Rbt, á nuestra magnánima La Reina nuestra Señor…</t>
  </si>
  <si>
    <t>208</t>
  </si>
  <si>
    <t>…licos coa que la corte de Madrid solemnizo eo ¡ftf, que en aquel instante acababa de llegar de Lisboa, tomó parte en la acción, los la feliz exaltación al trono de los Sres. Reyes D. Cirios iv y DoBa Luisa de Borbta. y jura del Rav nuestro Sr. D. Sisasaso vil como principe de Aitáriu: adoram cargó i la bayoneta con el mayor denuedo, y causándoles bastante pérdida lo* de ri estampas finas, bonitamente grabadas, que representan las fachadas y ador…</t>
  </si>
  <si>
    <t>…tío cncon— los mismos sentim'entos que inflamaron á aquellos zelosos riojanos, que impe trinJo asilo ni protección en los países extranjeros, han regresado á este.deci traron del Señor Don Cirios tu el establecimiento He esta sociedad, y plantea didos á inquietar la trmquilidid de que tan felizmente gozáis, y á provocar ron el camino carretil de Rioja pira la extracción de sus frutos; no solo dedi nyevo» alboroto* y atenta los. Ochenti de estos hombre…</t>
  </si>
  <si>
    <t>…casi con indi y á su augusta Madre, no habiendo ocurrido cosa alguna que turbase la públi ferencia el triunfo de la Reina Gobernadora dé España contra el partido de ca alegría. 1 D. Cirios, a causa de no ser su ánimo variar las leyes fundamentales de la Madrigal 6 de Noviembre. nación. .Nosotros ignoramos cuál sea su intención en esta parte; pero creemos, se El 27 del pasado se verificó en esta villa la proclamación de la Reina ' gún la opinión…</t>
  </si>
  <si>
    <t>…ción entera ata por la sucesión directa de pietarios á los pobra repartiéndoles tierras, ó de abolir los diezmos, y al mo una manera firme é incontrastable. No sucede lo mismo con D. Cirios, que lu mento desaparecerá el liberalismo de la nobleza húngara. cha «on daventaja, porque carece de todos, otos elementes de poder, siendo —En lz Gaceta -de Lausana te leo que por sugestión del Austria, el consejo d notable que á pesar del auxilio que fo enc…</t>
  </si>
  <si>
    <t>Cirios.Marta</t>
  </si>
  <si>
    <t>…5 petos la carga.- seda cu rama, de 29 4 30 rs. libra. &gt; • Madrik 22 de Afosa. Por í)» HQtictíí íe Xísboi de 17 de! corriente se sabe /qae S. A. «1 Sermo. jU ¡m tarde. Sr. 'Infame D. Cirios.Marta y su augusta Familia cotrtinítan sin novedad en su* SOMA ns cohbscio, —.Cotización dehay i leu tres importante salud en el Real sitio de Mafra; y por las dé 18 de Badajoz se tie * ' «FICTOS PÚBLICO*» ne también noticia de tjud-S. A. el Sermo- Sr. Infante D. S…</t>
  </si>
  <si>
    <t>Cisíue, Josef María</t>
  </si>
  <si>
    <t>Josef María Cisíue</t>
  </si>
  <si>
    <t>…inmutables prin rieron y se presentaron en ellas á virtud de los avisos pasados ante diem los cipios de la naturaleza, y con los mas caros intereses de nuestra amada patriy; Sres. D. Josef María Cisíue, comandante de las armas, gefe de la 11.* bri se siente uno revestido de tales afectos de lealtad, y tan decidido por la justa gada de voluntarios Realistas y subdelegado principal de policía de asta pro causa que defiende, que á ser posible echar mano á~la e…</t>
  </si>
  <si>
    <t>Cisneros, Benito Jiménez de</t>
  </si>
  <si>
    <t>Benito Jiménez de Cisneros</t>
  </si>
  <si>
    <t>…das, D. Manuel Antonio Ulivarria, D. Josef Ramos, D. ¡Ilde bre de bien y de tan eminentes conocimientos. fonso Ponte; D. Rafael di: Torre*, D. Ildefonso Frutos, D. Mariano Ol mas, D. Benito Jiménez de Cisneros, D. Angel Pedrero, D. Juan Télesfo- ioua db coKBScro.__Cotización de hoy i lat tres dr ia tarde. ro Díaz y D. Raimundo Canenciá; y á los externos D. Lorenzo Vergara, «FICTOS PUBLICOS. Aí c&amp;tttdo. A • A D. Antero Sainz, D. Juan Martin, D. Julián Tejero, D. Man…</t>
  </si>
  <si>
    <t>Cistué, Josef</t>
  </si>
  <si>
    <t>Josef Cistué</t>
  </si>
  <si>
    <t>…ito. Va acompafiada de dos láminas; la primera representa las diversas posiciones del gastador, y la segunda los objetos cuyo cono Dice también que el comandante de armas de Soria D. Josef Cistué le da par cimiento le es indispensable: un cuaderno en 8.° prolongado, impreso con Real apro te con fecha del 19 de haber sorprendido en el pueblo de Esteras la facción que bación, á 6 rs.— Manual para servirse de la bomba en los incendios : en el dia, que sa…</t>
  </si>
  <si>
    <t>Cítassí</t>
  </si>
  <si>
    <t>…ada ira» CQroaél, de ii^eaierefr y , un - te— aiéute corcaieLde aatHleria de la ^uémcKUt pidietido quetae tas cotutatoe al Düitaitértainbcbe , «m ofitíél jnStandes élegidó jpór el general Cítassí . "j &lt;1 ' cuartel «etezaL Di» óficjples: d&lt;J ia/de¿Iísea 4osi aé&lt;énpiásnon-4 fierchéna; y- ’ capiten'Psssjrj á/udanté del mariseal ©ertrd, saíiíron jara IJ*y4,^*jfe^dÁbébiératafofrécibidd el mari^ , 4e partiri|»«ott^ ^ de debenarotvev con la resélitétatí' -de…</t>
  </si>
  <si>
    <t>Ciule</t>
  </si>
  <si>
    <t>…ento supremo sobre quiebras, la dirección del concur cluirán en 30 de Setiembre de 1837. Todo con las condiciones que sé bailarán allí di so abierto.para el pago de las deudas del Sr. Ciule, negociante del primer gre manifiesto para Ips Hcitádorés. ——Por providencia del corregidor dr esta M. H. villa, juez comisionado por el su mio en Odessa, declara por la presente: Que en consecuencia de un reconoci premo consejo dé Castilla, pará entender en…</t>
  </si>
  <si>
    <t>Ciule, Nicolás</t>
  </si>
  <si>
    <t>Nicolás Ciule</t>
  </si>
  <si>
    <t>…o difinitivo de la dirección, sus acree ella, se cita, llama y.emplaza por tercera y últjma vez á todos los acreedores al mis dores han declarado á mayoría de vote» y_ créditos al Sr. Nicolás Ciule inocen mo establecimiento, que no tiéneb liquidados sus créditos; para que en el,término te y fallido pdT resultas de circunstancias imprevistas. En fe de lo cual se le ha deanuncio'30 d'asen precisosla Gaceta,é Imprbrogables,se presénten enquela secontaduría…</t>
  </si>
  <si>
    <t>Cizlos-rv</t>
  </si>
  <si>
    <t>…de Servia 4 dé Febrero...... &lt; Y quién concederá 4 aquel Rey ni 4 las Córtes de 1/13 mas poder que Nada cierto sabemos acerca de la insurréccjon dé Bósnia y los progresos jtuvo el Sr. D. Cizlos-rv y las de 1789! Si pues en estas se revocó legal yjus-, que hace..Su ponen algunos que el pueblo está muy exasperado, y qué ha co tamente lo quew había hecho en aqueltas.del modo que ya sabe la nación en metido varios excesos sin declararse abiertamente en' re…</t>
  </si>
  <si>
    <t>CJhassé</t>
  </si>
  <si>
    <t>…lái siguiente capí- cía, como plenipotenciario de S. M&gt; holandesa, S. E. no tardará en "salir de tulacion: ‘ ' Inglaterra, (fieitrirrT} ■■ -. '. Art. l.° El general de-infantería barón CJhassé entregará al señor maris He- dice -que el- lord IVillia® Bdntink. será .relevado del gobierno de Ja cal conde Gerard la ciudadela de Amberes, el punto llamado.Cabeza de.FlánIndia, y que esta comisión se dará al lord Durham, yerno del primer minis des, los fue…</t>
  </si>
  <si>
    <t>Cjstañon</t>
  </si>
  <si>
    <t>…onces se recogieron nuestras tropas en sus cuarteles. Arrojados los rebeldes de una posición en la que solamente podían detener Se han hecho en la fuga 7 prisioneros, á quienes el Sr. Cjstañon ha perdo nos, se pusieron en fuga por todas direcciones, y perseguidos por toda la fuer nado en nombre de la Reina nuestra Señora , v destinado al servicio del pre za, y mas de cerca por la caballería que hizo un estrago espantoso. Dejada á sidio correccional…</t>
  </si>
  <si>
    <t>Ckúsel</t>
  </si>
  <si>
    <t>…e superior,.Ch. Fitz- derechos de la Reina Doña Isabel ii, y conservar la pi/ y tranqui:ida4 de sus compatriotas, sí por desgracia llegare eTcaso de Ser ne.teuriO. James. , &gt;, JET mariscal Ckúsel !teg£ i Argel et Td^ Octubre í fardo del ba^P __ pü pcrsooa&amp;-dc-arraigo T destino u ofiejíi..conocido, v de prornii»d, que vapor ¿l Cocodrilo* (Aíowtor Je Argel) amantes de la Reina nuestra Señora y del orden social quisieren su^r hírse vo luntariamente •«£ e…</t>
  </si>
  <si>
    <t>Clamm</t>
  </si>
  <si>
    <t>…lta firmeza su fidelidad hácia SS. MM., y sa Bruselas 4 de Octubre. crificar su existencia en debido homenage'á su gratitud y prestado juramento: Según los periódicos alemanes, el general Clamm ha salido para Haya con tanto mas, Excmo. Sr., todos los que sin lugar de merecimiento acabamos de una comisión extraordinaria de la misma clase que la que en Marzo de 1831 obtener la agraciable confirmación de ser dignos de sus piedades y singular con tuvo e…</t>
  </si>
  <si>
    <t>…£8 ó 10 hotentotes para evitar cualquier acontecimiento de parte Haya 4 de Octubre. de las tribus selváticas;y para trasportar las personas, armas, provisiones y deHa llegada del conde Clamm, como encargado de una misión especial cerca • mas objetos se han dispuesto 8 6 10 furgones que serán tirados por bueyes. So de S. M., habia sido anunciada ya £ M. Van-Zuylen por las-cortes de Rusia, cree que la expedición empleará uno ó dos años según la dis…</t>
  </si>
  <si>
    <t>Claossel</t>
  </si>
  <si>
    <t>…l capítulo 37 del presupuestó del ministerio de rey acérea de los gastos qué ha ocasionado fl: cólera i aparece que las sumas d¡s- Guerra relativo i sueldos dé estados mayores. El mariscal Claossel y otros gene tnjbuídás por el gobierno ascienden á 1.277,860 francos, 46 epítimos. Mr. Vi- rales dicen que no es justo ni decoroso rebajar todos los años los sueldos de los rey acompaña 4 su inform? an calado de ío* que han fallecido por consecuencia qúe se h…</t>
  </si>
  <si>
    <t>Clau</t>
  </si>
  <si>
    <t>…obra el ayuntamiento, quedando á favor de los mismos la utilidad que produce la asistencia ¿ varios eclesiásticos y esta elección un acto de reconocimiento del gobierno, porque el mariscal Clau militares, y á tres conventos de religiosos de ambos sexos. Los facultativos que as sel representa un sistema completo de colonización: al contrarío, el enviar una piren i ellas dirigirán sus memoriales, francos de porte, al procurador síndico gene comisión p…</t>
  </si>
  <si>
    <t>Claudio</t>
  </si>
  <si>
    <t>…la propia santa, iglesia á D. Clemente vmigos. Al dia-siguiente salieron 3Ü0 extrangeros dé esta ciudad para aquel pun Antonio Zurita: gara una caqongía de la catedral de Zamora á D. Claudio to, y habiéndose retirado las guerrillas, estaban ya de vuelta el 22 á las diez Francisco Fernandez; y para la ración que este deja vacante en la misma igle de la mañana aquí, que es su cuartel general. Sus fuerzas consisten en-56ú hom sia á D. Cristóbal de L…</t>
  </si>
  <si>
    <t>Claufavorables</t>
  </si>
  <si>
    <t>…ento ha pedido que le dispensen la cuarentena. £1 Courier atribuye la baja y la flojedad de los fondos á las voces poco «Hoy, dice el Constitucional, se piensa confiar otra vez al mariscal Claufavorables difundidas generalmente sobre la misión de Mr. Dedel, las cuales sel el gobierno de un establecimiento en que en el poco tiempo que estuvo bajo han producido una gran reacción sobre los consolidados y sobre los fondos ho sus órdenes produjo grandes resultados…</t>
  </si>
  <si>
    <t>Clausel</t>
  </si>
  <si>
    <t>…l no pudo socorrérsela á tiempo. y desvanecer los temores que causarían unos preparativos de esta clase. Ufanas con este suceso, y excitadas por el mismo bey de Constantina las El mariscal Clausel dice que el sistema de defensa que ha merecido la apro tsibus.de Béniacoübi.y de Charfá, volvieron el 13 de Marzo con otras tribus bación del Sr. ministro de Guerra, no le parece suficiente para el objeto que s« s*j «migas,.entre las guales reunían 1200 cabal…</t>
  </si>
  <si>
    <t>…a gran revolución de 1805, y á Sidi-Mustafá-Ben-Omar, nieto de otro dey y bey de Titcri, nombrado con fecha del 17 del pasado, de que Ibrahim continuaba su movimiento de re por el mariscal Clausel. El motivo que ha habido para dispensar estas gracias tirada. Esta noticia ha hacho subir los fondos austríacos. (Gaceta dtl Jlhm y es’que el primero ts uno dé los magnates do la nobleza argelina, el segundo ha del Afnn.) ”WTU»TEMBERC. hecho eminentes servici…</t>
  </si>
  <si>
    <t>…violenta, que en lapo- Á España 83. Ren^a perpetua A id. 68¿. ; [sicion y fuerza ,Á los interesados no podiamenos de aumentar las colisiones. A asegura haberse comunicado orAn ai mariscal Clausel, que en el As 1 Se habla poco de Oriente, y á no sejr por ios repetidos y violen'asartículos se halla en Tolosa, A encargarse Al mando superior A cinco divisiones, que I Ique inserían los periódicos franpeses é inglese^ acerca A ,1a alianza del Sultán deberán…</t>
  </si>
  <si>
    <t>…l ministro, y que asi la colonia debía estar satisfecha. ■dos plazas de médicos dotadas cada una con la cantidad de 83 rs., y una de cirujano » A la verdad, si el nombramiento del mariscal Clausel para el mando ds latino con la de 43 rs., pagadas dichas cantidades por trimestres de los fondos dé la regencia se hubiese hecho después de esta declaración, hubiéramos visto en Propios, y del común de vecinos por reparto que cobra el ayuntamiento, quedando á…</t>
  </si>
  <si>
    <t>…nuestras tropas en _bre próximo pasado se dignó admitiré! Rey nuestro Señor el donativo que I Bugía. D. Josef Riaño y Lorior, vecino de fa ciudad de S. Fernando, ha hecho del «El mariscal Clausel se embarcó esta mañana con $u comitiva en el arse la cantidad de 4^,301 reales, consistentes en diez documentos de crédito de la I nal para trasladarse á bordo del Cocodrilo. Le acompañan el general Beurman, deuda sin ínteres presentados en la Real caja de Am…</t>
  </si>
  <si>
    <t>…cuyo comandante bajó á tierra para saber Argel 19 de Octubre. del cónsul de sit-nacion si Mehemed-Ali, de quien se habia separado el dia 2, El dia 15 del actual salió para Oran el mariscal Clausel en la corbeta Di había anclado en aquella isla con su escuadra ; y habiéndole dicho que no, dió ligente: desde allí se trasladará el mariscal á Bona haciendo escala en esta, la vela para Egipto en derechura. En el mismo dia se presentó á la vista de adonde re…</t>
  </si>
  <si>
    <t>…Tolon que se habla mucho de una expedición contra Cons Ea atención á las distinguidas circustancias que concurren en el duque de tan! ¡na en la primavera próxima , mandada por el mariscal Clausel, acompaña Abranles y de Linares, ha tenido á bien S. M. la Reina Gobernadora conce do del duque de Orleans. Según los preparativos que se hacen, la escuadra cons derle, en nombre de su augusta Hija la Reina nuestra Señora, la grin cruz de tará de 6 navios de…</t>
  </si>
  <si>
    <t>Clausscl</t>
  </si>
  <si>
    <t>…acer los electores solo por adquirirse nota en que se describe con toda exactitud. Votos. Creo firmemente que una Cámara reformada conocerá como yo la nece Recibid &amp;c-=Firmado.=Ei mariscal Clausscl, Jacfucminot, Bacot, Exsidad que hay de que desaparezca una cláusula que neutralizará en cierto modo eelmans. el efecto liberal del bilí de reforma, y que propende í reproducir uno de los Los repetidos y directos ataques que el coronel M. de Bricqueville diri…</t>
  </si>
  <si>
    <t>Claussel</t>
  </si>
  <si>
    <t>…virtud de esta exposición juzguen oportuno indicarle. de España 88i- Renta perpetua de-id. 70. Tiene el honor éxc. — Ai. de Zuylen de Nyrvelt. - - Se asegura con fundamento que el mariscal Claussel se encargará de nuevo Documento B. del. gobierno de la colpnia de Argel. ..... ____ En estos últimos dias se deda en las tertulias diplomáticas que en Proyecto de eonven-o entre Holanda por una parte, Francia ¿ Inglaterra Francfort debería formarse una nueva…</t>
  </si>
  <si>
    <t>…, hasta que arrojándose el uno sobre el otro continuaron la lid casi á brazo partido. En esta situación, los testigos, que eran por el marques de 1 París 23 de Junio. Dalmacia, el mariscal Claussel y el general Jacqueminot, y por la otra parte Boira de ayer. Cinco por Um) consolidado» I04 fr. Empréstito ft-d de el general Excelmans y M. Cesar Bacot, diputado, se interponen entre los com España 90}. Renta perpetua de id. 78f. batientes y declararon que e…</t>
  </si>
  <si>
    <t>…Argel. Están en su favor el Rey y M. Humman; pero el ma to los ministros de S. M. se hallarían en estado de poder probar que nada omi riscal Soult parece estar comprometido con el general Claussel, principalmente ten para llenar sus mas importantes y esenciales deberes. (Erctxhad!) después de la deferencia de este por las opiniones del mariscal en las aclaracio El marques de Londonderry dijo que era de la misma Opinión de su noble nes que se hicieron e…</t>
  </si>
  <si>
    <t>…s de la tarde*. . ciXAXA DE tos DIPUTADOS^_Jr.flOn de Idem RVRCTOS rUBMCM. Se da cuenta de varias solicitudes de particulares Inscrlpdcnes sobre el gres libro al S p. 100, 00. ■El mariscal Claussel anuncia i los ministros que les haré algunas preguntas bichas 14. al 4 p. roo, 00. Titulo» al portador de 5 p. too, 51 y ¡i tí contado. respecto á la colonia de Argel. 14. ML de 4 p.100,42*. * y o al contado-, 4*4, 4»fi. 4*' 1 « * &lt;6, 40 y }l d. i Principia l…</t>
  </si>
  <si>
    <t>…or el Rey de Holanda en. sus operaciones da fondos, que se niega i tener en lonia. cuenta: 2.° sobre el derecho de peage por fe navegación «leí Escalda; y 3.° en • V ' i Carta del mariscal Claussel. / fin sobre los'límites del territorio. ios plenipoténciariós de Rusia y Prteia tienen instrucciones para obtener París 20 dt Junio de 1833__ A los señores comisionados de la juftta gene '. las mejores condiciones posibles para la Holanda sobre estos tres pu…</t>
  </si>
  <si>
    <t>685</t>
  </si>
  <si>
    <t>…oi^scr"iraeiii' qúe'""parece, acaba de1 sáli?-' I de las inanes dei artista. (Z&gt;. ¿¿» ;’o/ i&gt;.) en que todos los vecinos &amp;e esmeraron a poma, el estruendo de la artillería de —JEu mariscal Claussel asiló de Argel el 15 de este para regresar k Francia; ia plaza y castillos, las danzas de gremios, y el inmenso concurso que día y r el 2Ó debió también veriñcArfo le comisión enviada per tí gobierno p¿ra ■ noche recorrió las calles durante los tres dias con…</t>
  </si>
  <si>
    <t>Clauzei</t>
  </si>
  <si>
    <t>…u ____Con fecha 25 de Octubre último avisan de Argel lo sigu ente: dir al remedio , y que no se pondrán en ei caso de que se les .arranque por la ” Ayer llegó á esta desde Oran el mariscal Clauzei en ia c&lt;&gt; beta Diligente. fverza una comisión que pueden hacer de buena voluntad.” del mismo punto han venido en la corbeta Agata los ir.dívid^. s de la &lt;_&lt; mi __ _Para evitar la interrupción que sufre la correspondencia de España , pa sión de pesquisa que ha…</t>
  </si>
  <si>
    <t>Clauzel</t>
  </si>
  <si>
    <t>…ado estos dias. Atf. de Bricqueville se ictanta con "prontitud, y desde su'asiento dice-. Se dice que habiéndose disminuido la fuerza de Oporto con la salida de esta Deseo..... El mariscal Clauzel interrumpe i M. Bricqueville; este insiste y expedición, nuestro ejército piensa en asaltar aquella plaza. (Carta particular.) quiere hablar-, prro cediendo a la súplica del mariscad, se vuelve á sentar. La Cámara aprueba la propuesta de M. Manir!. ESPAÑA. Pr…</t>
  </si>
  <si>
    <t>…erpetua de id. 78 J-. ras después. P Antes de ayer se cerró la sesión de las Cámaras. (G. de F.) Parece que conducidos por el sentimiento ¡de su conservación individual se ____ EL mariscal Clauzel ha hecho un brillante homenage de la restauración apresuran todos los gobiernos á facilitar el trabajo á las autoridades sardas en manifestando i la Cámara que en su opinión valia mas haberse apoderado de viando á Turin todas las noticias que tienen acerca de…</t>
  </si>
  <si>
    <t>…ado .cámara de ios diputados_Sesión del dia 18 de Junio. los derechos de la Cámara, pues no la previno de oficio que los prusianos ha Aprobada el acta de la última sesión, dice el mariscal Clauzel que va á bían entrado en Roedecheim.” hacer'algunas preguntas al ministerio acerca de la colonia de Argel, sin que á ____ Con fecha 20 del corriente escriben de Hambourg lo que sigue: dar este paso le mueva ningún ínteres particular ni como general ni como pr…</t>
  </si>
  <si>
    <t>…r. 10 c- Empréstite Real ■^Francisco Carreras.^Francisco Camps y Rogcr.—Juan Peres. Claras, se-, de España 87 y. Renta perpetua de lid. 67icretario. ¡ El l.° ha salido de París el mariscal Clauzel, que va á pasar algunos di as en el departamento dél Alto-Garona, y desde allí se irá á Tolon con el obje Señor: El gobernador militar y político interino de vuestra siempre fiel vi to de embarcarse el 29 para Argel. lla de Morella, se postra respetuosamente…</t>
  </si>
  <si>
    <t>…oriales, francos de porte, al secretario de pronunció en la Cámara de Diputados; en fin, se le oyó muchas veces que el ayuntamiento de la referida villa, en el término de 20 dias. mariscal Clauzel, intérprete y representante de los colonos, había aprobado en — ■■Se deben prpveer por eliayuntamiento,de la villa de Dalmfel, provincia déla Mancha, á propuesta de la Réaí junta superior gubernativa de Medicina y Cirugía, París las expresiones dsl ministro,…</t>
  </si>
  <si>
    <t>…inetes trabajan de consuno para D« Tolon escriben lo que sigue: la integridad completa del imperio otomano, que se mantendrá á todo trance. »&gt;Han sido admitidos á libre plática el mariscal Clauzel y los demas indi-] ____La Dieta de Brunswick ha desechado por una mayoría de 29 votos con- viduos de la comisión de pesquisa que regresaron á esta de Africa en las corbe-1 [’tra 16 la mocion de que se publicasen sus sesiones. Lo mismo ha hecho con tas Diligen…</t>
  </si>
  <si>
    <t>Clauzelnorrá</t>
  </si>
  <si>
    <t>…no se puso á votación el artículo 6ü___ de Esp»fiaB4*.ÍUnta &gt;&lt;*■ &lt;$9í."- ■ , , . . . «(Interrupción violenta en ¡os centros ; voces confusas.) Solo se pusieron á voDícepeqlife el mariscal Clauzelnorrá de gobernador a Argel, sino man- »tacion algunas adiciones í la constitución. (No! Non Si no se me cree, léa darí úda «pedición á 4&gt;m«a¿itina que se está preparando, y aun se añade que nse el boletín de las leyes, y compúlsense las actaslas sesiones, y se ver…</t>
  </si>
  <si>
    <t>Clavi, Josef</t>
  </si>
  <si>
    <t>Josef Clavi</t>
  </si>
  <si>
    <t>…por la futura suerte de los pueblos de esta monarquía. La comunidad de pescadores de la Albufera de Valencia. Mas no por ello desmayó este ayuntamiento; antes bien reanimados sus D. Josef Clavi jo, presbítero de Castellar. individuos con la energía y valor que les inspiraba su amor y decisión por su D. Julián Fernandez Sotillo y Melgar, cura párroco de Arenas , dióce legítima Reina y Señora Doña Isabel ii , vuestra muy amada Hija,(Q. Di G.) sis de A…</t>
  </si>
  <si>
    <t>Cldusstl</t>
  </si>
  <si>
    <t>…as instrucciones de los plenipotenciarias la Francia,-y aun d* la Eutppa. belgas -y holandeses, son tan diametralmentc opuestas, que es precito que ios da Recibid &amp;c.=Firmado.==Ai mariscal Cldusstl. Francia é Inglaterra se resuelvan á decidir por sí solos este negocio. P. D. El ministro de la Guerra, me ha asegurado hace tres días que aca- ------ Los periódicos ingleses del 26 recibidos en esta capital por extraordinario iichx.de dar un millón de franco…</t>
  </si>
  <si>
    <t>Cle-</t>
  </si>
  <si>
    <t>…erosas citas j tomadas de estos li 21,009............... 500.................................... Sevilla. bros , cuán justa es la sátira que de ellos hace el autor del Quijote. El Sr. Cle- La casa sita en la Plaza Real de esta corte ,&lt; propia del Excmo. ayunta jnencin multiplica las citas de los autores de caballerías, con el objeto de satis miento de la misma, cuya rifa ha tenido efecto en el sorteo de este dia, ha ca facer la curiosidad que prom…</t>
  </si>
  <si>
    <t>Clemencia, Diego</t>
  </si>
  <si>
    <t>Diego Clemencia</t>
  </si>
  <si>
    <t>…. Isidro el Real, y en la librería de Cuesta, frente fi las gradas de S. Felipe, Madrid 81 de Julio. •——Nueva edición del ingenioso hidalgo J&gt;. Quijote de la Mancha, comentado por D. Diego Clemencia: Tomo 2.0 de la I. parte, los suscrlptora pueden acudir fi re Ayer fi la una del dia tuvo el honor el Sr. embajador de Francia conde do cogerlo, idelantaodo el preda del tomo 3.° que se halla en prensa, A la librería da Rayneval de ser recibido en audiencia p…</t>
  </si>
  <si>
    <t>Clemencin</t>
  </si>
  <si>
    <t>…......... Madrid. producciones, y se somete con entera docilidad á las leyes rigurosas del comen 11,879................ 500.................................... Sevilla.. tario.-El Sr. Clemencin, si hemos de sacar del primer tomo que tenemos á la 10,415................ 500............................- .. • Algeciras. vista, el presagio de los demas, no.abandona un punto á su autor. Examina ía 770................ '500..........................., — Vit…</t>
  </si>
  <si>
    <t>…imos por no fastidiar . probarán á los lectores la vasta lectura y buen discer oposición se verificará, pasados.30 dias, eo la capiiai del referido principado ante la nimiento del Sr. Clemencin; pero la de la pág. 84, que trata de la Peña pobre, subdelegaron------se halla vacantede la Realla plazaac-demiade médicoGreco-latina,de la villa de Madrigal, provincia de Avila. en que hizo penitencia Amadis de Gaula , prueba la bondad de alma y la ge cuya p…</t>
  </si>
  <si>
    <t>Clemencin, Diego</t>
  </si>
  <si>
    <t>Diego Clemencin</t>
  </si>
  <si>
    <t>…comprende el sorteo del dia de hoy. NÚMEROS. PREMIOS. ADMINISTRACIONES. F.l ingenioso hidalgo D. Quijote de la Mancha, compuesto poT Miguel de Cervantes Saavedrd, y comentado por D. Diego Clemencin. Tomo l.° Ma 23,501................ 9000 ps. fs........................ Murcia. drid, 1833. s ■ ■ 23,600................ 2000.................................... Cádiz. Faltaba en nuestra literatura el homenage debido á esta obra inmortal, de 15,842..........…</t>
  </si>
  <si>
    <t>…avarrete, ministro jubi Bailen, 5.° ligero. lado del consejo de la Guerra, D Francisco León Bendicho, ministrohonora- Exposiciones á S. M.s la Reina Gobernador*. [rio del mismo, y D. Diego Clemencin , que lo es del de Hacienda. Tendréislo [ entendido, y dispondréis lo necesario á su cumplimiento.=Esiá rubricado de la Señora: El alcalde mayor y ayuntamiento de la vuestra villa de Matrena I ÍReal mano=En Palacio í 20 de Noviembre de 1833.=A. D. Javier de d…</t>
  </si>
  <si>
    <t>…ioso hidalgo D. Quijote de la Mancha, compuesto por Miguel, distribuyéndolos por su orden cronológico en cuatro épocas bien marcadas, y ador de Cervantes Saivedra, y comentado por D. Diego Clemencin. Parte i. Tomo ti.. nándolos coa algunos rasgos de erudición que hacen mas grata su lectura. Consta de un volúmen es 4.0 de 350 páginas: su precio es ao rs. en pasta, y se vende en la Comprende desde la aventura de los YangüeSes hasta la vuelta de D. Quijote…</t>
  </si>
  <si>
    <t>Clemente</t>
  </si>
  <si>
    <t>…illa: para otra capellanía de la que los pedristas se piaron obligados á ceder la pqsesion. de la plaza á sus ene- Real capilla de Sres. Reyes nuevos de la propia santa, iglesia á D. Clemente vmigos. Al dia-siguiente salieron 3Ü0 extrangeros dé esta ciudad para aquel pun Antonio Zurita: gara una caqongía de la catedral de Zamora á D. Claudio to, y habiéndose retirado las guerrillas, estaban ya de vuelta el 22 á las diez Francisco Fernandez; y para…</t>
  </si>
  <si>
    <t>Clouet</t>
  </si>
  <si>
    <t>…de dicha augusta Señora, ácaciones, se miraría como una declaración de .guerra. Dícese también que el' mientras rióse nouibrepára ello un embajador. Con este motivo tuvo S. E el ' general Clouet respondió que no estaba autorizado paria contestar á’ esta intimaIionor.ííe.pTesenUr i S. At t al almirante Parker y,demas oficiales de marina clon, y que dentro de pocas horas'tendría la respuesta del Rey D. Miguel. quese hallan bajp sus'órdenes eu este apos…</t>
  </si>
  <si>
    <t>…padas por el enemigo, qué flanqueándose mu cercano á esta ciudad. tuamente hacía qué nuéstros esfuerzos para tomarlas costasen mucha sádgte. So El mismo dia llegó á esta ciudad el general Clouet con su estado mayor, y- lo la artillería habia sido aquí muy Ventajosa; pero los caminos llenos de obs salió ayer por la tarde para el ejército de operaciones, cuyo mando se dice que táculos hacian muy dificil el que pudiera acercarse. Sin embargo, el 3.° reg…</t>
  </si>
  <si>
    <t>…arse en Troppau. La columna movible de la división que marchó del sitio de Oporto, y ____ Con referencia á periódicos ingleses hemos anunciado que la Conferencia manda el teniente general Clouet, y sal ¡ó el 19 para el F.spinhal , entró en había suspendido sus sesiones sin señalar día para volver á reunirse: añadiremos Coimbra el 20, y al siguiente dia siguió) su camino para su destino con los mas ahora algunos pormenores que acerca de este asunto ac…</t>
  </si>
  <si>
    <t>…que se halla este país, determinó el mariscal ofrecer a S. M. su di que uno de los Soberaneé de estos paises conserve este mando durante su vida. misión , la cual fue aceptada. El general Clouet también ha sido ya reempla S. M. el Emperador de Austria será el primero que se revista con esta dignidad zado en el mando en gefe del ejército por el general Macdonall. Por estas cir recibiendo un título correspondiente. Después de la muerte de S. M. volverá…</t>
  </si>
  <si>
    <t>Co</t>
  </si>
  <si>
    <t>…con ob dres aquel gobierno. (Sun.) *1 . _ jeto de que conste y se archive en el de Toledo; y do solo na acordado su ___Parece que el 23 del corriente se desposará en Viena con el conde Co puntual observancia y cumplimiento, sino que poseído del mas sincero reco ran zie la joven Princesa María Esterhazy, hija del principé Pablo Esterhiry. nocimiento y placer da gracias á S. M. por habqr mandado nuevamente se ob Esta circunstancia detendrá al pr…</t>
  </si>
  <si>
    <t>Coca, Josef</t>
  </si>
  <si>
    <t>Josef Coca</t>
  </si>
  <si>
    <t>…enda, núm. 9. En Salamanca en casal de D. Josef Meodez, calle de de Junio á fin de Octubre, aunque pueden usarse con utilidad en cualquier la Rosa, núm. 4. En Barcelona en casa de D. Josef Coca. Constará de un tomo en 4.°^ tiempo del año. á 34 rs. vn. á la rústica, y 40 en pasta. Fuera de Valencia tendrá un aumento de a rs* Salan de Cobrar. D. A tanas io Herrainz, en Cuenca: desde 15 da Junio por razón de portes. Los que se suscriban por mas de 10 e…</t>
  </si>
  <si>
    <t>Codo, Manuel</t>
  </si>
  <si>
    <t>Manuel Codo</t>
  </si>
  <si>
    <t>…— cóiergt-fnorbo de París, 6 sea observaciones sobre dicha enfermedad, verificadas £seuela de niñas. y publicadas en la capital de Francia; traducidas y extractadas con notas por Don Manuel Codo roí u, primer méd’co de ejército &amp;c. Opúsculo 3.0 ; se incluye en e$~te Una medalla de plata, peso de una onza, pendiente de una banda á la mas n.° la relación de un hospital provisional establecido en el antiguo Tesoro, que á instruida en doqjxjna cristiana…</t>
  </si>
  <si>
    <t>Codorniu, Manuel</t>
  </si>
  <si>
    <t>Manuel Codorniu</t>
  </si>
  <si>
    <t>…agarse, causas, síntomas, diagnóstico , método curativo y medios de Noticia_de los pueblos y administraciones donde han cabido los premios ma evitarla : 4.0 y último opúsculo, por D. Manuel Codorniu, primer médico de e;éryores y de los que comprende el sorteo de ayer. cito &amp;c. &amp;c. A la comodidad de podtr ir eo un mediano paquete por el correo, reune la de manifestar ios verdaderos medios de librarse de la enfermedad, dando se NÚMEROS. PREMIOS. administra…</t>
  </si>
  <si>
    <t>Coi</t>
  </si>
  <si>
    <t>…recia el general Gueheneuc, comandante general d* procurado prudentemente establecer su dominio en las costas, y proporcionan* las tropas francesas de la Morea, envió i Nauplia al general Coi be t para anun en ella sólidos puntos de apoyo antes de internarse. ciar formalmente al gobierno la evacuación de este pais por las tropas que man Ocupado Argel, se ha posesionado sucesivamente de Bona y Oran, á fin d» daba y y cumplimentar en su nombre al Re…</t>
  </si>
  <si>
    <t>Colim, Cárlos de Moy y</t>
  </si>
  <si>
    <t>Cárlos de Moy y Colim</t>
  </si>
  <si>
    <t>…s ejér cadós cobrados ppr el ayuntamlráto y pagados en tres plazos, entendiéndose esta su ma por la residencia j y en cuanto á la asistencia Á medlclna te ajustará con los vecitos D. Cárlos de Moy y Colim , conde A Moy, A tenido á bien el -Re* Clnbsjipodlenílo A este ciáo conbr con fíotapegasde trigo, y la propdfclon de tomaestro Señor conferirle el gobierno militar A k plaza A Pamplona. már uno óFdot anejos qM éataná una legua A dltModa de dicha villa. Los pr…</t>
  </si>
  <si>
    <t>Collado, Vicente</t>
  </si>
  <si>
    <t>Vicente Collado</t>
  </si>
  <si>
    <t>…a deI Bélrnonfe, á D. Santiago Senra: para tres medías racio1 litorío se. vea líbre y desembarazado ¡de Us tropas, rebeldes que actualmente lo ésr nes de la misma santa iglesia, á D. Vicente Collado,á D. Josef Cipriano Montan asolando. Tendíala, entendido te Palacio de lasíNecesidadeSf-ü -de Setjem- taUara y á D. Ramón Ansaldo y Llamas: Para otra medía ración de la cate •bre 4* 1833,==D.,Pedro, duque,de Bragan2a.==Josef de Silva Catvalbo. dral dé Calahor…</t>
  </si>
  <si>
    <t>Collar, Silvestre</t>
  </si>
  <si>
    <t>Silvestre Collar</t>
  </si>
  <si>
    <t>…8, 186. Total 990- Muertos 22, En la segunda clase de matemáticas D. Juan Ocaña obtuvo el primer pre graves 217, leves 439, convalecientes 186, curados 106. Existencia 862. mio, y D. Silvestre Collar el segundo. En la clase de física experimental obtuvo el primer premio D. Antonio Estado que manifiesta los cadáveres enterrados en los cementerios de Sevilla Madera. y Triana. En cálculo integral y mecánica D. Juan Bessieres el primer premio, Don Antonio Mad…</t>
  </si>
  <si>
    <t>Collar.cesante, Marwhó</t>
  </si>
  <si>
    <t>Marwhó Collar.cesante</t>
  </si>
  <si>
    <t>…4 *M; Títulos ál portador 4e ontado : S? ñ Id. Id. dé 4 Í&gt;. toó, áifál’ébófaíoí aij yy 4t, i 60_ y. ’ iDb »n«dHdia&amp;; nt tL-f^d'voluntad. -Deudn&gt;^ocitbteikl jp.icw Apapel, «o. -t 4 D. Marwhó Collar.cesante; para la'de Candelá 4 p^laséf, 4$__ ___ .rciiauios. ceüan&lt;e ; para lÍ ,do Villamafiáp ,i.LU-GiegoriorSi‘cí3tTguéaíl!prente, ¿esóijoi Amsterdam, oo.- !i Parí. só-íJ ;q Cádla-id^A Snv«U*dt:' i y pifa el cóffdgiiilifento deRalehcia i D. A.ntpni^,Po|tjllc&gt; f Clem…</t>
  </si>
  <si>
    <t>Colmenar, Juan</t>
  </si>
  <si>
    <t>Juan Colmenar</t>
  </si>
  <si>
    <t>…Cataluña, cumplimentada en esta corte por el señor Balsera, teniente corregidor eo ella y por la 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 D. Femando Herrera, D. Domingo Leopa…</t>
  </si>
  <si>
    <t>Colones, Isabel los</t>
  </si>
  <si>
    <t>Isabel los Colones</t>
  </si>
  <si>
    <t>…e á esta nación magnánima, y que siempre de profanar la patria de los Recarcdos y Pelayos; si á la voz de una Con sus ejemplos formará el tierno corazón de nuestra legítima Ri.ina Doña Isabel los Colones, Corteses y Pizarras conquistaron el nuevo mundo haciendo Isabel ii. Jurada como heredera del trono, lo será también como Soberana, ondear en él los pendones de Castilla; si á la voz de una Isabel se alzaron los pues los españoles no faltan á sus juramentos:…</t>
  </si>
  <si>
    <t>Comandancia</t>
  </si>
  <si>
    <t>…. P. de V. M.=E1 conde de Cuba.” Por el Consejo se escribirá á todas las ciudades, villas y lugares donde se I deba celebrar el acto de la proclamación de mi augusta Hija la Reina Doña Comandancia general de Marina del apostadero de CartagenazzrExcmo. Se Isabel u, para que en consideración á la epidemia que aflige á muchos pueblos ñor: Tengo-el honor de participar á V. E. que por efecto de haber notoriado dél reino y de que otros están amenazados', á c…</t>
  </si>
  <si>
    <t>Comandancia, I</t>
  </si>
  <si>
    <t>I Comandancia</t>
  </si>
  <si>
    <t>…el Des Europa. pacho de la Querrá. ------ La Gaceta de esta ciudad inserta muchas promociones y nombramientos hechos en el ejército imperial, entre ellos el de M. Kenzinger, antes secretario I Comandancia general de la guardia Real de caballería. =: Excmo. Sr.: Los de Carlos x, y mariscal de campo en Francia, que ha sido nombrado mayor I gefes y oficiales de los cuerpos de la guardia Real de caballería se han enterado general del ejército austríaco, agregado a…</t>
  </si>
  <si>
    <t>Combermcrc</t>
  </si>
  <si>
    <t>…onias de las Islas occidínta’cs, han asistido Art. l.“ Luego que se cangeen las ratificaciones del presente convenio, el entre otras personas de distihcion el conde Hiideswood, el lord Combermcrc, Rev de los franceses y el del Reino unido de Gran Bretaña é Irlanda, alza gobernador que ^a ;¡do de la Batbada, el almirante sir Eyam Martin, M. rán el embargo que han puesto sobre los buques y mercancías perteneciente á Ypuug, Jord Colville, el almirante si…</t>
  </si>
  <si>
    <t>Comisario</t>
  </si>
  <si>
    <t>…trasladada al balcón principal de la Real academia de S. Femando, con su presencia. La iluminación de la comisaría de Cruzada ha sido uno de loa de que es vice-piotector el mismo Sr. Comisario general, colocada al pie del mas notables objetos de las fiestas Reales retrato del Rey nuestro Señor que se hallaba puesto bajo un magnífico dosel de terciopelo carmesí guarnecido de flecos, galones, cordones y borlones de oro El subdelegado de Policía del p…</t>
  </si>
  <si>
    <t>Como</t>
  </si>
  <si>
    <t>…nicado á su hijo Ibrahim-bajá, para lo cual se le dirigieron comisarios al los sucesos que V. E. se sirve expresar. cuartel general, acompañados del coronel Duhamel y del tenieoie general Como en todos tiempos ha acreditado- esta ciudad y su ayuntamiento la fi- « Mourawieff: se espera en su consecuencia que muy en breve se concluirá un delidatjl debida á su Monarca, ha te~bido el mayor placer y satisfacción en que armisticio. (Observador austríaco.…</t>
  </si>
  <si>
    <t>Compani, Miguel Antonio</t>
  </si>
  <si>
    <t>Miguel Antonio Compani</t>
  </si>
  <si>
    <t>…Moya, cesante de la de Chiclanai pírá la vara de la villa de Ujijar, tos en que Yo ponga mi firma, en los cuales pondréis la vuestra enters.íTetji-', v vacaiijá&amp;}por jubilación de D. Miguel Antonio Compani, á D. Blas Antonio 1 drétsío entendido , y !o comunicareis i quien corresponda para su CurttpUmietvr , StaA» ¿alcalde mayor cumplido de Granada; y para esta remita 4 D. Diego tos:Está rubricado de la Real mano—.En Palacio á 29 de Diciembre -dé 1B32, " Eftífly…</t>
  </si>
  <si>
    <t>Comunes</t>
  </si>
  <si>
    <t>…, como, asi se há vcrificadq,no -sin,pena, y,sacrificio de tantos súbd tos y vasallos que en esta ocasión anhela ban ofrecer sus heles y leales homenages á la Reina nuestra Señora Doña Comunes.,. 3Í&gt;4 43 i 437 43 11 Isabel ii , bajo cuyas banderas triunfa diariamente la legitimidad, el honor, el oidcn, la humanidad y la paz. Cólera. .... 2Ó8 Lev. 97, grav. 109 474 102 39 Quedan existentes para mañana 383 de enfermedades comunes, y 313 del cólera. 1…</t>
  </si>
  <si>
    <t>Con</t>
  </si>
  <si>
    <t>…tario. de¡ Gracia'y Justicia. Centura Delgado Garrido, escribano de S. M., que Dios guarde, públí-i co, del número y ayuntamiento de esta M. N. y M. L. ciudad de Plasencia, Excmo. Sr. Con el mayor júbilo y complacencia ba j-ecibido este ayunta certifico, doy té y verdadero testimonio, de qué habiendo precedido llama miento el oficio de V. E. de 25 del ultimo próximo Enero con loa ejempla mientoexpresivo, y citación ante dietn,.se convocaron en…</t>
  </si>
  <si>
    <t>Con, Presidente del</t>
  </si>
  <si>
    <t>Presidente del Con</t>
  </si>
  <si>
    <t>…te y firmados en tado, delante de los referidos testigos testamentarios existentes en .Madrid, i Madrid á 5 de Noviembre de 1829.” los cuales se agregaron para mayor solemnidad el duque Presidente del Con Por tanto, y sin perjuicio de que daré orden para que se remita al Consejo sejo Real; D. Francisco de . Zea Bermudez, mi primer Secretario de Esta certificación autorizada del testamento íntegro, y de las diligencias que precedie do y del Despacho; el duque de Hi…</t>
  </si>
  <si>
    <t>…re Tufora, en nombre v tutoría de ia Reina J ictoq ünot vasaUos siemprc dispuestos, i sostener sus derechos si algunos desnatu- nuestra Señora Doña Isabel ii, por el cual manda al duque Presidente del Con [ ralizadoS osaren' turbar la paz de su reinada. Ruego A V. £. eleve,,estos scnli- sejo de Castilla tenga entendido el todo de estas disposiciones soberanas, y las! t miento* al conocimiento de S. M.* asegurándole de mi decisión en cumplir sus comunique á qui…</t>
  </si>
  <si>
    <t>Conde</t>
  </si>
  <si>
    <t>…de Octubre. Potencias, y por la prosp^idadxdcl reinado de 5- AL Dofra Isabel i i. Bolsa dt hoy.. Cinco.,por UR) consolidados 14)0 fr. 70 c. Empréstito Real En seguida entregó t*!' Sr. Conde á S. M. y fueron admitidas sus credencia de España 75. Renta perpetua de jd. 54* les comer embajador d^í Rey de los^franceses ccr^a de la Reina Regenta y Escriben de Constántinopla con fecha 11 de Setiembre último lo que sigue: Gobernadora, en representación…</t>
  </si>
  <si>
    <t>Cóns-</t>
  </si>
  <si>
    <t>…iage tolo duraría tres ó cuatro dia»; pero los vientos han sido contrarios, y no se cree que llegará á Schwedt hasta El. 21 asistieron SS. MM. IL, el gran duque heredero y el gran duque Cóns- hoy ó mañané. Esta aldea está á 13 millas de esta capital, y nuestro Soberano JbOHiuo á ver botar al agua el Valdomiro, navio de IQ0 callones, construido en salió para ella el 30 de Agosto. M. Ancillon sálió de esta corte el mismo di« «1 nuevo artillero del p…</t>
  </si>
  <si>
    <t>Conserve, Faustino Gafas</t>
  </si>
  <si>
    <t>Faustino Gafas Conserve</t>
  </si>
  <si>
    <t>…o Supremo de la Guerra en su acordada de 26 de Abril ponerme en viage hacia esa corte, superando cuanios oho eu. '* p. c :; ; ■ "•- último, ha tenido á bien mandar que ei referido D. Faustino Gafas Conserve tar á una improvisa partida la residencia que por mucL el goce que le corresponda por su calificación , como los demas de su clase y interrupción en esta capital del orbe católico; pero c’ ,.n.. .1,1 m.e procedencia. De Real orden Ócc. Djos &amp;c. Madrid 29 de A…</t>
  </si>
  <si>
    <t>Constantino</t>
  </si>
  <si>
    <t>…Al acabar de desvanecerse el humo, ya la escuadra habia virado de bordo: Suiza, adonde se han retirado todos los fugitivos. La amistad ó la neutrali entonces llegó S. A. L el gran duque Constantino á bordo del piróscafo Ale dad de un Estado vecino, ¡no hará parte del sistema de defensa de un país! jandra. Inmediatamente mandó S. M. L izar en el palo.de mesana del Ijora ¡La Alemania y la Europa consentirán en perder un baluarte después de otroi la insign…</t>
  </si>
  <si>
    <t>Continúa, Secreta</t>
  </si>
  <si>
    <t>Secreta Continúa</t>
  </si>
  <si>
    <t>…ntonio Josef Royo. ~ Antonio de Magarola.=Josef de Manjarre. = Par nisterio pide queden reducidos á 7.265,700 francos. acuerdo de la ciudad de Barcelona, Felipe Claramunt. =Excmo. Sr. Secreta Continúa la discusión de los artículos relativos «al modo de graduar la in rio de Estado y del Despacho de Gracia y Justicia. demnización de la propiedad particular que sea preciso tomar cuando lo exija PAUTE NO OFICIAL. la utilidad pública”, y se aprueban los artícul…</t>
  </si>
  <si>
    <t>Continúa, Vi-</t>
  </si>
  <si>
    <t>Vi- Continúa</t>
  </si>
  <si>
    <t>…a del Ar icku-----ferian del dia 2% chipiélago reciba orden de darse i la vela para Smirna. ■ i' ■ '■ »• •• &gt;• V .. i ‘, Del informe presentado á la Cámara de los Diputados por el doctor Vi- Continúa la discusión del capítulo 37 del presupuestó del ministerio de rey acérea de los gastos qué ha ocasionado fl: cólera i aparece que las sumas d¡s- Guerra relativo i sueldos dé estados mayores. El mariscal Claossel y otros gene tnjbuídás por el gobierno asciend…</t>
  </si>
  <si>
    <t>Contreras, Rafael Moreno de</t>
  </si>
  <si>
    <t>Rafael Moreno de Contreras</t>
  </si>
  <si>
    <t>…de V. M. con todo respeto y veneración, expone: que KEl alcalde mayor y ayuntamiento de Pedreguer. consternado con la triste noticia del fallecimiento del mejor de los Reyes nues D. Rafael Moreno de Contreras en nombre del cura párroco y ayunta tro augusto Soberano el Sr. D. Fernando vtt (O- R P* D.), que se le comu miento de la villa de Sta. Olalla, reino de Sevilla. nicó por el Boletín oficial núm. JO, quedó sumergido en el dolor mas profun El ayuntamiento de la…</t>
  </si>
  <si>
    <t>Conway, Epifanio</t>
  </si>
  <si>
    <t>Epifanio Conway</t>
  </si>
  <si>
    <t>…servicios y mérito del brigadier de caballería dactadas por un adeionado: un folleto en S.° Se hallará en la librería de Viana Razó la, y en Barcelona eo la de Esjivill. - ..i '. D. Epifanio Conway, ha tenido á bien conferirle el gobierno militar y políti- — -Las personas que ée crean con. derecho 4ios bienes délos españoles D. Agustín . «o de Orihuela. , Rivaoís, Jujin Férreira é Ignacio Gusidy . que han fallecido ablntgstáto'cn las colo nias portugues…</t>
  </si>
  <si>
    <t>Cór, Luís Fernandez de</t>
  </si>
  <si>
    <t>Luís Fernandez de Cór</t>
  </si>
  <si>
    <t>…ital los Excmos. Sres. duque de San ipor::Gs. ipamiculuresiinieresesr'BRríScipe.1 tenia que;.cbnsuilar::c0:.n.: .eí los todo»■. íoí ; Fernando y de Quiroga, D. joaquin de Anduaga, D. Luís Fernandez de Cór asuntes erares, bien porque como nombre había menester muchas veces ót i» doba y D. Antonio Fernandez de ürrutía: y el 5f. marques d#Casa-Irujo.Toprudencia agen a, bien, y esta era ía razón principal, porque ante» de dar der-, dc*s Han tenido ci honor de ser…</t>
  </si>
  <si>
    <t>Córdoba</t>
  </si>
  <si>
    <t>…de tonelage que se exigía á los buques extranjero* se cobrará en lo les que signamos y firmamos en Cartagena á 18 de Febrero de 1833-=Ignlacio sucesivo como enios de la nacron. El coronel Córdoba entró con los grana María Eonet.ccJuan Alvarez. dinos en el puerto de Buenaventura antes que tuviese noticias del decreto de amnistía. (The Times.) PARTE NO OFICIAL. ____En una carta de Bogotá del 21 de Diciembre último se dice lo que sigues «Se ha recibido e…</t>
  </si>
  <si>
    <t>…hasta la refundición de todos los reinos, el cetro de Aragón solo estuvo en ■éc-Festxna. lente- ■■ manos de varones (2) muchas veces no tuvieron estos mas derechos que los que El Sr. Córdoba, ministro de España en Portugal, ha felicitado á la Reina las hembra^ íes trasmitían. En vano se alega contra ios derechos de esta natu Gobernadora por sí v por ios empleados de su legación, expresándose'en tér raleza ci ejemplo de D. Martin, hermano de Juan…</t>
  </si>
  <si>
    <t>Córdoba, Antonio López de</t>
  </si>
  <si>
    <t>Antonio López de Córdoba</t>
  </si>
  <si>
    <t>…a villa , cubrirán con sus pechas las "brechas Constantinopla 26 de Octubre• qué abriera el tiempo, y á los dulces ecos de Isabel y de Cristina renovarán El 24 del actual presentó D. Antonio López de Córdoba al gran visir' Jas heróicas proezas de sus mayores. Cuente pues V. M. con la sinceridad de sus credenciales en calidad de encargado de Negocios de S. M. C. en esta corte. estos ofrecimientos, y sepan los desleales, que no han de buscar cómplices en _____La fr…</t>
  </si>
  <si>
    <t>Córdoba, Felipe de</t>
  </si>
  <si>
    <t>Felipe de Córdoba</t>
  </si>
  <si>
    <t>…ndrá su cumplimiento. — Esta rubricado de la Real mano de recibí su apreciable del 30 de Noviembre último, con' la que de Real orden] S. M¿=En'Palacio á 30 de Diciembre de 1833.=A D. Felipe de Córdoba. me remitía el juego de las monedas acuñadas cón motivo de la proclamación f de la Ri-:rNA nuestra Señora Doña Isabel ir verificada en esa heroica villa de | . Resultando vacantes dos plazas de directores generales de rentas y la de Madrid, para que conserve…</t>
  </si>
  <si>
    <t>Córdoba, Juan</t>
  </si>
  <si>
    <t>Juan Córdoba</t>
  </si>
  <si>
    <t>…dos 91. Existencia 628. chez, y los segundos D. Josef Mateos, D. Ignacio Henestrosa, D. Saturnino ' Existencia del dia 15, 628. Invadidos el 16,211, Total 839. Muertos 37, Saenz y D. Juan Córdoba. graves 153 , leves 413, convalecientes 151, curados 89. Existencia 717. En la primera clase de matemáticas D. Manuel Freire y D. Luis Molina Existencia del 16, 717. Invadidos el 17, 234- Total 952. Muertos 32, sortearon el primer premio; recayó en D. Manuel…</t>
  </si>
  <si>
    <t>Córdoba, Luis Fernandez de</t>
  </si>
  <si>
    <t>Luis Fernandez de Córdoba</t>
  </si>
  <si>
    <t>…—A D. Francisco PARTE NO OFICIAL. de Zea Bermudez. * ' NOTICIAS EXTRANGERAS. En atención 4 los distinguidos méritos y 4 las particulares circunstancias que ' . RUSIA. concurran en D. Luis Fernandez de Córdoba, enviado extraordinario y minis tro plenipotenciario que ha sido en la corte de Berlín, he venido en nombrar Odesa 7 de Diciembre. le , con igual carácter, cerca del Rey de Portugal, de acuerdo cotrpii muy El 1.a de este mes ha llegado de su viage á la Crimea…</t>
  </si>
  <si>
    <t>…s Fernando vu y de la adorada María Cristina de Borbon, y como el ángel rei nos. de paz que ha enviado el cielo á la nación española para cortar de una vez la El mariscal de campo D. Luis Fernandez de Córdoba , en su nombre y de horrible cabeza á la monstruosa hidra de la discordia, perpetuando la unión en los demas individuos que sirven á sus órdenes, ha dirigido á S. M. la Reina derredor del trono de tus mayores de lodos los que son dignos de llevar el glo Gober…</t>
  </si>
  <si>
    <t>…utoridades portuguesas, ¿.pesar de las incesantes enpresan. reclamaciones del gobierno español, pidió por orden de S. M. y obtuvo sus f Existentes lirVABIBOS. pasaportes el Excmo. Sr. D. Luis Fernandez de Córdoba , nuestro ministro ple Otas. Total. Curados. Fallecidos. nipotenciario en aquel reino, y se ha notificado al encargado de Negocios de j rior. -Graves. Leves. Portugal en esta corte, haber cesado nuestras relaciones diplomáticas con su Ñor. 2 220 2 4 225 28 5…</t>
  </si>
  <si>
    <t>Córdoba, Rafael</t>
  </si>
  <si>
    <t>Rafael Córdoba</t>
  </si>
  <si>
    <t>…a: total 100. En la clase de bellas letras fueron premiados D. Josef Zorrilla, D. Fran Total general 152. cisco Pareja y D. Silvestre Collar. En dibujo y pintura D. Felipe Vedoya, D. Rafael Córdoba, D. Juan Nota. El subdelegado general de policía recomienda el infatigable zelo dd Bessieres, D. Saturnino Saenz, D. Francisco Sánchez y D. Bruno Saenz. encargado de la subdelegacion principal D. Josef de Santa Cruz, asi en man En música fueron premiados D. F…</t>
  </si>
  <si>
    <t>Cornejo, Rafael</t>
  </si>
  <si>
    <t>Rafael Cornejo</t>
  </si>
  <si>
    <t>…erra de la capitanía general'de estas provincias D. Miguel de Nájera Min li&amp;h, para manifestar á los vecinos de dicho pueblo cuanto aprecia la lealtad íeos; el comisario de guerra D. Rafael Cornejo; el administrador de correos" que manifestaron durante la rebelión de Polonia. 0. Hermenegildo Ruiz de Azúa; el prior del tribunal del comercio D. Josef Se hacen los preparativos necesarios para las grandes evoluciones de otoño I Brunet; el juez interino de c…</t>
  </si>
  <si>
    <t>Corradf, Fernando</t>
  </si>
  <si>
    <t>Fernando Corradf</t>
  </si>
  <si>
    <t>…poema im preso por la Real Academia Española, por ser entre los presentados el que mas se biéndose adornado todo el local con colgaduras. ^ acerca al que gané el premio. Su autor D. Fernando Corradf: dos cuadernos en *3 Por lá mañana dé dicho dia 28 se cantó en la iglesia de la misma obra pía mayor de buena impresión, que cada uno se vende á 6 rs. en el despacho de libros una solemne misa con Sacramento, y concluida se entonó el Te Deum en ac- de la mism…</t>
  </si>
  <si>
    <t>Corradi, Femando</t>
  </si>
  <si>
    <t>Femando Corradi</t>
  </si>
  <si>
    <t>…o es el Sr. barón de Bigiiezal, vecino de la ciudad de Pamplona, y Hoy ha recibido noticias el gobierno de S, M., por las cuales consta qne el del.agraciado con el accessit el Sr; D. Femando Corradi, residente en Sanel dia 9 del corriente permanecía en Braga el Rey nuestro Señor con sus au lúcar de Barrameda. ____ . gustas hermanas disfrutando de la mejor salud. No ha sido igual el placer de la academia en las obras de elocuencia que ha ____ Asimismo ha…</t>
  </si>
  <si>
    <t>Corradi, Fernando</t>
  </si>
  <si>
    <t>Fernando Corradi</t>
  </si>
  <si>
    <t>…an activa y laboriosa* se íetiró con Real y á 13 en pasta. ' licencia a sas haciendas de Armendariz, donde en el seno de su familia, cu —Zura, ó amor y heroísmo. Poema original de D. Fernando Corradi: un folleto en ló de hermosa impresión. Se hallará en Madrid en la librería de Calleja, y en Valen bierto de honores y de gloria, destinó el.resto de sus dias al ejercicio de lá vir cia en la de Cabrerizo ¿ 2 rs. en rústica. tud y de la mas sólida piedad. Su…</t>
  </si>
  <si>
    <t>Corregidor</t>
  </si>
  <si>
    <t>…í 8 di Abril. cllp .su consentimiento. Dios guarde i V. S. muchos años. Madrid 4 de ayó. Se habla de la formación de un ejército federal en las inmediaciones de ¡fe l¿33.=Ofaliac=Señor Corregidor de. esta villa. Francfort, que constará de 12 á 159 hombres, cuyo mando en gefe se confiará á un príncipe de una casa alemana, que se distinguió en las guerras del impeFelicitación dirigida á S. M. por la publicación, de las actas de Cdrtcs rio. No puede duda…</t>
  </si>
  <si>
    <t>Corsini</t>
  </si>
  <si>
    <t>…ayo. ___ . » z los politices tienen actualmente fijala vista en Turquía j porquc'la cuestión ’ turca asi como la- belga, no es asunto aislado. Cuanto interesa á la paz general .El príncipe Corsini ha pedido hoy cón toda solemnidad la mano de S. A. H, es cuestión europea, y puede tener graves consecuencias. / . la princesa María Antonia para su Soberano el Gran duque de Toscana. Esta Si Hemos de dar crédito á las noticias de la Gaceta Je AugsbUrgo, y a…</t>
  </si>
  <si>
    <t>Cortas, Josef Surga y</t>
  </si>
  <si>
    <t>Josef Surga y Cortas</t>
  </si>
  <si>
    <t>…omover á brigadier al coronel D. Cristóbal Linares de Butrón; conceder i»r tuadas entre la ermita y la entrada del pueblo , para detener la marcha de la de capítan á los tenientes D. Josef Surga y Cortas y D. Juan Caba’kro. v la j columna: las excesivas fuerzas del enemigo, con respecto á las nuestras, y su efectividad del empleo de alférez sargento gradúa lo D. Manuel Falco. Fi formidable posición en la entrada del pueblo, hacían terrible el ataque; pero nalmente se ha servido…</t>
  </si>
  <si>
    <t>Cortés, Josef María</t>
  </si>
  <si>
    <t>Josef María Cortés</t>
  </si>
  <si>
    <t>…de verde mestizo y negro Inspección general de voluntarios Realistas de Navarra.iziExcmo. Sr.: El. ligoróide Holanda, no Cúihpreadidas en el arancel , presentadas al despacho por coronel D. Josef María Cortés, nombrado por mí, á propuesta de la diputación la casa dé Sacrista, de aquel comercio; ha ’ tenido á bien S. M. mandar que se de Navarra, gefe de revista del benemérito cuerpo de voluntarios Realistas de admita la primera de estas drogas bájo la denominación…</t>
  </si>
  <si>
    <t>Cortés, Josef Maria</t>
  </si>
  <si>
    <t>Josef Maria Cortés</t>
  </si>
  <si>
    <t>…de las actas de Córte», de de V. E., incluyéndole copia del parte oficial que acerca de esto me dirige el 1789 y Real orden que le acompañaba, acordó, que con la mayor solemnidad coronel D. Josef Maria Cortés, encargado de la revista, á fin de que llegue á •e depositara jan precio.o documentó .en su archivo capitular. La. corporación, conocimiento de S. M. por el respetable conducto de V. E., rogándole al mi que tiene él honor de hablar á'V. M._en nombge de iin pu…</t>
  </si>
  <si>
    <t>Cortés, Josef Surga y</t>
  </si>
  <si>
    <t>Josef Surga y Cortés</t>
  </si>
  <si>
    <t>. , &lt;599 tóbal Linares y teniente D. Josef Surga y Cortés, y el grado de espiran para ydos de las justicias de este ni i partido resulta que los rebeldes en pequeñosi leí porta graduado de teniente D. Juan Caballero, que euá ya próximo á sa- gTupos andan errantes por los pueblos, los unos acogiéndose al indulto, y l…</t>
  </si>
  <si>
    <t>Cortés, Juan Pedro</t>
  </si>
  <si>
    <t>Juan Pedro Cortés</t>
  </si>
  <si>
    <t>…comunes 15. En la clase superior de gramática latina llevó el primer premió D. Anto Dia 12. Existencia de ayer. Graves 44» leves 38, convalecientes 27. nio Campos, y los segundos D. Juan Pedro Cortés, D. Carlos Mesía, D. Jo Ocurrencias de hoy. Invadidos 23, muertos 7, graves 18, leves 12, con sef Bohorques, D. Manuel Mendiola y D. Luis Sistemes. valecientes 15 , enfermedades comunes 33. En la clase de humanidades tocó él primer premio á D. Fernando MadraD…</t>
  </si>
  <si>
    <t>Cortés, Melchor</t>
  </si>
  <si>
    <t>Melchor Cortés</t>
  </si>
  <si>
    <t>…eceftor filosófico ,d sean máximas y reflexiones deducidas de las virtudes y deberes ¿{ue el hombre debe ejercer en la sociedad. Por A. M. Otero: un tomo en para la de Aiboloduy á D. Melchor Cortés ^para la de Piedra-bueña á Don. l6.°, su precio ó rs* en pafta y 4 4.1a rústica.—de gramática inglesa, ó sea mé Juan Herrera: para la de Serón á D- Josef Antonio Vázquez: para la de’ todo practico simplificado p^ra aprender 4 leer y.pronunciar el idioma tng é…</t>
  </si>
  <si>
    <t>Cortil, Manuel</t>
  </si>
  <si>
    <t>Manuel Cortil</t>
  </si>
  <si>
    <t>…, sino sus maridos D. Alfonso 1 y D. Silo. Y ¿con qué derecho ANUNCIOS. reinaron, pues no pertenecían á la familia Real, sino con el de sus esposas, El cerco de Zamora, poema, por D. Manuel Cortil. Se halla en la librería de Pé como Felipe el Hermoso en el siglo xv? Ponen duda en la sucesión de Doña rez , su precio a rs. Urraca, que consta de todas las historias y documentos, fundándose en que du —Puerto ie tiple y tenor de la ópera ta Sonámbula, para…</t>
  </si>
  <si>
    <t>Cortina, Lorenzo Fernandez</t>
  </si>
  <si>
    <t>Lorenzo Fernandez Cortina</t>
  </si>
  <si>
    <t>…jemplos toma Tejada; para la ración que le baila vacante en la santa iglesia catedral de Jaén dos dé los mejores hablistas castellanos de prosa y verso, puestos con el objeto de i D. Lorenzo Fernandez Cortina, y para una media ración de la santa iglesia familiarizar á los discípulos con los mejores modelos. Va puesta al fio la lista de y voces y variaciones con algunas de dudosa extractada ortografía, catedral de Córdoba i D. Manuel María García, teniente cura de…</t>
  </si>
  <si>
    <t>Cortines, Josef del Villar y</t>
  </si>
  <si>
    <t>Josef del Villar y Cortines</t>
  </si>
  <si>
    <t>…rector giiéral'dé esta arma á los estudios sublimes ellos, harán unx cuarentena de obsérvacion de 7 dias -, y todas las embarcácio- ~ propios de ella; y D. Pablo Francisco Miró y ;D. Josef del Villar y Cortines. ne», botes ú otaos buques menores procedentes de cualquier otro puerto ó para-; S^^^^uesjyjue.el^itót^íe ^_rpfsiidit[je5Cuela,;,no rl¡mitóndose, $óáameBte a ge de Francia, ó que hayan tocado' alli, ó tenido comunicación con cualquier ' ios que sigan el ramo…</t>
  </si>
  <si>
    <t>Cotilla, Miguel</t>
  </si>
  <si>
    <t>Miguel Cotilla</t>
  </si>
  <si>
    <t>18/07/1833</t>
  </si>
  <si>
    <t>Gaceta de Madrid n.º 87</t>
  </si>
  <si>
    <t>…ex María Cristina, el licenciado D. Diego Rodríguez Vizueta, alcalde mayor de tradición hasta que el tribunal que conozca de su causa haya dado su sentencia, Fuente del Maestre, y D. Miguel Cotilla, regidor primero perpetuo de la ciu y esta se haya ejecutado. dad de Santa Fe de la1 Vega. 10 Los ciudadanos y súbditos de cada una de las dos altas partes contra En todos los pueblos mencionados se ha celebrado la jura de la augusta tantes tendrán en los Est…</t>
  </si>
  <si>
    <t>Covarrubias, Cárlos</t>
  </si>
  <si>
    <t>Cárlos Covarrubias</t>
  </si>
  <si>
    <t>…anuel Gerónimo Caballero , y para esta plaza al decano del colegio de .abo »7Í- Bilbao | i d. Santiago id. Id! gados de esta corte D. Laureano Jado. También ha venido en jubilar á D. Cárlos Covarrubias, oidor de la au ANUNCIOS. diencia de Zaragoza, nombrando en su lugar al de igual clase en la da Va Losauscrlptorei dt.Diccionario geográfico universal y Atlas pasarán 4 la librería lencia D. Fernando Josef Toledo, y para la vacante que resulta á D. Josef de R…</t>
  </si>
  <si>
    <t>Cowley, Angel Josef</t>
  </si>
  <si>
    <t>Angel Josef Cowley</t>
  </si>
  <si>
    <t>…nas, y adelan Granados. , , tar el importe de ías siguientes: continda abierta la suscepción. —Los romos 36 y ay de U Biblioteca selecta de nevelas , 3.0 y 4.0 de PériUes » Doctor D. Angel Josef Cowley, catedrático de medicina, cirujano principal SetiemuniU, se vebdeo en esta corle en la ISbrerla de Razóla, y eo Barcelona en La del Real hospital militar auxiliar de S. Juan de Dios de esta plaza, y . de Bergnes y compifila, á a rs. tomando la colección, y 4…</t>
  </si>
  <si>
    <t>Cqpernicano, Louvel</t>
  </si>
  <si>
    <t>Louvel Cqpernicano</t>
  </si>
  <si>
    <t>…ingles, declaró que estaba convencido seña de los principales sistemas planetarios , y demostró las conveniencias del de que la llegada del Burdelés, y la ejicars intervención del capitán Louvel Cqpernicano; dando fácil solución á las dificultades que le opuso el caballero habían salvado la colonia frc. D. Diego López Valdemoro. Terminóse el acto con una canción, en que el »En agradecimiento de este importante servicio , ha concedido S. M. bri caballero D. Pedro…</t>
  </si>
  <si>
    <t>Crespo, Manuel</t>
  </si>
  <si>
    <t>Manuel Crespo</t>
  </si>
  <si>
    <t>…dias, voi. y firme. legial de San Feliu de.Gerona, a D- Domingo Garriga: para una canongía da t&gt;euda negociable del £ p. 100 á papel, 00. la colegiata de Talayera de la Reina, j¡ D. Manuel Crespo: para una ración de Id. «ia Ínteres, oo. la misma santa iglesia, á D. Juan Ifafrra: para otra media ración de la santa Accieees del banco español, yt p. rooCAMBIOS.din. i observación. iglesia de Orihuela, i D. Joaquin Ferrer: para la media ración presbiteral…</t>
  </si>
  <si>
    <t>Cris, María</t>
  </si>
  <si>
    <t>María Cris</t>
  </si>
  <si>
    <t>…de mi fallecimiento; menos en la quinta parte mara de Castilla, en clase de juez, y por ante un escribano "Real competente de todos mis bienes, la cual lego á mi muy amada Esposa Doña María Cris mente autorizado, se procediese á la práctica de las diligencias y solemnidades tina de Borbon, que deberá sacarse del cuerpo de bienes de mi herencia por que el derecho previene en semejantes casos para el reconocimiento, apertura y el orden y preferencia qu…</t>
  </si>
  <si>
    <t>Cris-</t>
  </si>
  <si>
    <t>…ldon y familias de los demas que ban perecido. dilatados años para consuelo y felicidad de esta monarquía, alivio y amparo dt Ruego á V. E. pida á S. M. el grado inmediato para *1 coronel D. Cris-, # I*</t>
  </si>
  <si>
    <t>Cristina, María</t>
  </si>
  <si>
    <t>María Cristina</t>
  </si>
  <si>
    <t>…ue tan tantos beneficios le ha dispensado , de sus amados.Soberano».el,Sr. D. Fkínamto honor les dieron, y que deben ser el norte de sus sucesores. »o vu y su. incomparable Esposa Doña María Cristina y-de suS'Clccisaa Dios guarde á V. E. muchos años. Calatayud .y sir consistorio Enero 29: Hijas. Estos son los sentimientos de que-sé hallaff'poeeidcia,, que i espera rale de 1833—Exento. St.zsjuatf.de Vea Murguia esc.José/ de la Fuesttr.zsBai- • cabildo so s…</t>
  </si>
  <si>
    <t>…s venas, -1 Nuestro Señor guarde y colme de bendiciones k's preciosísimas vidas de * NOTICIAS EXTRANGERAS; V. R. M¿, de vuestra augusta Esposa la incomparable Reina nuestra Señora Doña María Cristina y excelsas Hijas los muchos años que desean y le rue TURQUIA. gan sus mas humildes vasallos. , Smima 22 de Marras. De nuestra sala capitular de Naval 15 de Abril de 1833.=Señor.=A 1. R. Tahir bey ha recibido por un correo extraordinario el firman de la Puerta…</t>
  </si>
  <si>
    <t>…corte de Austria en ol han sobrevenido «n el sabio gobierno-de V. M. y de su augusta Reina y Se Haya, ha salido de Viena á BerÜn, según sé cree’, para tratar con e! gobierno ñora Doña María Cristina, vuestra muy amada y digna Esposa. . prusiano de los negocios de Holanda y Bélgica, cuya principal dirección ha» Vuestra villa de Elche, Señor, menos afortunada por no haber gozado an-; deferido á la Pnisia los gabinetes de Viena y Petersburgo. ticipadamcnte…</t>
  </si>
  <si>
    <t>…a, y en Barcelo na en la de Torner, á 3 rs. Váléiteia-de^ilcántara 8 de'Julio. ■ Heroida» que en obsequio de nuestro católico Monarca el Sr. D. Fernando *vh y de su augusta Esposa Doña María Cristina y áfotros dignos objetos, dá á luz el En este cordon se han presentado dos partída5-de--á-,jsjete hombres cada presbítero D. Francisco Javier Torregrosa.' Se vende en esta corte en I2 librería de una, y después un cuerpo de 200 hombres, pertenecientes al'ejér…</t>
  </si>
  <si>
    <t>…endráse entendido para su de años cumplidos al tiempo de mi fallecimiento, nombro á nú muy amada Es bido cumpl imiento.czEstá señalado de la Real manoc=Palacío fSl de Octubre posa Doña María Cristina por Regenta y Gobernadora’de toda la Monar de 1833—Al duque Presidente del Consejo ReaL quía, para que por sí (sola la gobierne y rija, hasta que el expresado mi Hijo ó Real frovhioH del Cornejo* Hija lleguen á la edad de 18 años cumplidos. 12. «Queriendo que…</t>
  </si>
  <si>
    <t>…En este dia han muerto 2 de enfermedades comunes. Habana 30 de Julio. , _ Idem dia 21. Existencia de ayer. Graves 20, leves 17, convalecien Los días de nuestra amada Reina y Sra. Doña María Cristina se cele-, tes 28. braron en esta ciudad con el mas puro regocijo, al cual concurrieron todas las Ocurrencias de hoy. Invadidos graves 7, leves 6, convalecientes 9* muer clases y autoridades.#Los repiques de campanas, las salvas de artillería, la mag tos 1, en…</t>
  </si>
  <si>
    <t>…nuestra Señora Doña Isabel 11 , y que durante su menoi^^dad y la baratura de los mantenimientos se adoptaron en varias leyes y reglamentos regirá la monarquía S. M. la Reina Madre Doña María Cristina , en ca del ramo, han producido un efecto contrario á las intenciones que presidieron á lidad de Regenta Gobernadora, como también los ejemplares deí manifiesto su redacción , alejando de los mercados la concurrencia , que sola abarata los que ha publicado S.…</t>
  </si>
  <si>
    <t>…ue la lealtad, que ha participa la instalación, al frente de esta monarquía, de S. M. la RsiNA.Ma- sido siempre la divisa de la marina de S. M. nunca dejará de serlo, y que ob dre Doña María Cristina en calidrd de Regenta y Gobernadora. servándola como en todas circunstancias lo tiene demostrado, responderemos Esta maestranza, cuya divisa es el honor y, la lealtad, no ha podido menos dignamente á la voz de V. E. llenando el mas sagrado de los deheses á qu…</t>
  </si>
  <si>
    <t>…donde últimamente me colocó su Doña Isabel ir, que nuestro llorado Monarca hizo en la Reina y Señora Real confianza, ninguna recompensa me seria tan lisonjera como ser el prirrer Doña María Cristina , por su testamento otorgado en 12 de Junio de 1830. militar llamado á combatir á los que, rebeldes al voto general de la nación, ••Habitantes de León: no os hablaré de las virtudes y eminentes cualidades osasen atentar contra los derechos de voestra augusta…</t>
  </si>
  <si>
    <t>Cristina, Masía</t>
  </si>
  <si>
    <t>Masía Cristina</t>
  </si>
  <si>
    <t>…ltad-á la Rei| na nuestra Soberana Doña Isabel n de Borson, y en su nombre á la Reina monarquía, sus vasallos y toda la cristiandad, importa la salud y vida de V. M. [ Gobernadora Doña Masía Cristina : que nuestro deber y obligación es el d# que dilate Dios comó lo pedimos y es menester. Madrid l.° de Octubre de [sostener su trono é imprescriptibles derechos a la Corona, y"ser fieles á lo que 1833.=D. Angel Fuertes, decano.e=D. Fernando VeIez.=D. Fernando…</t>
  </si>
  <si>
    <t>Crown</t>
  </si>
  <si>
    <t>…ugiados reunirse á la escuadra, que formada en línea navegaba para salir á recibir al de Francia, de Alemania y de Italia se han reunido aquí. Los resultados de esto Emperador. El almirante Crown, que manda la escuadra, habia trasbordado su están £ la vista, y la mayor parte de Suizá en revolución , de mpdo que la pro insignia por el tiempo que durasen las evoluciones á la fragata Céres. S. M. I. paganda ha conseguido la victoria sobre la mayoría del…</t>
  </si>
  <si>
    <t>Cruz, Josef de Santa</t>
  </si>
  <si>
    <t>Josef de Santa Cruz</t>
  </si>
  <si>
    <t>…. El subdelegado general de policía recomienda el infatigable zelo dd Bessieres, D. Saturnino Saenz, D. Francisco Sánchez y D. Bruno Saenz. encargado de la subdelegacion principal D. Josef de Santa Cruz, asi en man En música fueron premiados D. Francisco Viado, D. Antonio Socueva tener la tranquilidad pública, como en aliviar la suerte de los vecinos de Tria D. Manuel Canales, D. Josef Azlor, D. Benito Zappino y D. Juan Córdoba. na , y la aplicación, esmero…</t>
  </si>
  <si>
    <t>Csistina, M-íria</t>
  </si>
  <si>
    <t>M-íria Csistina</t>
  </si>
  <si>
    <t>…ñuestft Señora Doña” Isabel ii, y que en sú ;a el consuelo que espero de S. Mi de perdonar í estos desgraciados , jy enjugar menor edad rija la' monarquía la Sefiofí fe.stn* Madre Doña M-íria Csistina, Ías lágrimas de sus ¡familias. Dios guarde á'y. E. muchos ^ios. Coria o ,de cuyo fmór á los pueblos está marcado con actos de eternó é indeleble recono Diciembre de 1833.=Excmo. Sr.: Ramón, arzobispo obispo de Coria.=Excecimiento, y qué circulará en su augus…</t>
  </si>
  <si>
    <t>Ctausel</t>
  </si>
  <si>
    <t>…hecho,.anun se dirigirlo con poderes limitados. Conviene con las opinionéíque ha manifes ciando U llegada de sus tropas: en seguida reunió á los principales de la ciudad, tado el mariscal Ctausel acerca del modo de poner la colonia á cubierto de las y les~expuso que seria muy imprudente la resistencia, fuera de que era imposi incursiones de los árabes: pero que antes es preciso desaguar los-pantanos de la ble hacerla; y concluyó declarando que el gene…</t>
  </si>
  <si>
    <t>Ctiusse</t>
  </si>
  <si>
    <t>…ada se ha determinado hásta ahoraysin emguirín en el comercio, en la navegación, en la agricultura, en la industria &amp;c.í bargo no faltan quiénes confiin en que se volverá é dar al mariscal Ctiusse! Mientras que permanezcamos enla incertidumbre deestospuntos, las especu- la mreccion de esta conquista; pero Otros creen que ei-mariscal no aceptará esté laciones estarán paralizadas , y esto no podrá mete» de aumentar los males que encargo sino cuando te le…</t>
  </si>
  <si>
    <t>Ctussé</t>
  </si>
  <si>
    <t>…; y al ver la escarpa’del balnaíte dé Toledo medio, derrumbada eú el foso, dijo: »Ya en tiempo." el. ‘ • {:SI£i*iiildsirecomrndí&amp;knitf.')1Qücdo ScéJ T. Stbdstiani, teniente gébeñl general Ctussé se ha pórtaos cómo hombre de honor, y no podía sostenerse *. -I, ;5 ■&gt;. .. r ■ t - ; ni ubdr¡í¡fe¡s* r. r &lt;- D&gt; M* parece que-lor boJandeses ajaedan bien escarmentados p'si»-eM&gt;s - -Fa^l^espues el marñeat al glacis de la luneta de Kiel, en donde estaban' de-f…</t>
  </si>
  <si>
    <t>Cualquier</t>
  </si>
  <si>
    <t>…el mismo sistema de tranquilidad 3.° Todas las embarcaciones, botes ú otros-buques menores, procedentes de aparente y apatía que adoptó desde que ocuparon la ciudad las tropas de Don Cualquier puerto ó parage en aquella parte de ia costa de Africa entre Trípoli Pedro. Pero se observa que el gobierno sigue bastante solícito y rezetoso por y Oran, ambos inclusos, ó que hayan tocado allí, ó tenido comunicación con causas diversas y de diferente origen…</t>
  </si>
  <si>
    <t>Cubieres</t>
  </si>
  <si>
    <t>…rá de la guar brigada deberé embarcarse para esta ciudad. Esperamos de un día i otro la fa nición de la ciudádela. Apoque algunas cartqs de la Bélgica aseguran queel 28 milia del. general Cubieres, para la cual se ha preparado habitación ep el pa- ha debido salir para Saínt-Omeé el primer convoy de prisioneros, y que el lacio Beauhamais. En esta ciudad hay en el día , mucha tranquilidad. (G:. de generalChassé se ha Ido ya á Bruselas para marchar desde…</t>
  </si>
  <si>
    <t>…io de Comercio; y habiendo Real de España 90*. Renta perpetua de id. 78 5. derribado las puertas de la casa, y entrado en ella, destrozo cuanto encontró, Escriben de Ancona que el general Cubieres se pondrá muy pronto en ca dejándola inhabitable para mucho tiempó. mino para Nápoles y Roma, atendiendo á que la salud de su esposa se ha me Por fin se retiraron los perturbadores á las cuatro de la mañana, habiendo jorado. dejado maltratadas muchas personas…</t>
  </si>
  <si>
    <t>Cubillo, Alvpro.de</t>
  </si>
  <si>
    <t>Alvpro.de Cubillo</t>
  </si>
  <si>
    <t>…iencia en su se asunto que. la que escribid con el título ¿le las Mufteeas de Marcela et antlguo' poeta minario de Vergara; pasando antes para su mejor desempeño á la escuela teó- D. Alvpro.de Cubillo, por D. Félix Eocjjb CastrUlon, filúcil de.ejecutar #t&gt;las ca—„ rico-práctica de Freyberg, en Sajonia, en la cual, yen la inspección de las sas particulares por estar arreglada pásd pocas personas. Se bailará i 4. n, en la II-minas de aquel país, las de Bohem…</t>
  </si>
  <si>
    <t>Cuellar, Josef Domingo</t>
  </si>
  <si>
    <t>Josef Domingo Cuellar</t>
  </si>
  <si>
    <t>…aliares tributamos al Señor ks -con la.voluntad'del Kar, mi muy caro y amadaEsposo-, vengo en jubilara gracias por el favor que nos había- dispensado, manifestándose en todos k sa D. Josef Domingo Cuellar en el corregimientorpoFitícode la ciudad de Ron tisfacción y complacencia ide que gozaban por tan singular beneficio. da.- Tendráse entendido en la Cámara para sá Oumplimknto.=Está rubricado EL que expone, Señora, pe atreve á manifestar su decidido amor á V.…</t>
  </si>
  <si>
    <t>Cuen, Agustín Francisco</t>
  </si>
  <si>
    <t>Agustín Francisco Cuen</t>
  </si>
  <si>
    <t>…a- esta vara rD.*'Jlal^¡!EIoiñb DcIgido /cCsánte de la señaladamente en. la comisión regia que ba desempeñado en las Islas Canarias^ dé.Osuna: para la vara de la Villa Bel Prado á D. Agustín Francisco Cuen acreditando con sus aciertos la consideración que aquellas islas deben al 'gée- &gt; ca', corregidor de Jaén , y para esta yacante á D. Vicente Girón Villamanbierno, y dando impulso á tódbs los ramos de la administración pública para .dos, cesante del de LucenaV…</t>
  </si>
  <si>
    <t>Cueto, Damián González del</t>
  </si>
  <si>
    <t>Damián González del Cueto</t>
  </si>
  <si>
    <t>…combate espiritual, escrito por el V. P. Escupoll, del orden de en clase de acccssit á otros tantos alumnos de su cátedra. La misma sociedad dió S. Cayetano, traducido por et Dr. D. Damián González del Cueto, y reducido A la el propio dia una abundante comida 4 loi'prcsos de las cárceles. pureza del original por el P. D. Ramón Gufiinel, del mismo orden. Las repetidas edi ciones que en varios idiomas se hao becbo de esta apreciabilisima obra, y los elogios que de…</t>
  </si>
  <si>
    <t>Cuneo-</t>
  </si>
  <si>
    <t>…e el gobierno ingles, Tolon 5 de Noviembre. déSpues de manifestarle el disgusto que le causa el proyecto que ha formado de Antes de ayer salió de .este puerto la corbeta Cornelia, comandante Cuneo- establecer en la isla de Candía un arsenal marítimo, protestaba contra la eje d’Ornano para levante, y ayer lo verifico el barco de vapor Rápido, coman cución de dicho proyecto. Se decía, aunque con poca verosimilitud , que uno de dante Alliez, para Argel con…</t>
  </si>
  <si>
    <t>Cusac, Manuel</t>
  </si>
  <si>
    <t>Manuel Cusac</t>
  </si>
  <si>
    <t>…na práctica veterinaria, ó sea compendio de nosografía y te álegfra que parece quiso comunicarnos S. E-, presentándonos en una beilq ale rapéutica, médico-quirúrgica, escritos por D. Manuel Cusac, profirsor de la misma goría la idea de un porvenir dichoso. facultad en la villa de Y ec! a. Se vende en Madrid en la librería de Matute. ■------Praeognlta juris cccícsiaeliei vniveest afrvra Georgii Jí'ríirr.i/njf Lachis,y,C, éditiu JLoprínriero que se ófré…</t>
  </si>
  <si>
    <t>CuSeñor, Francisco</t>
  </si>
  <si>
    <t>Francisco CuSeñor</t>
  </si>
  <si>
    <t>…iz Conde, regidor perpetuo szzFeliciano Bastade 1^89. - no, diputado del común.—Vicente Serrano, diputado del común. — Guillermo Fagilhot, diputado del comun—El síndico procurador general Francisco CuSeñor: D. Joaquín Gómez y Ansa, caballero de la Real y militar orden beroa=Francisco Gómez , secretario. de S. Hermenegildo, y de primera y cuarta clase de la de S. Fernando, con decorado con varias cruces de distinción y mérito, brigadier de infantería, y PARTE NO…</t>
  </si>
  <si>
    <t>Cuviíres</t>
  </si>
  <si>
    <t>…'fondeado en esta rada , 7 ha pero el mal tiempo impidió que las tropas hiciesen el ejercicio de fuego. El .desembarcado en Un puerto cerca de Corfú al hermano del Rey Othon y su general Cuviíres dió después á su huésped un magnífico banquete, al que as¡s¿- comitiva. ’ rieron el estado mayor francés y muchas personas distinguidas de esta ciudad-^ «La gabarra la tatmprote reemplaza en Oriente á la Desrame qpe vuelve á Se aseguré que antes de salir el d…</t>
  </si>
  <si>
    <t>D, Barrp M.</t>
  </si>
  <si>
    <t>Barrp M. D</t>
  </si>
  <si>
    <t>…y/arC, eclesiástico-^: Pym, director de cuarentena.:: c:Firrnado 13. Ningún individuo procedente de las playas meridional» del Báltico, Marskall, teniente coronel. = Kuiut! AL D. =D. Barrp M. D. (.Crimea da puindo el cólera reinaba en ellas, ha sido atacado á bordo ni en las cuarentena Csitrattar.'j &lt;dc Inglaterra. { Madrid 23 de Setiembre. 19. Pero.se ha comunicado á una respetable corporación un ejemplo muy Hoy á la una, después de medio dia, ha te…</t>
  </si>
  <si>
    <t>D, Gil y</t>
  </si>
  <si>
    <t>Gil y D</t>
  </si>
  <si>
    <t>…ría Fernandez Escobar. Un censa de 24,too rs. Id. w. de 4 p. (09,464, y| ál cootafio: 494, |, i, #, *, |, 4 J t í 3*. J9 t«6, 44, de pHhcIpsl, en fevor dél rdayorazgo, fundado por D. Gil y D.“ Angela de Castejoo, a.4h y »3 «■ ill Vdl, y firme: 474 y * 4 60 y 451 d. f. vol. y firme á1 pprima.' que después fue subrogad*» 4 favor de la comunidad de relfgiosas agustioas de Santa Tale»‘no consoUdados, rz al «osudo, Isabel. OtrO'de áoji rs* Y 47 mn. en…</t>
  </si>
  <si>
    <t>D, Infante</t>
  </si>
  <si>
    <t>Infante D</t>
  </si>
  <si>
    <t>…puerco, miel, simo, y los. examinadores,'de los .mas acreditados profesóte» de la corte. El mostaza, té, aceite, vinagre, naranjas, limones, cidra», lefia, carbón, azúcar Serrnp. Sr. Infante D.’Sebastian, qué Labia honrado los exámenes con sn'auy chocolate. De orden de S. M. lo comunico á V. E. y V. SS- pará su puntual ' gústa presencia , y aun se había dignado de hacer varias preguntas en las cicncumplimiento. Dios &amp;c. Madrid 22 dé'Setjembre de 183…</t>
  </si>
  <si>
    <t>D, Rey</t>
  </si>
  <si>
    <t>Rey D</t>
  </si>
  <si>
    <t>…encia auxilie» para proveer á su manutención durante Joscf Portoles.=Antonío Pendía.=1 imolco SegaUj.=Rainon Vera, sindico.= la temporada, en que por el llorado falíeciniiento del Sr. Rey D. temando vu Por Fraga, Jaime Jorro y Proas, secretario. Gaucu CaiaUn, se (Q. E. i*. G.) debían estar cerrados los teatros. Enterada S. M. de la estrechez cretario. a que esta circunstancia condena á un gran número de familias, que no cuentan con otros medios d…</t>
  </si>
  <si>
    <t>D-Cárlcs</t>
  </si>
  <si>
    <t>…emia, el secretario, Josef tequera á V. M. con el mas profundo respeto hace presente: Que aunque no Ataría Cambronera. ignoraba cuál era el objeto que el augusto Padre de V. M. el Sr. D-Cárlcs ir (Q. S. G. G.) .se propuso en la convocación de las Córtes de;J789; aun Señor: La junta de gobierno-de la Real casa de beneficencia de la Haba que estaba convencido de que en ellas se habla derogado con todas las fórmu na, compuesta de las personas mas nota…</t>
  </si>
  <si>
    <t>Daban, Antonio</t>
  </si>
  <si>
    <t>Antonio Daban</t>
  </si>
  <si>
    <t>…Javier Man contingente del año de 1832 se incorporen en el ejército 353 hombres. (Mo zanos, el conde dé Vallehermoso, D. Manuel Genaro Villota, D. Manuel nitor.) Fermín de Cidon, D. Antonio Daban, D. Juan Josef Recacho. - il fAn fecha 21 de Setiembre último escriben de Roma lo que sigue: »El dia I4 del corriente á eso de las doce de la mañana , y después de ocho Señora: Entre las actas de esta Real empresa que trasmitirán á la posteri dias de infructu…</t>
  </si>
  <si>
    <t>Dalp, Manuel Sánchez</t>
  </si>
  <si>
    <t>Manuel Sánchez Dalp</t>
  </si>
  <si>
    <t>…en el preciso término de 30 dias comparezcan en el juzgado de dicho señor, y por la escribanía de Quintas á usar de REAL LOTERIA MODERNA; su derecho en los autos de abintestato de D. Manuel Sánchez Dalp, marido que fue de Doña Ana Solo, en razón de un crédito de 60 rs. que resulta i favor de aquel; Noticia de los pueblos y administracipner donde han cabido los 18 premios apercibidos-1—En virtudquededeprovidenciano hacerlodellesseñorpararáBalsera,perjuicio.te…</t>
  </si>
  <si>
    <t>Dam</t>
  </si>
  <si>
    <t>…comisiones; uno «jobre eí proyecto de dra de unjnionumento que se erige en Alejandría en honor de la madre de Was ley relativo «á conceder una pensión de 69 francos á la viuda déi general Dam hington ,ijn cierto oficial llamado Randolph, que se hallaba 4 bordo del mis— mesuH’'; otro sobre la proposición hecha por M. Lafittc «acerca de las sumas no buqué, jr que atribuía al referido presidente la desgracia de habérsele despe adelantadas á los libre…</t>
  </si>
  <si>
    <t>Darlington</t>
  </si>
  <si>
    <t>…establecimiento de estos tribuna-: Este mismo periódico cree que para salir de esta situación tan funesta que abru Ifes milifares.' MM. Berkeley y él córonpl Peel lo apoyaron. El lord Darlington ma y atormenta á la Francia y á Bélgica, basta quererlo: peró como el Correo y el lord Ingestrie declararon que hadan ineficaz y nulo al bilí las modificacio del Mora se remonta algunas veces á la altura á qae no pueden llegar otros pe nes que se Id' habían h…</t>
  </si>
  <si>
    <t>…que habiéndose rasado á unos seis reales cada pie tusiA. cuadrado en los suntuosos palacios de los duques de Devonshire y ds Norrhuin'■ « ;¡ ' Petersbufgo B de Junto. berland, dej conde Darlington, M. Buring y otros personages de la aristocracia ríame quéy* **t4dejínitívanlínte~arreglado el convenio entre ol Sultán y que ocupan lo mejor di' la capital , las casas de los tenderos y artesanos del JKbhemtt Alá; mamo-falta quiea dude ds que esta paz duré t…</t>
  </si>
  <si>
    <t>Darrac, Francisco de Laiglesia y</t>
  </si>
  <si>
    <t>Francisco de Laiglesia y Darrac</t>
  </si>
  <si>
    <t>…, herrarle y conocer sus enfermedades exteriores, para el uso de los caballeros educandos del Real seminario buque sin brújula y sin timón. Vota contra el proyecto. de nobles, por D. Francisco de Laiglesia y Darrac. Véndese á 30 rs. en pasta en la li M. Devaisnes lee el proyecto de ley relativo á «la ocupación forzada de brería de Ranz. la propiedad particular” redactado por la comisión con arreglo á las correccio ■... 1 Tttsion parafrástica castellana del oficio y mesa…</t>
  </si>
  <si>
    <t>Dau-</t>
  </si>
  <si>
    <t>…rma. Sra. In distribuir, y en.seguida toma en consideración la propuesta que hace M..Dupin fanta Doña María Amalia. para que se concedan 69 francos de pensión anual á la viuda del general Dau- El día 7 de este mes tuvieron lá honra de cubrirse de grandes de Estriña de mesnil. V.- .dL i- : -■ primeraclase delaitlte delRax nuéstro Ssñor¿1 rluqüíráie láRocayü cande .: v Prntdlplá la discusión '$ebftmí&gt;al triodo de distribuir los fondos asignados á d*Via-…</t>
  </si>
  <si>
    <t>Daumesnil</t>
  </si>
  <si>
    <t>…y Duchoáne. en Jos artículos l.°y 2.°,-por medio de un arreglo que no sea parte del .con Mr. Dapin sostiene la proposición del Ministro, elogiando la conducta que tení o. " ,J ol general Daumesnil observó no solo en Wagríni, en donde perdió una pierna, 2. ° ios militares neerlafrdeses, tanto dé tejoárina como del ejército Beal, - sino-én lA-defensa de Vmcennes en I814i y 1830 cuando coatuvo a los que en el día se' hallan détéinídos.én Francia ..qucdará…</t>
  </si>
  <si>
    <t>…á 29 rs. arroba. Principia la discusión de la propuesta que ha hecho M. Dupin para que se Jaén. Trigo, á 44 rs- fanega: aceite, á 25 rs. arroba. conceda una pensión á la viuda del general Daumesnil. Torrejimeno. Trigo, á 35 rs, fanega: aceite, á 25 rs. arroba. MM. Revollot y Delort opinan que la Cámara no debe acceder á esta pro León__ Benavente. Trigo, á 27 rs. fanega: cebada, á 12 rs. id.: aceite, a posición. 41 rs. arroba: vino, á 10 rs. el cántaro.…</t>
  </si>
  <si>
    <t>Davies</t>
  </si>
  <si>
    <t>…u adversario existe solo por los socorro» ex de la neutralidad /recordó la formación de la expedición de D. Pedro, cuyo objeto trangeros: por lo mismo vota contra la propuesta del coronel Davies. nadie ignoraba, y para" la'cual se hicieron en Inglaterra los enganches de mari M. Oconnell conviene con el parecer ckí coronel, y el lord Palmerston re nos, de soldados y de oficiales dé todas graduaciones, asi como las compras dé produce-las razones con qu…</t>
  </si>
  <si>
    <t>Dávila, Tomas</t>
  </si>
  <si>
    <t>Tomas Dávila</t>
  </si>
  <si>
    <t>…4 xs. en el primer caso y 6 en el segundo.” alguacil mayor D. Manuel Hertiaiz, alcalde provincial Sr. D. Francisco Mar cos Santaclla, fiel ejecutor D. Josef María Torres Vallejo, D. Tomas Dávila, Exposición S S. M. Lie. D. Juan Becerra y García, D. Estéban Fernandez, D. Josef Simón Iz Señor: El ayuntamiento de la M. N. y M. L ciudad de San Juan de Puer quierdo, y el caballero síndico procurador general D. Josef María Porrata, se to-Rico nos ha confia…</t>
  </si>
  <si>
    <t>Davydoff</t>
  </si>
  <si>
    <t>…r, mayor general príncipe Ernesto, comandante de la 1.* brigada de coraceros: pero todavía faltan capitales; razón porque los que tienen dinero lo colocan y el consejero de Estado príncipe Davydoff promovido al gobierno de Ja pro con suma ventaja , habiendo quien saca hasta $0 por 100 de su capital/’ vincia de Bielostok. —El gobierno austríaco tiene entablada una negociación con el de Turquía I ___—Los merinos de Estonia, que cuando se introdujeron hace…</t>
  </si>
  <si>
    <t>Dcsinicltels</t>
  </si>
  <si>
    <t>…cumpla en todos sus partes. tra nuestra retaguardia, la qué les contestó. ———En una carta escr.ta el día lu del corrien e par una persona fidedigna que Mientras estuvo ausente el general Dcsinicltels, uno de los Jefes de la tri reside en Louzá, se refieren lo, siguientes pormenores re.pecto á la cuadrilla de bu délos benihamer llamado Achmet, aprovechándose | de hallarse lejos las revolucionarios que fue derrotad i y dispersa por el denuedo de los valeros…</t>
  </si>
  <si>
    <t>De-Berde</t>
  </si>
  <si>
    <t>…se portaron en la acción de 25 de Julio Pedro en Lóndres de parte de los gabinetes de Francia é Inglaterra sus deseo», último los tenientes coroneles barón de Fried y M. Leduy, el capitán De-Berde que haga un} renuncia formal de sus derechos á la regencia en favor de uña noulli, y el teniente de Kersabiec, se ha dignado el Sr. D. Miguel 1 nombrar de las Infantas, y que se han enviado instrucciones al lord Russell para que los caballeros de la orden de…</t>
  </si>
  <si>
    <t>De-Vos, Manuel</t>
  </si>
  <si>
    <t>Manuel De-Vos</t>
  </si>
  <si>
    <t>…das ya teñidas,.y tejer toda clase de listonen»; y se destinó una pora la enseñanza especial del tejido de terciopelos. (Se concluirá.) finalizando tan lucido acto con una oda del secretario D. Manuel De-Vos. Pastoral del limo. Sr. abad de S. Cucufat del Fallís, con mocho del decrec El día 7 de ídem se .celobró la instalación de la cátedra de agricultura y bo ió de amnistía dado por la Restes nuestra SeiTora Doña Maula Caía- tánica , que interinamente se ba situa…</t>
  </si>
  <si>
    <t>Debastero, LuIZDuran y</t>
  </si>
  <si>
    <t>LuIZDuran y Debastero</t>
  </si>
  <si>
    <t>…ita en italiano.por el F. Longaro de Oddl, de la compafiu de Jesús, y traducida en cesión, directa, ni los graves peligros é inconvenientes á que expondría su ex castellano par el doctor D. LuIZDuran y Debastero, eandnlgo de la catedral de Bar clusión . las naciones y las dinastías. Solo cita en su apoyo los derechos de celona : no tomo eo 4.0 á u rs. en rústica. Se hallará en Madrid en la librería do Hurtado. I* augusta casa de Borbon, derivados de hembra; los reina…</t>
  </si>
  <si>
    <t>Decazes</t>
  </si>
  <si>
    <t>…/ , que fue á visitar al ministro de Inglaterra, en cuya casa se encontró con el con____ "Ya comienzan á conocer la posición en que han puesto á Inglaterra Tos d¡e do Appony y el duque Decazes ; y parece que rio trataron dé otra cosa sino apoyos shas decididos dét ministerio',"dé lo cual da alguna idea el siguiente ex de los negocios del Oriente. tracto de un artículo del Courirr. —Dé Ancpna eepiben con fecha 10 del corriente que la fragata Artemis…</t>
  </si>
  <si>
    <t>Dedcl, Salomón</t>
  </si>
  <si>
    <t>Salomón Dedcl</t>
  </si>
  <si>
    <t>…n se finalizó ilustre Henriquc Juan, vizconde Palmerston &amp;c.; y el Rev de los Paises-Ba elogiando el proceder del presidente del jurado en el asunto de Cully, y después jos &amp;c- al Señor Salomón Dedcl &amp;c., los cuales, después de cangear los am de haber aplaudido tres vecft'se separaron los concurrentes. 1 plios poderes que al intento se les han conferido, y hallándolos en debida for ------.A la junra que han celebrado los armadores, negociantes y demas in…</t>
  </si>
  <si>
    <t>Dedel</t>
  </si>
  <si>
    <t>i¿4 'Fl de tu provincia en &lt;1 reino de Galicia , de voz y voto en Córte** ba recibida^ :----- B caballero Dedel, ministro plenipotenciario del Rey de Holanda cer con indeciblé.placcry satisfacción Ioj ejemplares délas actas de Cortes'ae 1789 ... ca del gabinete de St. James, llegó ayer á esta Capital /habiendo desembarca-7 sobre el restablecimiento de la antigua ley de…</t>
  </si>
  <si>
    <t>15/06/1833</t>
  </si>
  <si>
    <t>Gaceta de Madrid n.º 73</t>
  </si>
  <si>
    <t>…hoy dia acerca del convenio Bethune el dia 6, llegará á Dunkerque el 8, y se embarcará el día siguientes preliminar; y aprovecha esta ocasión &amp;ccziDedel.” (El Norte.') »A1 Excmo. Sr. Dedel (re. Lóndres 19 de Mayo. Los que abajo firman, ____ En la Gaceta de Augsburgo se lee que de Ancóna escriben con fecha 20 embajador extraordinario del Rey de los franceses, y primer secretario de Es del pasado lo siguiente: «Hoy ha entrado en'este puerto el be…</t>
  </si>
  <si>
    <t>Dedel, Verstolk-Van-Suclen y M.</t>
  </si>
  <si>
    <t>Verstolk-Van-Suclen y M. Dedel</t>
  </si>
  <si>
    <t>…ilitar el paso para los car- Lóndrts 19 de Julio. . , ruages en lis tres leguas que median entre Peñarubia y Carratraca. Fondos públicos. Tres por 100 consolidados 901. ; . , , El barón Verstolk-Van-Suclen y M. Dedel, plenipotenciarios holandeses, 2.® La dirección facultativa de esta obra se encargará al arquitecto D. Josef García Otero, y si este se hallase ocupado en otras empresas, í la persona que estuvieron aver en casa de algqnos embajadores: en seguida pasaron bb.…</t>
  </si>
  <si>
    <t>Delgado, Gerónimo</t>
  </si>
  <si>
    <t>Gerónimo Delgado</t>
  </si>
  <si>
    <t>…neral de Valencia con fecha del 24 manifiesta que’ el coman - Sabemos por cartas de S. Petersburgo del 23 del pasado que una gran parte dante del regimiento infantería de Mallorca D. Gerónimo Delgado, que con de aquella ciudad había sido inundada en la noche anterior; peto carecemos de una columna del mismo cuerpo salió de Valencia en persecución del cabecilla los pormenores que acompañaron esta desgracia. Magranér y su gavilla, le dice desde Canales, en…</t>
  </si>
  <si>
    <t>Delgado, Juan Antonio</t>
  </si>
  <si>
    <t>Juan Antonio Delgado</t>
  </si>
  <si>
    <t>…ado de aquella colonia. Huelva........................ D. Josef Huet. ____El tribunal civil de Charleville ha declarado que los hijos de extrangeros Huesca..................... .. D. Juan Antonio Delgado. domiciliados en Francia y. en el pleno goce de ciudadanos, deben siempre que Jaén................................... D. Pedro Vísente Jareño. , su madre sea francesa, reputarse por naturales de Francia, y como tales estar León. . ............................…</t>
  </si>
  <si>
    <t>Delort</t>
  </si>
  <si>
    <t>…ión. ■raeros mancos. cámara be los ditutapos.—Sesión di idtm. lascrlpcienes tabre el grta libro al j p. roo, oo. Dlcbas id. ala P- too, 00. Títulos al portador dr 5 p. loo, 00. El general Delort propone k la Cámara conceda á la viuda del general Id. id. de 4 p. 10b, 40 al contado. Decaen, comandante que Fue de las posesiones francesas en la India,'1 una pen Vales no consolidados, po. sión de 69 francos anuales :*Ms Girard- observa que el erario" no p…</t>
  </si>
  <si>
    <t>Demarqay</t>
  </si>
  <si>
    <t>…ses, como si temiesen que una vez adoptadas las medidas de rigor bernativas de que están encargados. no se disminuyese la especie de compensación que esperan, de la reforma tem El general Demarqay apoya él dictamen de Mr. Arago, y la Cámara lo poral de la iglesia establecida, fióti) aprueba, asi como otro artículo adicional propuesto por-lá—comisión para que ___Las noticias de Oriente dan márgen á creer que el convenio celebrado en en lo sucesivo se pr…</t>
  </si>
  <si>
    <t>…rarse es que MM. Delort, Prunelle, Fulchiron y Paixhans sostienen la opinión del cttetríuhfo dé los emuladores de la Carolina del Sur no será-un espectáculo ministro de Guerra: el general Demarqay cree que antes de tratar de establecer muy consolador para las poblaciones de algunos Estados. parques, es preciso áber si el Estado puede sufragar los gastos que para ello nElhilt judiciario y él del arancel se: anulan recíprocamente en el Senado: será preci…</t>
  </si>
  <si>
    <t>…ertiser, es, aten terá una imprudencia negando las sumas que se piden para concluirlas. diendo á las circunstancias que han acompañado 4 su adopción, uno de los acon En sentir del general Demarqay la mejor fortificacioh y la mas difícil de tecimientos mas extraordinarios que se leerán en los anales de la legislación conquistar es el valor y el patriótismo de los individuos de una nación. «Acor americana. Sus efectos no podrán manifestarse sino con el a…</t>
  </si>
  <si>
    <t>…es, manifestando el segundo que estas están distribuidas con mejor propor nora si lo ha verificado. Se dice que los egipcios han ocupado de veras la ciu ción que en Inglaterra. El general Demarqay conviene con la opinión del mi dad de Smirna/j mas no hay datos que autoricen esta noticia. Esta incertidum nistro de Hacienda; la Cámara cierra la discusión general y aprueba el párrafo bre tiene los ánimos agitados, no por la proximidad de los egipcios, sin…</t>
  </si>
  <si>
    <t>Demblnski</t>
  </si>
  <si>
    <t>…volución de Polonia el comisión-de su seno expusiesen francamente si existía ó no el cillera morbo asiático. Efectuada hoy' dicha reunión se ha visto con indecible satisfacción de general Demblnski, ha sido admitido al servicio de S. A. ’ ’ mostrado por todos los concurrentes en número, de sesenta, bajo su firma no i——En Bethleem ha habido algunos alborotos con motivo de lá percepción existir tal enfermedad, ni otra epidémica.. ’ ’ ' de 1 os.j’mpuestos;…</t>
  </si>
  <si>
    <t>Derby</t>
  </si>
  <si>
    <t>…Burdeos &amp;c. Esta reunión de. cha, de azúcar. (Globo.) J placeres y de ruinas da motivos para reflexiones muy filosóficas. (Gaceta del ' ___El príncipe J. Cambridge, acompañado del conde Derby, del profesor Franco-Condadoi) Babage y de otras persona^, ha visitado-,la imprenta de M. Clower.en Dukesstreet, en donde ha podido juzgar por sí mismo el inmenso poder de la mecá - Florencia S.&lt;&amp; Junio. ... , &gt;• nica aplicada á la impreóta, habiendo visto qu…</t>
  </si>
  <si>
    <t>Deringen, Hohenlohe</t>
  </si>
  <si>
    <t>Hohenlohe Deringen</t>
  </si>
  <si>
    <t>…sella se han recibido cartas de Malta de fecha 23 de Abril avisan bingen. (Gaceta del Nccker.) do la muerte de sir H. Hotham, comandante de la escuadra británica en el Me ------El príncipe Hohenlohe Deringen está nombrado por decreto de 21 da diterráneo. Abril presidente de la primer Cámara de los Estados en la Dicta próxima. Un estudiante llamado Rehbo se ha suicidado en Francfort; parece que (Gaceta de Suecia.') tuvo noticia del ataque proyectado para el 3 de A…</t>
  </si>
  <si>
    <t>Des-, Secretario del</t>
  </si>
  <si>
    <t>Secretario del Des-</t>
  </si>
  <si>
    <t>…. E. muchos afios. Sevilla-16 de Febrero del833—Exce- sía política ó religiosa pudiera disfrazar la'conducta y sentimientos no con lentísimo Sr —El marques de las Amarillas—Excmo. Sr. Secretario del Des- formes á la ley.”Felizmente desapareció ya este caso; pues la convicción que pacho.de la Querrá. presentan tales documentos-es accesible á Jos menos instruidos, y-ademas la realzan el prestigio de la ilustración y virtudes quo generalmente goza la Exctno. Sr.…</t>
  </si>
  <si>
    <t>Desde, Milosch</t>
  </si>
  <si>
    <t>Milosch Desde</t>
  </si>
  <si>
    <t>…an v tTAUA. - podido arrancarle una resolución que urde ó temprano debe ser la causa do su ruina. ¡ . Ñapóles 4 de Junio. . Se observan todavía muchos movimientos en la Servia. El príncipe Milosch Desde el 28 de Mayo se observa en el Vesubio una violenta erupción. Se ha sabido aprovecharse de las ocupaciones de la Puerta, y ha destituido á las au ha formado sobre el antiguo cráter obstruido por la Uva de U erupción dd</t>
  </si>
  <si>
    <t>Deseando, SalmerónCários da</t>
  </si>
  <si>
    <t>SalmerónCários da Deseando</t>
  </si>
  <si>
    <t>…perjuic'o. ' ma para la construcción de otros. ^ ------Losde la Cerda,que secomocreandescendientescoa derecholegltla) patronatomoa de DofiafundadoAna porde laDofiaCerda,Antoniade D. SalmerónCários da Deseando ver generalizado en nuestro país ei uso del vapor, como agente Contreras, y de sús hermanas Dofla lsabtl, Dofta María y Dona Elena, le ejercitarán motor al cual deben tantos progresos las artes,.se ofrece el premio de patente dentro del término de 30 dias eo…</t>
  </si>
  <si>
    <t>Desechéis</t>
  </si>
  <si>
    <t>…&lt;k&gt;iba ademas’ al mando* *»lel ahitacuyo bordo &lt;te ■&gt;'#'M. Jade navio, -_*__».teniente áKVD&amp;pointes, i¿ , Cano U fórtil vSga de Málagáy hisearruineo ¡tus-plan tíos y arboledas. • general Desechéis,'-Una compañía del 66 de línea, y una gran cantidad de -• 4.0 1 Eé ingeniero dé caminos ‘y canales que se halle mas próximo al parage municioné páni'íí ejercito. A las ocho de la tarde se pusieron también enca -«n q.uq"4C te&gt;'kftnuitndo poner obstáculo al pas…</t>
  </si>
  <si>
    <t>Desmichcls</t>
  </si>
  <si>
    <t>…de elaborar una corta llegar hasta el mam tu t de Sidi-Moulak-Abdel-Radir, en donde habiendo cantidad de sávia bruta, ó por mejor decir imperfecta, y de tranformarla en llegado el general Desmichcls con un refuerzo , se vio precisado á combatir y sávia nutritiva, con la cual se mantenga la vida de las raices y de la cepa, es ahuyentar á los árabes de latribu de los donéros. evidentemente explicar el hecho por el hecho mismo, y lo mismo que decir Nuestra…</t>
  </si>
  <si>
    <t>Desmichels</t>
  </si>
  <si>
    <t>…que nuestra situación en la provincia de Oran se me le se dignase señalar una pensión al burgomaestre Pcnr. Nada se sabe de los jorará también, porque las notables ventajas que el general Desmichels ha con presos por causas políticas; continúa la sumaría relativa á los estudiantes acusa seguido sobre las tribus que desde nuestra llegada á esta no habian dejado da dos de haber pertenecido á sociedades secretas; y la policía vigila con mucho ri bou ¡tizarn…</t>
  </si>
  <si>
    <t>…rabes no han tomado ,,el block-housse como se había dicho. Con los refuerzos pueden para concluir cüanto antes el asunto que se ha puesto á su cargo. (Cour.) que se han enviado al general Desmichels pueden quedar desembarazadas de tri ____En el Mensajero de Gante y bajo el epígrafe «Qué hará la Conferencia! bus enemigas por mucho tiempo las cercanías de Oran. Las calenturas conti se lee el siguiente párrafo: núan haciendo estragas en nuestro ejército: el…</t>
  </si>
  <si>
    <t>…cia en Mostaganin, como lo hizo #n Boha, y aho Rey muchos mármoles griegos antiguos descubiertos por ¿1 en los sitios que ra en Bugía. Asi lo prueban las dos cartas siguientes dal general Desmichels y ocuparon algunas ciudades antiguas de Macedonia; S. M. se ha dignado admitir del coronel Fitz-James, ex-comandante de la plaza de Mostaganin, ámb» es la donación, mandando que se coloquen en el museo. Estos mármoles son va critas al capitán de corbeta y com…</t>
  </si>
  <si>
    <t>…11 8 oficiales franceses con solo el objeto de cazar; y ^virtiéndose que cuatro de dichos oficiales habían desaparecido, y que se ig Madrid 30 de Diciembre* nórala‘su paradero, el general Desmichels dispuso el 14 de este mes que una parte de las tyopas que componen la guarnición saliesen á buscarlos. Pero ¡que Atendiendo S. M. la Reina Gobernadora á los méritos y circunstancias desgracia! A una muy Corta distancia de* la ciudad encóritraron cuatro cadávc…</t>
  </si>
  <si>
    <t>Desmkheis</t>
  </si>
  <si>
    <t>…y deben ponerse en marcha , se completarán, y se darán á cada indivi lisonjera, presagio del porvenir mas halagüeño, Finalizada la ceremonia, se ' duo 50 cartuchoszz=El comandante general Desmkheis.” trasladó el ayuntamiento á las casas consistoriales, en las que se repartió por el En su consecuencia hoy mismo ha salido al mediodía igual número de tro mismo á las viudas pobres de solemnidad en limosnas el peculio que debía reci pas, y han hecho alto en…</t>
  </si>
  <si>
    <t>Despa, Ministro de Estado del</t>
  </si>
  <si>
    <t>Ministro de Estado del Despa</t>
  </si>
  <si>
    <t>…arde £ V. E. muchos años. Tarragona lü de Diciembre de 1833.= tad y decisión por los sagrados é incontestables dsrcchos de su excelsa Hijai Antonio, arzobispo de Tarragona.=Excmo. Sr. Ministro de Estado del Despa primogénita la Señora Doña Isabel, actual y legítima Reina, segunda de su cho de Gracia y Justicia. nombre; reproduce ahora aquella demostración,,.añadiendo soló que el tiempo y las circunstancias que han mediado, no han causado otro efecto en la corpo Excmo.…</t>
  </si>
  <si>
    <t>Despacho, Secretario del</t>
  </si>
  <si>
    <t>Secretario del Despacho</t>
  </si>
  <si>
    <t>…. de V. E. Guada la jará 31' de Enero dé 1833 Excelen bien de la monarquía. . . , tísimo SeñoT.=Frañcisco Fatian.rz Por acuerdo del ilustre ayuntamiento, Francisco E/c/WórieExcmo. Sr. Secretario del Despacho dé’Gracia y Justicia. Nada mas debiera añadir este ajunumietilo; pero no:puede menos de com placerse en manifestar á V. E el júbilo que le ha cabido/n el réstablecímieata.de S: M., y los vqtos qjie forma incesanlptneme para que el todopoderoso Excmb. Sr.: Sé…</t>
  </si>
  <si>
    <t>…eños vasos lacrimato Por parte remitido del Eécmo. Sr. capitán general de Andalucía al Exce rios. Es ciertamente muy extraño el que se hayan enterrado dentro del cercado lentísimo Sr. Secretario del Despacho universal de Guerra, fecha 24 de Agos de la abadía antiguos militares al lado precisamente de las sepulturas de los to , consta que en aquella época se continuaba gozando completa salud «a to «yy, Todos-ios objetas que se han hallado en los referidos sepulcro…</t>
  </si>
  <si>
    <t>…M. la Reina Gobernadora, Dios guinde á V. F.. muchos años. Fuentes de Andalucía 19 de Octubre siguen sin novedad en su importante salud. de 1833.=Excmo. Sr.=iMiguel Tacon.zrExcmo Sr. Secretario del Despacho de la Guerra. Del mismo beneficio disfrutan SS. A_A. RR. los Sermos. Sres. Infantes. MrXTSTES.ro DE MARIXA. MINISTERIO DEL FOMENTO GENERAL DEL REINO. Mayoría general de la Real armada.=Excmo. Sr.: Por el Rea! decreto di Real orden. rigido en 29 de Setiembre ú…</t>
  </si>
  <si>
    <t>Después</t>
  </si>
  <si>
    <t>…1*?* -4, contrario alegaron qué .no^lo, h¡|puestos percano* están en consigna peni&amp;nente. (Albioeu) , bia sido. Tn« Srcs. Rotschild dieron el lunes en Picchdilly un gran, baile ái duque Después de haberT&gt;resentado.alguiíos'k&lt;hvtduos:Varias proposiciones sobra de Orleans. Concurrieron á él los principales' embajadores extrangeros, el duque diferentes objetos, y aíchó sir P¿1 que' Sintió ’de" uhos'dias se marcharía de &lt;1* Wellington, y un pan número d…</t>
  </si>
  <si>
    <t>Despuig, Ramón</t>
  </si>
  <si>
    <t>Ramón Despuig</t>
  </si>
  <si>
    <t>…? ¡ Quién pondría paz ñora Doña Isabel ii , en atención al mérito y servicios 3i*l mariscal de campo entre los partidos una vez lanzados en la arena? ¡Quién no conoce que esta lu- D. Ramón Despuig, conde d6-’?íÍ6ntenegro-, se te dignado nombrarle capitán -aha, á la vez relieiosa y política, será una guerra de exterminio? ¡Cuándo In general de-las ira** Baleares. jui;ebria un término a'las confiscaciones, matanzas ¿ incendios? Por inquieto, que -esté el…</t>
  </si>
  <si>
    <t>Deuda, Juana</t>
  </si>
  <si>
    <t>Juana Deuda</t>
  </si>
  <si>
    <t>…próximo. Madrid 13 de Setiembre. Id.ValesId.nodeconsolidados,po.4 p, roo, 48* y 49a" i 38, 57 y i» d. f. i yol. y firme. El Reí nuestro Señor se ha dignado admitir el donativo que Doña Juana Deuda negociable del 5 p. zoo 4 papel, 00. Id. sin interes, 00. Diaz de Mendivil, vecina de Bilbao, ha hecho en beneficio del Real erario do Acciones dei banco español, 77 por roo din. la cantidad de 8288 rs., consistentes en una renta perpetua del 5 por 100, nú me…</t>
  </si>
  <si>
    <t>Deuda, Manuel Búr-</t>
  </si>
  <si>
    <t>Manuel Búr- Deuda</t>
  </si>
  <si>
    <t>…ela de primeras letras, y de los jóvenes de la cátedra de latinidad; la pri ▼ales no consolidados, ioj A id. A vol. y prima. mera i cargo de D. Policarpo Muñoz, y la segunda al de D. Manuel Búr- Deuda negociable del $ p. 100 A papel, oo. Id. sin Interes, 00. gos, mereciendo muchos de los examinados varios premios que les fueron re Acciones del banco español, 00. partidos según reglamento; y quedando muy complacidos todos los concurren tes de los adelantos…</t>
  </si>
  <si>
    <t>Deuda, Roque</t>
  </si>
  <si>
    <t>Roque Deuda</t>
  </si>
  <si>
    <t>…o de los Reales, decretos sobre rebelión, el ex-brigadier Don Vates 00 consolidados, 22 a 40 d, f. ó vol. á prima* Agustín Tena, cuya suerte sufrió también en el del 24 su segundo D. Roque Deuda negociable del 5 p. 100 i papel, 00. Id. sin ínteres, 00. León; quedando deshecha completamente la facción que capitaneaban estos ca Accione» del banco español, oo* becillas con el objeto de insurreccionar todo el bajo Aragón. V.■; V Amsterdam, 00, IParbid. C…</t>
  </si>
  <si>
    <t>Devala, Cristóbal Briz</t>
  </si>
  <si>
    <t>Cristóbal Briz Devala</t>
  </si>
  <si>
    <t>…a villa y de la comarca, se celebré una pro- Juan Silverlo Mateui, que pasó á América eo el afio óe 1780, impuestos toóos tres cesión civil’, en que el presidente del ayuntamiento D. Cristóbal Briz Devala sobre tina casa, calle de Avapf.es, nóm. 3, en la manzJ 4a, y subrogados después én otra de la calle de Sta. Inés', distinguida con el oúm. é, en la manz. a. que en el dia ejI perdón de Jura, y le seguían las tropas, los voluntarios Realistas, el ayun- perten…</t>
  </si>
  <si>
    <t>Di', Infante</t>
  </si>
  <si>
    <t>Infante Di'</t>
  </si>
  <si>
    <t>…o, concepto-. Por ¿oficias recibidas de tñboa con fechado 28 dél me?, pasado,se sabe^que Los .muertos exceden á los nacidos en 19,3/1 v pero rehajando unos 193, S. A. R. él Sérmo. Sr. Infante Di'(Jáflós y su augusta, Fáouhji continúan, sin, que ha ocasionado el cólera, restan .casi 253 , esto„Cs, n#.número semejante al{ novedad én su Lmpoftante'salud en el sitio dél Rámaítoa y por las .de ^ajijgjoj: de los -años anteriores. De consiguiente queda derno…</t>
  </si>
  <si>
    <t>Dia, Anto</t>
  </si>
  <si>
    <t>Anto Dia</t>
  </si>
  <si>
    <t>…ero. Ocurrencias de hoy. Graves 30, leves 25, invadidos 17 , convalecientes 9, muertos 11, enfermedades comunes 15. En la clase superior de gramática latina llevó el primer premió D. Anto Dia 12. Existencia de ayer. Graves 44» leves 38, convalecientes 27. nio Campos, y los segundos D. Juan Pedro Cortés, D. Carlos Mesía, D. Jo Ocurrencias de hoy. Invadidos 23, muertos 7, graves 18, leves 12, con sef Bohorques, D. Manuel Mendiola y D. Luis Sistemes.…</t>
  </si>
  <si>
    <t>Dia, Luis</t>
  </si>
  <si>
    <t>Luis Dia</t>
  </si>
  <si>
    <t>…e italiano D. Pedro Sistemes. Total general I46. En las clases de francés obtuvieron los primeros premios D. Femando Aguilar, D. Manuel Canales, el Excmo. Sr. Marques de la Vera y D. Luis Dia 15: en el de S. Sebastian; hombres $, mugeres 1: total (. Molina: los segundos D. Francisco Mendiola y D. Manuel Freyre. En el general: hombres 17, mugeres 26, niños 5: total 48- En ingles D. Francisco Sánchez. En el de Triana: total 100. En la clase de bella…</t>
  </si>
  <si>
    <t>Dia, María Isabel</t>
  </si>
  <si>
    <t>María Isabel Dia</t>
  </si>
  <si>
    <t>21/09/1833</t>
  </si>
  <si>
    <t>Gaceta de Madrid n.º 115</t>
  </si>
  <si>
    <t>490</t>
  </si>
  <si>
    <t>…ltimo celebró el gremio de mareantes y pescadores da Dia 12: invadidos 2, muertos 1, convalecientes8, curados2,existentes32. la isla de Mallorca la jura de la Serma. Sra. Princesa Doña María Isabel Dia 13: invadidos 4&gt; muertos 1, convalecientes 13, curados 4, existen Luisa con un brillante simulacro militar por mar y tierra.' Al intento presen tes 31. taron 20 faluchos propios de los mismos gremios y tripulados por ellos, y ar Badajoz. El mismo capitán gene…</t>
  </si>
  <si>
    <t>Díaz, JoseTMaría López</t>
  </si>
  <si>
    <t>JoseTMaría López Díaz</t>
  </si>
  <si>
    <t>…s, ó comunicado con buques donado; para la de Barcarrota á D. Pedro Galvis López; para la de Marbella procedentes, ó que han tocado en dichos puntos, quedará sujeto á una cuaren á D. JoseTMaría López Díaz; para la de Aeuilar de Córdoba á D. Juan Ig tena de observación de 21 dias. nacio Alaminos; para la de Pedraza de la Sierra á D. Domingo Rusio; para Dado en Gibraltar el 30 de Setiembre de l833.=Gu¡Ilermo Houstoun, la de Montemayor á D. Baltasar Maldonado; y…</t>
  </si>
  <si>
    <t>Díaz, Juan</t>
  </si>
  <si>
    <t>Juan Díaz</t>
  </si>
  <si>
    <t>10/12/1833</t>
  </si>
  <si>
    <t>Gaceta de Madrid n.º 157</t>
  </si>
  <si>
    <t>…hombres de i n fací cría a las «edenes' &lt;kl reniectc :3¿~ cual tasebkii le -rompacíoa «l sable éc &lt;k» baiazó» en el -acto' c&lt; c Tonel D. Angel Pedrero, v de 25 caballos á las del teniente D. Juan Díaz, una r^^rhitfyl^V \ ' cae twnr hecho avanzar en pe recuelos del cura Merino, encontraron ea el</t>
  </si>
  <si>
    <t>Díaz, Vicenté García</t>
  </si>
  <si>
    <t>Vicenté García Díaz</t>
  </si>
  <si>
    <t>…- de lo» queme halló muy satisfecho . vengo én concederle su jubilación , nom nes qúy pór su aplicación • jr tálente* hubiesen téjmittádÓiíégal y tempranamen brando en sq- lugar á D. Vicenté García Díaz , oidor dé la de Galicia. Ten te sií capréra. el que puedan adquirirse una Subsistencia r'acibetr de peVfeCtioÍJSr- dráse entendido, en 1# Camaya para su .cumplimiento/mEsía rubricado de la ae y darse d cópocer en el Foro . ispimndp Í 1W jüdícáta'radesde la e…</t>
  </si>
  <si>
    <t>Dibbets</t>
  </si>
  <si>
    <t>…comarcanos, que ] ; Rn e] periódico la Union se léé &lt;jue las cartas deTíaestrícht anuncian &lt;¡ue. todos, se mantienen tranquilos y animados del mejor espíritu á.favor del Sefion el general Dibbets ácaba de mandar que todos los jóvenes que nó fsteo casados X&gt;. Miguel 1. (Id.') . salgan inmediatamente de. la ciudad. Piiece qué ¿Th¿ tomado esta medida , i __El dia 2 l,;del; corriente ha remitido á esta ciudad el comandante de la co-1 fin de evitar por.esi…</t>
  </si>
  <si>
    <t>Diciembre, Wi</t>
  </si>
  <si>
    <t>Wi Diciembre</t>
  </si>
  <si>
    <t>…La ins una escuadra en caso de necesidad urgente. cripción expresa el nombre del difunto, las épocas de, su nacimiento (21 de M. Hume, sir Ed. Codrington, el alderman Thonsom , el coronel Wi Diciembre, de í743), y la de su muerte (2 de Enero, del803 ), y el nombre lliams y M. Cobbctt apoyaron la mocion/contra la cual hablaron otros varios, del, generoso compatriota que ha mandado construir este monumento. Su- coste y el lord Althorp, quién declaró que el a…</t>
  </si>
  <si>
    <t>Die</t>
  </si>
  <si>
    <t>…ia, representada por so director el Í|^pílfciá^^iÍÍS|ÍiÍÍÍÍ¡^@|Í|q|^:::c^::;^lnio' desde el primer día acred*- ■d Excmo. Sr. D. Martin Fernandez de Ñaparme* su secretario interino D. Die go Clemencia, estuvieron en palacio á ofrecer á SS. MM. y A A., coa motivo comaitóanted;:: de la solemne proclamación de ia Reina nuestra Señora Doña Isabel ii , los ejemplares impresos de las oraciones gratulatorias que las academias presentan se ■ "faiaK^;-…</t>
  </si>
  <si>
    <t>Diebbets</t>
  </si>
  <si>
    <t>…stricht de toda comunicación con la Holanda, [ | ta; pero todo esto no es mas que un hecho violento, y por consiguiente pasa- se encuentra tan fatigada y tan desmoralizada, que el general Diebbets no sabe I | gero; y á menos que el autor no haya entendido por las instituciones de que ciertamente de qué recursos valerse. Su situación se empeora de día en día, pe- [ | habla las mismas violaciones que se han hecho al pacto federal, se ignora lo ro de tal…</t>
  </si>
  <si>
    <t>Diego</t>
  </si>
  <si>
    <t>…tonio Compani, á D. Blas Antonio 1 drétsío entendido , y !o comunicareis i quien corresponda para su CurttpUmietvr , StaA» ¿alcalde mayor cumplido de Granada; y para esta remita 4 D. Diego tos:Está rubricado de la Real mano—.En Palacio á 29 de Diciembre -dé 1B32, " Eftífly -Cáceres, Cesante de lade Tenerife: pata la alcaldía mayor deTrigue=A D. Jpsef,'de la Ci'uz, : , " * * - • Josef Gal indo ColmengrM F^fregidór dvCáriPíha. y para estavacahte.…</t>
  </si>
  <si>
    <t>Dietríchstein, Mauricio de</t>
  </si>
  <si>
    <t>Mauricio de Dietríchstein</t>
  </si>
  <si>
    <t>…esta capital M. el barón de Arnrn, ministro extraordinario y plenipotenciario del Rey de Prusi^ cerca dé nuestra corte. París 17 de Noviembre. ------ -El Monitor anuncia que M. el conde Mauricio de Dietríchstein , gentil-* Bolsa de ayer. Cinco por 100 consolidados 102 fr.'^O c. Empréstito Real hombre de camira de S. M. el Emperador de Austria , presentó anteayer á M. de España 7/J. Renta perpetua de id. 62f. e^.^nfra^ ministro de Negocios ektrangeros, sus credenciale…</t>
  </si>
  <si>
    <t>Diez, Francisco</t>
  </si>
  <si>
    <t>Francisco Diez</t>
  </si>
  <si>
    <t>…Miguel Francisco Galindo, su hermano, Juan Casado de Torres, vecinos.que fueron del lugar de Va— mulo , el recibo de los documentos desde el dia l.° de Abril, y esta opera llecas, D. Francisco Diez, que lo fue de esta corte, y D. Joaquio y D. Josef Dávila ción se ejecute con mas rapidez y menos detención de los interesados, ha dis que lo eran de la ciudad de Méjico, cuyo paradero se Ignora, acreedores todos al puesto esta dirección que todos los apodera…</t>
  </si>
  <si>
    <t>Din</t>
  </si>
  <si>
    <t>…a Suva la volun- do la Providencia asi lo decretare, al Hqa o TI jt p'un ' . v:i q .e ¡*.e:u de H de tóaos los buenos españoles y las plumas eruditas, han dilucidado con S. M.. el Señor Din an o 1 vm , p &gt;rq.ie no’ tc\ de tazones incontestables eL derecho prelativo de la excelsa princesa DoSa Ma- en d Reino que i 1 establecí Í1 r»or el Señor Re. D &gt;;i A * y-o el cu su ,»** Isabel Luisa , vuestra augústa Hija primogénita, á la corona de estos Rc¡…</t>
  </si>
  <si>
    <t>Director</t>
  </si>
  <si>
    <t>…lías, re su cumplimiento. Dios guarde á V. I. muchos años- Madrid 8 de Agosto da ptóle dé 1 a ■ H ea 1 audiencia de Manila, be venido en concederle los honores 183tí.=Ballestecos.=Sr. Director general de Propios. de rütnistro de'mi Coriséja Real y supremo dé las Jadías. Tendráse entendido . Ministerio de Hacienda de Espáña.=Ilmo. Sr.: Enterado el ReT nuestro en el-mismo Consejo y eh la Cámara pira su ’cumplimierto—Estí rubricado Señor de lo expuest…</t>
  </si>
  <si>
    <t>…resos de esta Real resolución. Dios guarde a vi S. mu presente á S. AfL la netesidad de que los pósitos se administren con la mas es- chos años. Madrid 9 de Junio de 1833.=Ofaliaz=Sr. Director general de pósitos. crupulosa pureza y zelo i fin de que puedan ser un apoyo y auxilio eficaz para el-fomento de ji agricultura y para el socorro de las necesidades de los pueblos, En 27 del pasado ha dado V. S. aviso al ministerio de mi caigo de haber •y tam…</t>
  </si>
  <si>
    <t>…rá en ellas sino de cosas en que ya están conve Dios guarde á V. I. muchos años. -Madrid 28 de julio de 1833-=Ofalia-=: nidos y arreglados hace mucho tiempo. (Gaceta de Zeipsick.) Sr. Director general de Prppios. y SAJON! A. La Real ¡unta de comercio de Cataluña recurrió al Rey nuestro Señor Schaniau 4. de Agosto. manifestando lo extendida que se halla en aquella provincia la elaboración de El 2 á las-ocho de la noche llegó aqui S. M. el Rey de Pru…</t>
  </si>
  <si>
    <t>…cti cioa y cumplimiento. Dios guarde á V. I- muchos años. Madrid 2&amp; de Se vos términos ó jurisdicciones, ya esten situados en carreteras generales ó en ca tiembre de 1833.=Ofalia.=Señor Director general de Propios, , minos de travesía, inclusos aquellos pueblos en los que por corresponder al ra mo de Propios la prohibitiva y-exclusiva de tales establecimientos se habia im limo. Sr.: Son muchos los compradores de fincas de Propios y comunes pedido has…</t>
  </si>
  <si>
    <t>Diruel, Gaspar</t>
  </si>
  <si>
    <t>Gaspar Diruel</t>
  </si>
  <si>
    <t>…iguiente Asimismo se ha dignado S. M. promover á mariscal de campo al brigadier dia 20; y al llegar al pie de la montaña denominada Peñacerrada, encontraron gefe de la plana mayor D. Gaspar Diruel, y prevenir al general en gefe pro las primeras avanzadas enemigas que cubrian esta fuerte posición y el pueblo de este mismo nombre. ponga los ascensos á que considere acreedores á los individuos de todas clases del ejercito que mas se hayan distinguido, dan…</t>
  </si>
  <si>
    <t>Dofr</t>
  </si>
  <si>
    <t>599</t>
  </si>
  <si>
    <t>…idia y traición de sus lladiados géfes.** — - El-bando do que habla en su referido perte el general Lorenzo es como El caballero Villiers, aefeditado cerca de! difunto Rey nuestro Señor Dofr sigue: D. Manuel Lorerízo, mariscal de campo de los Reales ejércitos, goberna Femando vn (Q. E, E. G^J, como envtádb ^Ifíordinario y ministro pleni dor de la plaza de Pamplona, general de operaciones de la fuerza de Navar potenciario. de S. Mi Britinica.y qye…</t>
  </si>
  <si>
    <t>Dolgoruki, Nicolás</t>
  </si>
  <si>
    <t>Nicolás Dolgoruki</t>
  </si>
  <si>
    <t>…s autoridades extrañas. nada puede asegurarse ciertamente) que las ocho personas arrestadas de ordós 2. ° Que realizándolo de este filtirño tnodo, el de Anfequera hi faltado &amp; del príncipe Nicolás Dolgoruki, gobernador de Lituania, unas en Bialistock, las consideraciones y decoro que se merece el intendente de la provincia, com otras en Minsk y aun en esta ciudad, pertenecían á aquella infamé conspira prometiendo un resultado vergonzoso á su misma jurisdicción,…</t>
  </si>
  <si>
    <t>Dolgorukt</t>
  </si>
  <si>
    <t>…los Lores del 29 de Julio, el conde Grey que excedan á las de ios años anteriores. Í‘ ndió que se presentase el informe de la comisión sobre el bilí de reforma de A propuesta del príncipe Dolgorukt, gobernador general de Grodno y de a Iglesia de Irlanda. Lord Wmchelsea propuso que se desechase el infórme, y Bielostock, y con informe del ministro del Interior, La comisión de las pro habló contra el bilí: su mocion fue desechada por 6Í&gt; votos contra 38. v…</t>
  </si>
  <si>
    <t>Dollfus, Henrique</t>
  </si>
  <si>
    <t>Henrique Dollfus</t>
  </si>
  <si>
    <t>…y de todas las pertenencias jr concesiones que para fomento de En ¡guales términos han felicitado á S. M. los presidentes y ayuntamiento» la misma se habían hecho anteriormente i D. Henrique Dollfus; tuvo á bien de las villas del Tijola y Villada (provincia de Patencia), y D. Joscf Sán S. M. prevenirme hiciese entender al primero, que seria muy grato á su pater chez Casillas, cura de Bercial de Zapardiel (obispado de Avila). nal coraron diese ocupación c…</t>
  </si>
  <si>
    <t>Dolores</t>
  </si>
  <si>
    <t>…huido de caractéres del profesor D. Gervasio Víllaamil, y otros bordados de seda en á las montañas. Se les ha encontrado 419 pesos procedentes del pillagc. Los cañamazo de su hija Doña Dolores. Fueron muchas las personas de toda clase turcos los- hubieran 'degollado á todos, si el oficial ingles no hubiese tenido la que asistieron á la exposición, y que cón el mayor júbilo y alegría bendecían firmeza correspondiente para impedirlo. (¡Gaceta de Malt…</t>
  </si>
  <si>
    <t>Domec, Juan</t>
  </si>
  <si>
    <t>Juan Domec</t>
  </si>
  <si>
    <t>…los sagrados de Reino. rechos de V. M., que con la misma, por no caber mayor, continuará hacién dolo, asi como de la Reina uuestta Señora y augusta descendencia, por quie - Señor: D. Juan Domec, coronel teniente coronel mayor y comandante nes derramará hasta la última gota de su sangre, si hubiese algui^desgraciado accidental del regimiento Cazadores del Rey, primero ligeros, á V. M. tiene el, que fuese osado negar la obediencia á V. M. y á las leye…</t>
  </si>
  <si>
    <t>Domingo</t>
  </si>
  <si>
    <t>…con el primer extracto de la de este I ojos sin poder llorar, la ltagua y los labios sin bastante fuerza para moverse, dia á Doña Isabel Ramos, hija del subteniente de infantería D. Domingo, 1 «quién sino la Religión sacrosanta nos consuela á todos! Con el sonido lúgu- muerto en el campo del honor. I bre de las campanas, con los sufragios, con él triste y clamoroso acento con | que se pronuncian, el ánimo desahogándose se recobra, y las mismas p…</t>
  </si>
  <si>
    <t>Domínguez, Faustino</t>
  </si>
  <si>
    <t>Faustino Domínguez</t>
  </si>
  <si>
    <t>…RECTOS PUBLICOS. | dres Cabaliero^=D. Josef Fagoaga.=D. Julián Aquilina Perez.sD. Joscf Mu- Inscripciones sobre el gran libro al 5 p. loo, 00. Dichas Id. al 4 p. loo, 00. | guiroc=D. Faustino Domínguez, secretario.” &lt; Títulos al portador de ¡ p. 100, 56 } á 3a d. i. &lt;¡ vol., í?¡ á +o d. £. d vol. i prima. Id. id. de. por 100, 471 al coñudo: 474 á ifid. f, 6 vul. ▼ales no consolidados, 60. Deuda negociable del 5 p. 100 i papel, 00. VARIEDADES ESTADISTICAS. I…</t>
  </si>
  <si>
    <t>Domínguez, Jaime</t>
  </si>
  <si>
    <t>Jaime Domínguez</t>
  </si>
  <si>
    <t>…os que obtuvieren la suerte devengarán sus intereses á metálico desde de clérigos regulares teatinos de S. Cayetano de la ciudad de Barcelona, y que. fue ron endosados á favoij de D. Jaime Domínguez (comisionado principal qel crédito 1^.° de Enero próximo anterior. público en aquella pl?za en el mes de Junio de i8ai), parece se extraviaron eo las Asimismo se previene que desde el día l.° de Enero de 1834 t* Real caja oficinas de dicho establecimiento, á…</t>
  </si>
  <si>
    <t>Domínguez, Manuel Mana</t>
  </si>
  <si>
    <t>Manuel Mana Domínguez</t>
  </si>
  <si>
    <t>…a sección de Artes y ciencias, una paginación separada por las mismas ra zones que en ella hemos expuesto. Y mereciendo tratarse la agricultura con particu . Oltra y Esparraguera. D. Manuel Mana Domínguez , en ViiWranca del lar detención, tanto por lo vasto de ella como por su utilidad y grande interes, so Vierzo: desde 15 de Junio l 30 de Setiembre. destinará mas adelante una sección del periódico para este ramo, publicando por ud orden metódico, ó quizá alfa…</t>
  </si>
  <si>
    <t>Domínguez, Miguel</t>
  </si>
  <si>
    <t>Miguel Domínguez</t>
  </si>
  <si>
    <t>…ha apresurado á hacer, ¡quien ta provincia, procurador síndico general y alcalde mayor, y fueron nom dudará ya la senda que el honor , el deber y la lealtad manda seguir í brados D. Miguel Domínguez, coronel agregado al estado mayor de esta pla Dígnese V. M. aceptar estos sentimientos del pueblo sevillano y los since za , D. Juan Ahumada, caballero maestrante de Granada y D. Manuel Agus ros votos que hace por su importante salud, la de nuestra virtuosa y…</t>
  </si>
  <si>
    <t>Don</t>
  </si>
  <si>
    <t>…icó su obra intitulada Derecho pú sociedad-d¿ médicos según la doctrina adoptada por la academia de medicina de*Pablico general Je España, por la cual mereció que le concediese el Señor Don ris; traducido al castellano por el licenciado D. Juan Manuel Ballesteros. Eo este Cirios iv dos pensiones sobre las mitras de Valencia y Ptasericía , y el empleo manual se exponen no solo Ibs métodos curativos 4 sino los-medios de desinfectar las habitacione…</t>
  </si>
  <si>
    <t>…icultoso iporque peupo conmis trapalcas! to -Dos cargos iúe hace la comisión, por haber pagado tres millones, ca dos los puntos de mirada. El tóensigo cuenta entrq SUr «muertos al coronel Don yo inferes no aparece satisfecho, y uno* cinco millones sin ¿que esté asegurado Josef Bonilla , secretario del usurpador', y otros oficíales. Nuestra pérdida no exel reembolso. Procuraré contestar en brevet palabras.”.. / cede de 50 hombrea, y tan luego,cotil…</t>
  </si>
  <si>
    <t>…erra; y conformándose con su parecer de protección las intenciones mps criminales, según V. M. tuvo !a dignación se ha servido mandar: que vista la inocencia del referido teniente general Don de decir ¿ España toda en 20 de Marzo próximo pasado: como tales este cuer Josef O-Donell, y resultando calificada la calumnia á que se siguieron las amar po los ha tratado, y ha sido el primero en perseguirlos; mas me ha podido evi guras que sufrió en su arr…</t>
  </si>
  <si>
    <t>…certadas disposiciones, que cimentando 6. a Del mismo sueldo de 6d9 reales gozarán los cinco ministros mas anti la felicidad de todos los españoles, llevarán el augusto nombre del Señor Don guos del soprano consejo de la Guerra. c ■&gt; Fernando va de generación en generación entre bendiciones y aplausos. . 7.1' Habiendo sido-siempre ¡guales los stieldos de los ministros del supremo Nuestro Señor conserve la importante vida de V. M- pata el bien de…</t>
  </si>
  <si>
    <t>…ia , que tanto embellece á los jóvenes. llo toda la tropa que lo guarnecía. En dos acciones seguidas la oficialidad y ma Siguióse un discurso latino compuesto y pronunciado por e! caballero Don rinería se portaron muy bien, dispersando ó aniquilando las fuerzas enemigas Juan Josef Qucsada, en que después de haber animado á sus coeducandos á con y quemando las piraguas de desembarco. En el parte que M. Ecndall, goberna tinuar con igual afición en el…</t>
  </si>
  <si>
    <t>…or tranquilidad , sin que sus rió de opinionn, y calificó la enfermedad de muy sospechosa. EL capitán general moradores se hayan separado de la obediencia al gobierno legitimo del Sr. Don de la provincia, de acuerdo con la junta superior de Sanidad, mandó acordonar 4 Miguel t; añaden que por los partes de oficio consta que lo mismo sucede en la villa de Huelva por mar y tierra, y el 19 quedaba ya completamente inco Alentejo y en Beira-baja, de…</t>
  </si>
  <si>
    <t>…vos; porque siete jóvenes Madrid, con la dotación.de 15 rs. diarios y casa pagada; siendo de la obligación del alumnos de b&gt; clase de clínica , movidos por las. exhortaciones, del doctor Don profesor afeitar i todo el vecindario una vez en. semana gratuitamente. Los preten Francisco de Paula Forch, han pasado á aquel barrio, encerrádose en él y di dientes dirigirán sus memoriales francos de pon* af ayuntamiento de dicho iugár hasta fí dfa jo del…</t>
  </si>
  <si>
    <t>…rabineros D. Sancho Pardo, anun 17 del corriente, inserto en el artículo de oficio de hoy, para oponer durante ciando la total dispersión de la partida que capitaneaba el teniente coronel Don cinco meses la inobediencia mas desusada y escandalosa á las órdenes'terminan-* Pédro *de la Barcena , avudante que fue de la subínspeccion de voluntarios Rea tes de su Rey y Hermano el Sr. D. Femando vii (Q. E. P. D ). Estas órdenes listas de esta provincia…</t>
  </si>
  <si>
    <t>…la Laguna , capital de — Los suscrlptores ’at Diccionario geogrdjtco universal pasaráo A la librería de Raso linda de Tenerife, dirigió una representación, fecha 8 de Agosto , al Sr. Don la á recoger los cuadernos núm;, -y jr 8 del tomo 9.», y adelantar el Importe del si Femando vn (Q. E. G- E.), manifestando su adhesión invariable al principio guiente. Continúa la suscripción. — Tumo 3.a del Gil Blas, y 42 de la Biblioteca selecta de Novelas…</t>
  </si>
  <si>
    <t>…a ciudad de Medinasidonia, sumergido en el El 12 de este mes ha vuelto el Sultán de su viage, que no se ha prolonga desconsuelo mas profundo por la pérdida lamentable de su Rey el Señor Don do mas allá de Brousse. Fernando vn (Q. S. G. G.)&gt; después de acatar sus cenizas con toda la efusión La reorganización del ejército sigue con actividad. (Gaceta de Augsburgo.') deíamor y ternura que le inspiran los sublimes recuerdos de sus virtudes, se dirig…</t>
  </si>
  <si>
    <t>…L ciudad de Motril, luego que berse abierto en ese mismo día las sesión» ordinarias del presente año. Con es recibió la infausta noticia de la muerte del mejor de los Monarcas el Sr. Don te motivo la regencia dirigió á la asamblea el siguiente Fernando vn (Q. E. P. D.),á quien siempre veneró con el mayor entusiasmo, por deber, por amor, y en justa gratitud a sus paternal» desvelos. Esta corpo Mensage. ración , siempre ufana de haber sido en t…</t>
  </si>
  <si>
    <t>…s de parte de nuestra vanguardia pa paga de un real diario, á_los sargentos, cabos y soldados recomendados por el ra ocuparla; lo que consiguió al 6n este cuerpo bajo el mando del general Don general en gefe, y mandar que se ponga á disposición de este cierto número Manuel Lorenzo, quien con su acostumbrada bizarría y acierto desalojó á tos de cruces de la misma clase, para que las distribuya entre los individuos que enemigos de sus posiciones, ap…</t>
  </si>
  <si>
    <t>…con el mayor respeto el profundo senti rando á V. M. que si con esta manifestación verdadera de mis sentimientos miento que le aqueja por la pérdida de vuestro malogrado E-poso el Señor Don quedase V. M. satisfecha, será para mí el placer y consuelo mas grande que ha Fernando vil (Q. D. D. G.). Colocado este Monarca en el trono de que le brá gozado en los días de mi vida, asi como seria un torcedor que me ator arrancó la tiranía, sus paternales…</t>
  </si>
  <si>
    <t>…ue toleró las angustias y dolores de la larga enfermedad que pulso cipales librerías de las provincias. ------Anales histérico-políticos de la medicina, cirugía y farmacia, por el doctor Don fin á su vida. Estas y sus demas calidades perpetuarán y harán grata su memo Manuel Hernández de Gregorio, boticario de-Cámara qué file de S. M. Esta obra ria , mientras dure el aprecio y honor de la virtud y del saber entre los hombres. comprende el origen,…</t>
  </si>
  <si>
    <t>…re la inmemorial costumbre; lev que aun En los tre» ¿la» ¡mbo iluminación genera', rcplq .e ce camp’ua', \ mum que alterada per el Sr. Felipe v, fue restablecida er. Cortes por el Señor Don fuegos, salva» de aríhicrta, }' no cintrib».;»&gt; po-co c da: mm or ra«.^ a ur. Cirios xv, v promulgada por el difunto Fernando: por esta ley, i que or p.audble ce-em. ni. la c"r,c,r''e,A‘a ce lo» m . 1 ms d». cue-'r '■ ce m -e-v ^.cm, deno su chima voluntad el…</t>
  </si>
  <si>
    <t>…l capitán general és Aragón, inserto' bre de este a$o.—£¿ smern vi&amp;gen* itíuvertal em ¿imérita^ irn cuaderno eu con «a b Gaceta anterior, y se hace referencia en di que precede &lt;M coronel Don • ci» lámina. Se vendeo en esta corte en la librería de Razóla, y en llárceiona en la de Clemente (G2ngauei»&gt;: det ^4^» ¿ei &amp;c&amp;s&gt; i»«- '£bft*f xrr m Wea Aspe qse jsa&amp;aesáo prslíadido este rebelé" rescatar. ^ d&amp;Km que'se le ; ——**d« * Se j^atiite*, hallan de l…</t>
  </si>
  <si>
    <t>DonhofF</t>
  </si>
  <si>
    <t>…idad pública-, Prusianos. El ministro de Estado Ancillon; M. Jourdan, enviado á la sino también por el entusiasmo y confianza que sus prendas personales y sus corte de Sajorna; el conde DonhofF, nombrado para la legación de Londres. cualidades militares han inspirado á los soldados, y que se han comunicado á Rusos. M. TatischeíF, embajador en la corte de Austria; M. de Schroder, los pueblos de su gobierno; y por la gratitud de todos los habitantes a…</t>
  </si>
  <si>
    <t>Dop</t>
  </si>
  <si>
    <t>…se titea eo la memoria : obra drán ser tttuy útiles y oportunas, ahora, que afortunadanienté sé acercó la uiilísima para los que siguen la honorífica catrera de las afmas.: pot 01 coronel Dop época de nivelarnos con aquellos én un ramo, que bien organizado, consti Nicolás de (¿astro; un cuaderno en 8.ó‘4 2 rs. Se venden en Madrid en la Imprenta de tuye tma de las bases trias sólidas de la prosperidad y de la celebridad dé las Búrgos, yen las libra…</t>
  </si>
  <si>
    <t>Dot, Juan</t>
  </si>
  <si>
    <t>Juan Dot</t>
  </si>
  <si>
    <t>…se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 D. Femando Herrera, D. Domingo Leoparís, de la Junquera J76 pasajeros», desde dicha fecha hasta la de 19 de Enero úl JUan Sala.Doña íyiarla Joiefa J…</t>
  </si>
  <si>
    <t>Dou, Ramón Lázaro</t>
  </si>
  <si>
    <t>Ramón Lázaro Dou</t>
  </si>
  <si>
    <t>…-castellano'por D» Juan Diez ‘ de-Baeza } presbítero* un tomo en 8.° Se vendé en l^drid en la. laceria de Viana ¿ en Sevilla* Hidalgo i Cádjz, Hortal y compañía: la muerte deL Dr. D. Ramón Lázaro Dou y de Basols,, hijo de una fajniUa Barcelona, Pi/errer: Pamplona, Erasuio y Rada: Santiago. Rey Romero: Cuenca* respetable de Barcelona. Dedicado desde su primera juventud á la carrera lite Fetjóot: Tértíelv’Zirioso: Valériclá/Maneó y Berard. raria, llegó £ co…</t>
  </si>
  <si>
    <t>Dounie, Cárlos</t>
  </si>
  <si>
    <t>Cárlos Dounie</t>
  </si>
  <si>
    <t>…irtud de las cuales la Rhiña como CLóbernadora narquía. Madrid 12 de Octubre de i833.=Scñora.:=A L. R. Y. de V. M-del «¡no d»üante la menor edad de nuestra excelsa y augutta Reina Doña Cárlos Dounie. f&amp;AiPt. lt, anuncia á sus vasallos la terrible é infausta nueva del fallecimien to de su augusto esposo y nuestro- amado Rey y Señor 0. Fernando vrt, Señora: AI. capitán general de Cataluña, nombrado j&gt;or V. M. en día» d apuro, rochen este momento postrarse…</t>
  </si>
  <si>
    <t>Do’</t>
  </si>
  <si>
    <t>…la* doce y medía de la mañana ha tenido la honra de cubrirse den Real de España 87}. Renta perpetua de id. 731. , Jante de S. M., como grande de España de primera clase, el Excmo. Sr. Do’ "Ayer hubo dos.veces consejo de ministros en Neuilly; y en su consecuen Francisco Javier Castaños, duque de Bailen , siendo su padrino ei Excmo. Se cia han corrido voces sobre mutación y cambio de los individuos que hoy com ñor duque del Infantado. ponen el g…</t>
  </si>
  <si>
    <t>Dr</t>
  </si>
  <si>
    <t>…estas escuelas en los pueblos; que en cada cabeza de partido Suma....... | 116 162 ¡ l 125 | 32 | 325 00 .. haya una junta inspectora compuesta del corregidor, del juez de paz, el cura Dr. Joaquín Javier ds Silva, vocal secretario de la junta de «anidad. párroco, un ministro de cada uno de los demas cultos reconocidos por la ley £ elección de su respectivo consistorio, un rector ó maestro de colegio público ó I ESPAÑA. particular, si lo hubies…</t>
  </si>
  <si>
    <t>…Cámara de diputados en sesión de ayer eligió pala presidente de la cor: nará admitirle con ínteres, elevarle á la consideración del superior gobierno, y te suprema de justicia al Sr. Dr. D. Tomas Salgado, y para vicepresidente al darle con sus luces toda la perfección de que es susceptible. Sr. Dr. D. Pedro Velez. Dios guarde al Excmo. Sr. ministro muchos años.=cMarmel de Irigoyen.’*• La mismanombró para su presidente y vicepresidente á lósS…</t>
  </si>
  <si>
    <t>Duarte, Antonio</t>
  </si>
  <si>
    <t>Antonio Duarte</t>
  </si>
  <si>
    <t>…sus victoriosas armas ep las cuatro Excmo. Sr.: Por las exposiciones que sucesivamente han dirigido al Rey partes del mundo los regios pendones del católico Monarca. nuestro Señor,D. Antonio Duarte . vecino del comercio de Cádiz, encargado Dios guarde a V. E- muchos años. Ciudad-Real "29 de Marzo de 1833. nr de la empresa de correos de la Habana, el ayuntamiento de Algeciras, y el Excmo. Sr-—Juan González. Bango.—Hxcmo. Sr. Secreterio de Estado y del co…</t>
  </si>
  <si>
    <t>Duaso, Josef</t>
  </si>
  <si>
    <t>Josef Duaso</t>
  </si>
  <si>
    <t>…tación del reverendo obispo y cabildo de la santa Iglesia catedral ron Fundar ésos fabricantes, con el fin de que se enseñaran en él la aritméti de Málaga , compuesta de los Sres. D. Josef Duaso, chantre ; D. Benito For— ca, principios de álgebra , geometría plana y.descriptiva, delincación, mecá celledo y D. Manuel Diez de Tejada, canónigos de la misma, elevaron el a nica, geografía, física y química aplicada á las artes, cuyo establecimiento tu del…</t>
  </si>
  <si>
    <t>Duaso, Joseí</t>
  </si>
  <si>
    <t>Joseí Duaso</t>
  </si>
  <si>
    <t>…n »«■.., úlSégsa el último número de! Monitor argelino, el día 8 del actual baba:; ;: tada por su director el Excmo. Sr. marques de Santa Cruz y su individuo de hela re-iú ¿iúmero D. Joseí Duaso , y la de la HLtoria, representada por so director el Í|^pílfciá^^iÍÍS|ÍiÍÍÍÍ¡^@|Í|q|^:::c^::;^lnio' desde el primer día acred*- ■d Excmo. Sr. D. Martin Fernandez de Ñaparme* su secretario interino D. Die go Clemencia, estuvieron en palacio á ofrecer á SS. MM…</t>
  </si>
  <si>
    <t>Ducos, Luis Fris</t>
  </si>
  <si>
    <t>Luis Fris Ducos</t>
  </si>
  <si>
    <t>…a votación re só á la Isla de Santa Elena en el afio de 1817: un tomo eo 8.° Obras todas escritas sulta empatada, en la segunda queda aprobado el artículo 3.° por 152 votos por el doctor D. Luis Fris Ducos, ex-vícario general del ejército francés en España, contra 143. El Presidente levanta la sesión. lleroen lo;deañosla Realde 1823y distinguiday 1824, canónigoorden espaftoladel RealdecabildoCárlos de111,$. Dionisioadministradorde París,y curacabade la Real igl…</t>
  </si>
  <si>
    <t>Dueira, Trobriatrl da</t>
  </si>
  <si>
    <t>Trobriatrl da Dueira</t>
  </si>
  <si>
    <t>…para practicar un reconocimiento hácia el Oeste del llano. pena, la dicha de ver subir al trono de S. Fernando por el ministerio de, la Consiguiente á esta determinación salió el general Trobriatrl da Dueira el ley á vuestra muy amada Hija y excelsa Reina , á la cual V- M. con tu sabio dia 25 de Setiembre con una columna compuesta de los zuaras. un batallón de gobierno prepara la gloria inmortal de ser Iris do paz y la restauradora de cita la legión extrangera, d…</t>
  </si>
  <si>
    <t>Dufour</t>
  </si>
  <si>
    <t>…n Morca, y que irán á desembarcar á Marsella; y Zurich 14 de Agosto. la fragata Victoria, que salió de Oran el dia 11 de este mes. El 11 hizo su entrada en la ciudad de Basilea el general Dufour á la cibe Parece que nunca han emprendido el viage del continente tantos ingleses ra de unos 59 hombres entre argovianos, zuricheses y schaffhouseses, después de como este año, pues se asegura que pasan de Su@ los que han pasado á Francia haberse rendido á di…</t>
  </si>
  <si>
    <t>Duhamel</t>
  </si>
  <si>
    <t>…afa de S. M. con motivo de comunicado á su hijo Ibrahim-bajá, para lo cual se le dirigieron comisarios al los sucesos que V. E. se sirve expresar. cuartel general, acompañados del coronel Duhamel y del tenieoie general Como en todos tiempos ha acreditado- esta ciudad y su ayuntamiento la fi- « Mourawieff: se espera en su consecuencia que muy en breve se concluirá un delidatjl debida á su Monarca, ha te~bido el mayor placer y satisfacción en que armist…</t>
  </si>
  <si>
    <t>Duldwin</t>
  </si>
  <si>
    <t>…stengo qu« en estos casos no basta que la Camara se nie á retirar su mocion (Grandes aplausos). gue á acceder á semejantes peticiones, sino que es necesario que no admita estas El doctor Duldwin opinó sobre el mismo asunto del mismo modo que el exposiciones. Ministro. En fin, después de algunas otras observaciones se retiró la exposición. M. O’Connell declaró que insistía en su mocion, insistiendo sin embargo En seguida se formó la Cámara en comisión…</t>
  </si>
  <si>
    <t>Duncannon</t>
  </si>
  <si>
    <t>…ríncipe solo podría compro i semejante medida, é invitaba á la Cámara á que siguiese su ejemplo. meter á la Confederación sin que esta consintiese en ello de antemano ó se pres El lord Duncannon habia tomado la palabra cuando salió el correa* tase á hacerlo después! «Las relaciones de Bélgica con la Confederación en nada han variado. Ale FRAÍi mania no abandonará ni una pulgada de tierra. Esperamos al Independiente al tiempo de celebrarse el tratado…</t>
  </si>
  <si>
    <t>Dupaix</t>
  </si>
  <si>
    <t>…tas á mediados del siglo xvm en los desiertos de lá pro-’ Sadn que estaba su estado social, comparativamente con los otros, cuando las vincia de Cbiapa, y dibujadas después por el coronel Dupaix, las cuales son conquistaron los espafioles- JEl exámen dé las instituciones políticas / religiosas indudablemente las mas magníficas de toda la. Arnérica^.Su escultura, notable de.los mejicanos , de Ips peruanos y de ios muyseas, de sus costumbres, / del por…</t>
  </si>
  <si>
    <t>Dupin, Cárlos</t>
  </si>
  <si>
    <t>Cárlos Dupin</t>
  </si>
  <si>
    <t>…rios del ejército 33. Se explicará la mecánica dé las artes, sirviendo de texto la traducción 7 voluntarios Realistas , son los que únicamente adeudan el derecho de puer de la del barón Cárlos Dupin, con las ampliaciones y aplicaciones que parez to , si dicho vestuario se corbtruyese en pueblos sujetos á esto impuesto ¡.pero can mas convenientes. que h'o le'fea^san bajo ningún' ñóbabfe los uniformes hechos 7 prendas, acaba- . 36. Las nociones de física i…</t>
  </si>
  <si>
    <t>Dupléssis</t>
  </si>
  <si>
    <t>…TrI^° ’ *• ^ “ 4S n* í*aeg»* da , S 15 Id.: sñarz noticias-oficíalos Ido haberse aprehendido 'él-10 del corriente'¿ti fes' cercanías de Opoteca al ascsino del general-Merrno-y del capitán Dupléssis. Este malTa^° *í§tÍSfSJíáfaÓSPSHSiJ» ame- *ié . , Ii *-:•••• . Vi - f r.i tSSJSUCCION¿PÚBLICA.i ricado» del Centro. El gobernador del Estado de Honduras, lo hizo pasar, por ' alf/MAj deits eJtudfántejr-%£e eisttéaño. df 1830^ 4 1831 han probado curso las arma…</t>
  </si>
  <si>
    <t>Durham</t>
  </si>
  <si>
    <t>…ce -que el- lord IVillia® Bdntink. será .relevado del gobierno de Ja cal conde Gerard la ciudadela de Amberes, el punto llamado.Cabeza de.FlánIndia, y que esta comisión se dará al lord Durham, yerno del primer minis des, los fuertes dé Burght, Zyridrecht, y Austerwel, en el estado en'qúe hoy tro, sin dbda.para-recompensar.Jos-,importantes serviciéis .que ha hecho en el se bailan, con las bocas dé-fuego y, las municiones ,do boca y guerra,, excito…</t>
  </si>
  <si>
    <t>…otras obras ------ Se dice que el lord Palmerston trata de .retirarse, y que deberá reetripiadosas y saludables cualesquiera votos, aun juramentados y reservados, á la plazarle el lord Durham. Sin que pretendamos dar' por cierta esta noticia, Silla apostólica, Imponiendo á estos penitentes y á cualquiera de ellos etí to-r. no dejamos de observar que es muy conocido el deseo del 'lord Durham de* dos los referidos casos una penitencia saludable y ot…</t>
  </si>
  <si>
    <t>Durhám</t>
  </si>
  <si>
    <t>…o se ve que no se ha equivocado la Opinión pública. En efecto, recibió del navio almirante una salva de artillería. lord Goderick está nombrado lord del sello privado, en lugar de lord Durhám; Ya antes de que la escuadra llegase á Constantinopla habían mejorado nota Mr. Stanley pasa á la plaza de secretario de Estado en el departamento de las blemente las cosas. El ejército de Ibrahim habia suspendido su marcha; no era Colonias ; y en la suya como…</t>
  </si>
  <si>
    <t>…eñor que se dice públicamente, eran muy extraordinarias! 4-° ¡Cuál era el objeto de conde de Bourmont y el estado mayor general, y se dirigió por el camino do li última misión del lord Durham, y cuál ha sido su rebultado! 5.° Finalmcn- Alcoba za. 1 . te, ¡cómo fue" recibido en la corte de S. M el conde Orioff, enviado á Ingla ____ La brigada de caballería que manda el brigadier Juan Galvao que salto terra después de la salida del lord Durham! ayer…</t>
  </si>
  <si>
    <t>…pe Melternich y M. Sturmer; la Rusia por el conde Orloff y para manifestar á los colonos que el informe que daran al gobierno será favo-! príncipe Mentschikoft*; la Inglaterra pór lord Durham, y nada se dice de rabie á la conservación de la colonia.*’ I | Francia. Ahrígnrlo una zanja á la inmediación de Tolosa se ha encontrado una va-J -El viagero M. T. Ruppell en una carta fecha en Gondar (Abisinia) de 6 sija de barro cocido llena de monedas de c…</t>
  </si>
  <si>
    <t>Durham-</t>
  </si>
  <si>
    <t>…o, sino desde 1.® de Enero. ' 5 del próximo Febrero. Si la Francia y la Inglaterra convienen en estás modificaciones, y'las trej Se habla de úna misión que debe llevar á Prusia el lord Durham- (Cot.) Potencias del" Norte garantizan la ejecución del tratado, este gobierno proce __E1 marques de Duero , hijo del lordWeUington, acompañado de sir Ro derá entonces ¿ firmarlo. i . ... berto Wilson, salió hace pocos dias de Amberes para Dunkerque con solo…</t>
  </si>
  <si>
    <t>D’Árgout</t>
  </si>
  <si>
    <t>…das, debe es- MM- Áuguis, Duvergier,, Podenas, Demárijiis-, Comte, Salveytej ¿sfayette, perarse que desaparezca esta enfermedad, que tantas víctimas costó á Tolon í)elaborde y del ministro D’Árgout quedan.aprobados los arúculos i.Í 8, en nace pocos años. la», cuales se usignan 5^87.3,309 francos para, los gastos.de Ja;,administración A pesar de l* presencia de está maligna enfermedad, los presidiarios de central., pensihnes i empleados cesantes, (elégta…</t>
  </si>
  <si>
    <t>D’Uzcr</t>
  </si>
  <si>
    <t>…o Mostaganem y Arzen se someterán por sí mismos á nuestro dominio. la sentencia siguiente: «El abogado J. B. Scovazzi de Saint-etienne-sur-mer, » Ya se ha visto por los partes del general D’Uzcr que prosperan en Bona Convencido de haber sido individuo de las sociedades secretas, cuyo objeto era muchas tribus que se han reducido del todo al dominio francés, viven con noso el destruir el gobierno del Rey; de haberse servido de todos los medios de se tr…</t>
  </si>
  <si>
    <t>Eafónzat, Luis María</t>
  </si>
  <si>
    <t>Luis María Eafónzat</t>
  </si>
  <si>
    <t>…se ha sos, en los que se guarda la cosecha.” (Cr. de F.) dignadoS. M.prombver á mariscales de. campo á los brigadieres E&gt;. Josef Mar____.De New-Yorck. escriben lo siguiente: ron y D. Luis María Eafónzat, nombrándola este último segundo-cabo de Ab- I »Se está construyendo en el astillero de esta ciudad un barco de vapor de dalucía. gran dimensión y de cuatro máquinas, para viajar desde nuestro puerto á Li verpool. Parece que no tiene límites el espíritu de em…</t>
  </si>
  <si>
    <t>Éálmerscer</t>
  </si>
  <si>
    <t>…ontestación en Inglaterra, y-sí so de .la necesidad que hay 3e concluir este negocio,.y las dos partes deberán har lo que hubo una larga conferencia éntre el príncipe Talleyrand , lord Éálmerscer cada, una algunas concesiones, .aunque. es mas dificil ilegar á este resulta ton y el barón Van-zuylen.” , \ , do si los, holandeses creen que no pueden existir con ia libertad del Escalda Ksr.rihen de Tolon con fecha 29 de Eneró lo que sigue: mientras que. l…</t>
  </si>
  <si>
    <t>Ebrington</t>
  </si>
  <si>
    <t>…ible hacerla en las actuales circunstancias interiores y que las tropas rusas han desembarcado en las costas del Asia; circunstancia que exteriores; pero accedieron á la mocion-de lord Ebrington, relativa á crear una probablemente habrá contribuido mucho á acelerar las negociaciones que Mr. comisión que examinase los emolumentos de los oficiales generales de ejército y Varennes habia entablado hacia ya quince dias; de modo que puede asegurarse marina…</t>
  </si>
  <si>
    <t>…onsistorio de Roma por nombramiento Otros varios oradores abundan en el dictamen de M. 0’Connell, sólo el ó presentación desgobierno de D. Miguel/como también todas las dignidades lord Ebrington sostiene el proyecto del ministerio y el' objeto que este se ha y beneficios eclesiásticos conferidos por el mamo gobierno. Los individuos en propuesto al concebirlo. quienes se han proveído dichas dignidades y beneficios, se abstendrán de tomar La Cámara apr…</t>
  </si>
  <si>
    <t>Eced, Pedro</t>
  </si>
  <si>
    <t>Pedro Eced</t>
  </si>
  <si>
    <t>…drá en su les servia de guia. Que el mismo gobernador con fecha del 16 le dió parte de que el alférez frontera meridional un amigo 6 un enemigo. Establecida asi la cuestión, tiene D. Pedro Eced atacó el dia 13 cerca de Valdelinares á 60 rebeldes, restos de antecedentes capaces de tranquilizar á Europa, ¿ influir en la decisión. Desde la facción de Herves, cogiéndoles dos capitanes, dós soldados y dos caballerías. Luis xiv la Francia ha tenido á la E…</t>
  </si>
  <si>
    <t>Echevarrí, Juan</t>
  </si>
  <si>
    <t>Juan Echevarrí</t>
  </si>
  <si>
    <t>…os de elogio por la bizarría con que se condujeron. Igual denuedo mostra siempre su repliegue sobre esta plaza, los cargase con denuedo antes que pudiesen ron el capítan ilimitado D. Juan Echevarrí, y los tenientes de la misma clase reunírseles las fuerzas de Reinosa. := El parte, cuya copia incluyo, que el gefe D. Hit ario de la Huerta y D. Juan de la Riva, destinado-, á las compañías de de la expresada columna me dio desde Carandia en fa misma tarde d…</t>
  </si>
  <si>
    <t>Echevarría</t>
  </si>
  <si>
    <t>…éxito de sus operaciones; re «Tengo en mi poder el uniforme, sombrero y espada del brigadier coman servándose el premiar oportunamente el mérito que contrajeron el barón del dante general Echevarría, sus despachos, títulos y nombramientos, sellos de ía Solar de Espinosa y los oficiales que este recomienda en su parte de una mane comandancia general, y una caja de papeles qu$ podrán seT de alguna impor ra digna de sus.servicios y de la munificencia con qu…</t>
  </si>
  <si>
    <t>Echevarría, Francisco</t>
  </si>
  <si>
    <t>Francisco Echevarría</t>
  </si>
  <si>
    <t>…u de la subasra, que deberá Verificarse el día 36 del 'prdxima mes de Agosto fi tas : u de su mafisna en, los esrrados de la Intendencia general de esta corte , en la que se 2.° A D. Francisco Echevarría. - hallarán dé manifiesto las condiciona, con arreglo fi las que se ha de hacer ate, ‘ 8.® A D. Agustín Santa María. , , , , v servició. , . r ....................... . fi* 3 cor| |» «asura de sobresalientes, mereciendo 1a, de buenos -otro» Ifi persona- ■■Por…</t>
  </si>
  <si>
    <t>Echevarría, Juan Josef</t>
  </si>
  <si>
    <t>Juan Josef Echevarría</t>
  </si>
  <si>
    <t>…clase se impugnan por sí mismas, parece ocioso decir que ca cha le da desde Valcarlos el capitán graduado del regimiento infantería de Cór recen de todo fundamento.' (Id.) , doba D. Juan Josef Echevarría, y que á la letra dice asi: ___ El dia 12 de Setiembre último salió de Bona el general d’Uzer con una ” Por el oficial franees con quien hablé en el puente de Arnegui, supe columna de 800 caballos, entre ellos unos 300 de los cuerpos indígenas, y que Eraso en…</t>
  </si>
  <si>
    <t>Echevarría, Manuel Aotoulo de</t>
  </si>
  <si>
    <t>Manuel Aotoulo de Echevarría</t>
  </si>
  <si>
    <t>…irtud de providencia del asesor general :de la- Real.armada qr juea de los auluego dirigir sus pcdidoclos consuniidbres. Esperamos,(que inducidos e^fos por tos d^ testamentaria de D. Manuel Aotoulo de Echevarría, ministro que fue del su- &lt; «1 amor patrio, que es innato en los españoles, y aun por su propia ventaja, premo Consejo qe la Guerra, i intendente general del ejército, sé Cita á los sugetos preferirán surtirse de ios artículos que tenemos dentro de casa, £ ir…</t>
  </si>
  <si>
    <t>Echevarría’, Manuel</t>
  </si>
  <si>
    <t>Manuel Echevarría’</t>
  </si>
  <si>
    <t>…a Señora se ha dignado nombrar, para Ja plaza dé miñü*'-’ Octubre. .. .. 22 9 40 tro deda flasc de intendentes,' vacante en &gt;d consejo:suprema dé.'la «Guerra, por fallecimiento de D. Manuel Echevarría’,-i D. Tomas Josef González fexo fementé Carvajal. ' • V ■ ‘ * , nrrrrr- .v;&gt;. '••*&lt;?'. Solteras. Casad»./ ■ Vítidas. '' Totoles " ; Alrtüulo del periódico titulado Amorttát Matanzas; , . Marzo. •.. •y 9. - '7‘-;i .15. 31 «La agradable cprnpiJnteresarite notic…</t>
  </si>
  <si>
    <t>Effisio, Solo</t>
  </si>
  <si>
    <t>Solo Effisio</t>
  </si>
  <si>
    <t>…to de granade ros de la guardia, yá F. Meglio de R ¡valla, sargento también del mismo cuer po, la cual se ejecutó el 15 a las-cuatro y media de la mañana. Marsella 22 de Junio. El teniente Solo Effisio, sentenciado á muerte por los últimos acontecí— Por cartas que se han recibido de Baruth se sabe que Monseñor Máximos . micntos, luego que llegó al lugar del suplicio pidió permiso para hablar, y ha Marlum, arzobispo de Myra, cuyas virtudes apostólicas han si…</t>
  </si>
  <si>
    <t>Eft</t>
  </si>
  <si>
    <t>…Benignos...................................... 88 delducadosayuntamiento,pagados de fraocosdesús Propios,porte,¿os profesoresy en el téraUoo'dedirigirán susizo días.memoriales al secretario Eft 1A IMPRENTA REAL</t>
  </si>
  <si>
    <t>Egaña, Quirico Antonio de</t>
  </si>
  <si>
    <t>Quirico Antonio de Egaña</t>
  </si>
  <si>
    <t>…i mismo se ha servido nombrar, á consulta de la Cámara, para la vara de alcalde mayor de la villa de bepúlveda, á D. Sinforoso Ezquiroz v Pagóla: para el corregimiento de Borja, á D. Quirico Antonio de Egaña; y para el de Niebla a D. Juan María Romero y Mier. ----- El dia l.° del corriente llegó á esta ciudad de regreso de Egipto y Si ria, el barón de Boís-le-Comce, enviado por el gobierno francés para tratarI ciertos asuntos con Mehemed-AH. Dicen que este diplom…</t>
  </si>
  <si>
    <t>Egea, Mariano</t>
  </si>
  <si>
    <t>Mariano Egea</t>
  </si>
  <si>
    <t>…en ninguno dé estos casos se ejecute por el de las dos terceras Cámara D. Ramón López Pclegrin; de D. Justo Josef Banqueri, presidente partes. de la Real junta de aranceles, y de D. Mariano Egea, gefe cesante de Real 7. a Y últimamente, no se adoptará el medio de la rifa para dar salida á las fincas de la Real hacienda , por las dificultades y perjuicios que su práctica hacienda. , Art. fi.# Para el desen&gt;peño de este encargo podrá la comisión pedir…</t>
  </si>
  <si>
    <t>Eguilaz, Eusebio</t>
  </si>
  <si>
    <t>Eusebio Eguilaz</t>
  </si>
  <si>
    <t>…s de Velez-Mllaga á D. Juan Causinos Regines: fuerza retroactiva á las leyes criminales , porque antes de la ley no hay delito; Íiara la vara de alcalde mayor de la villa dé Roa á D. Eusebio Eguilaz: para y á las chiles, porque la permanencia de los derechos frhados anteriores á ta a de Tavara á D. Manuel Sesmilo Roldan: para la de Huelma á D. Juan promulgación, en nada invalida la acción de dichas leyes para lo sucesivo; mas Bautista Carrasco: para la d…</t>
  </si>
  <si>
    <t>Eiezaveitia, Josef Moró de</t>
  </si>
  <si>
    <t>Josef Moró de Eiezaveitia</t>
  </si>
  <si>
    <t>…o que V. M. nino Martínez Llórente: para ¡i de la Bañeza á P. Manuel Pérez Arabzola: Ja profesa, serán eternos monumentos que trasmitan á la posteridad los nom ra la-de Bembibre á D. Josef Moró de Eiezaveitia: para la. de, Montijo 4 1% paz del amor sinceró y fidelidad . B . Francisco de Paula1-Piñuela: para la de Pedrosa de la Sterrai P. Tiburcio constantebres de V.delM.puebloy de suespañol¿afo*agradecido.'EspóiOí García Ga 11ardo; para lá de Mairena de ^tlcqor .4…</t>
  </si>
  <si>
    <t>Eihuyar, Fausto de</t>
  </si>
  <si>
    <t>Fausto de Eihuyar</t>
  </si>
  <si>
    <t>…uarteles de la poblaciónpara que con de España. Dirigida con una exposición al señor secretario de Estado del despacho universal de Hacienda , superintendente general de ella, por D. Fausto de Eihuyar, trayéndose solo al socorro temporal y espiritual de los enfermos verdaderamen director de minería de Méjico: un cuaderno en 4.0, edición de 1825, á 10 rs. en te necesitados^ dulcifiquen sus trabajos y aminoren sus padecimientos.*’ Cada rústica. Se bailarán e…</t>
  </si>
  <si>
    <t>Eitr-William</t>
  </si>
  <si>
    <t>…facultativo se pro*, da : sin embargo, ha sido adoptada por I4.I votos, contra. 67. (Sutf.) . _ pone hacer venir de Dresde otros médicos para que le sirvan de auxiliares, r____E1'conde Eitr-William ha manifatadd que el 3t&gt; de Abril llamará la ¿O. de Augsburgo.) atención dé la Cámara hacia el atado actual do''la ley relativa á importación AUSTRIA. de cércala del extrangero. (.Id.) Mr. Dedel, embajador de Holanda, e! príniipé de Talleyiánd y elTemba- Vier…</t>
  </si>
  <si>
    <t>Eixalá, Josef Banquells de</t>
  </si>
  <si>
    <t>Josef Banquells de Eixalá</t>
  </si>
  <si>
    <t>…tierna gratitud por haber libertado i sus pueblos con su soberana previsión de las borrascas á que sin este paso tan Exposiciones á S. M. " legal y justo habrían podido exponerse. D. Josef Banquells de Eixalá, vuestro alcalde mayor primero, corregidor Dios nuestro Señor conserve la preciosa vida de V. AL, como la de nues de la ciudad de Valencia, se presenta á L. R. P. de V. M., y lleno de un tra amable Soberana y de su augusta Real familia, dilatados y felices añ…</t>
  </si>
  <si>
    <t>Eldon</t>
  </si>
  <si>
    <t>…ió desde el mismo castillo en que residía el gefe portantes que se trataban en el Parlamento. El duque de Newcastle, el de de la regencia. Wellington , el marques de Salisbury, el conde Eldon , el de Bathuvol , y mu « En consecuencia , señor duque, está convencido el Rey de que no podrá chas otras personas distinguidas, asistieron también á él , y habiendo llegado el hacerse con el Dey ninguna composición , y de que aun cuando fuere posible duque…</t>
  </si>
  <si>
    <t>…él suplicio. Después se pasó á tratar de ‘lo dispuesto para el dia, que. era'formarse la INGLATERRA. Cámara en comisión para tratar del bilí relativo, á los tribunales lócales. El conde Eldon habló enérgicamente contra esta medida, poTque la consi Zjfndres 28 de Junio. deró como una innovación perjudicial, y porque se dirigía nada menos que £ Fondo* públicos. Consolidados 89f i 90. En los fondos extrangeros hay trastornar enteramente el' sistema d…</t>
  </si>
  <si>
    <t>Elejabeitia, Juan Josef Moro de</t>
  </si>
  <si>
    <t>Juan Josef Moro de Elejabeitia</t>
  </si>
  <si>
    <t>…rigirán los memoriales en el término de 3P zas, ministro cesante del consejo de Navarra: para la alcaldía mayor de la vi alas ai ayuntamiento de la referida villa. lla de Buelna 4 D. Juan Josef Moro de Elejabeitia: para la de Bembibre 4 -*■—pediendo precederse en esta corte á la subasta de los utensilios que han de su D. Josef García Sánchez OcañáVpatá la cle Navalcarnero á D. Josef Morfi; ministrarse a las tropas del ejército, estantes y transeúntes en la prcviucia de…</t>
  </si>
  <si>
    <t>Elhuyar, Fausto de</t>
  </si>
  <si>
    <t>Fausto de Elhuyar</t>
  </si>
  <si>
    <t>…sa J Id. l El dia 6 de este mes falleció repentinamente en esta corte á la edad de 77. Burdeos,Hamburgo,00.00. Barcelona»par. LpesosfS. á Málaga d letra» J id. Deiaucaw.de años el Sr. D. Fausto de Elhuyar, ministro honorario del Consejo supremo Ldodres á 90 días * b. 7 Santander f Id. d 4 10° *1 afio. de Hacienda; director general de Minas; vocal de las Reales juntas de Fomen 37é- Bilbao i i! Santiago j id. to de la riqueza del reino y de la del Museo de Cienc…</t>
  </si>
  <si>
    <t>Elío, Eduardo</t>
  </si>
  <si>
    <t>Eduardo Elío</t>
  </si>
  <si>
    <t>…de los que comprende el sorteo del dia 23. se ha .servido nombrar, i consulta de la Cántara , para la plaza vacante de al calde nacional de la corte mayor del reino de Navarra, á D. Eduardo Elío; HÚMEROS. : PREMIOS. ADSONISTRACIOMBa. para una ración, vacante en la iglesia catedral de Cartagena , £ D. Antonio Po- 7,672.................. 30000 ps. fis....................... Córdoba. bes; para dos medias raciones presbiterales., vacantes en la catedral…</t>
  </si>
  <si>
    <t>Elipe, Ramón González</t>
  </si>
  <si>
    <t>Ramón González Elipe</t>
  </si>
  <si>
    <t>…o 6 de Febrero. Principado. La suscripción continúa abierta en Madrid en la.libreria de Sanz; en Barcelona en ia de Iríyas; en Valencia *0 lá dé Maneo y Berard , en Zaragoza en 1¿ D. Ramón González Elipe, corregidor de esta villa, ha dirigido á sus .4* Vélo: siendnj?i.prec¡o de cada tomp para las suscriptores 28 rs. en papel .yso ea habitantes la alocución siguiente, digna de publicarse por los nobles y decidi rústica, y en verfta 34 en papel y 36 en ,rustica…</t>
  </si>
  <si>
    <t>Ellemborough</t>
  </si>
  <si>
    <t>…o satisfactorio, y que así se viesen organizados en el interior del país los respectivos deseos de todos. Que también espera Antes de la lectura del orden del día pidió permiso el lord Ellemborough ban que se cumpliesen á la mayor brevedad las promesas hechas al concluir para hacer al ministro algunas preguntas acerca de las resoluciones que debía se la última Dieta, sobre todo en lo que concierne á una buena organización presentar al dia siguiente á la…</t>
  </si>
  <si>
    <t>…e un co la discusión del bilí sobre el nuevo privilegio de la compañía de las Indias brador de contribuciones , é inutilizaron la oficina.. orientales. El duque de Wellington y el lord Ellemborough combatieron el bilí. —T as cartas de Landau dicen que continuaba la sesión del 3 del corrieiiteen ' Sin embargo no fue muy viva ni porfiada la cuestión pues se discutieron las 48 que se trataba del asunto de Wirth, y sobre el cual se habían tomado declara clá…</t>
  </si>
  <si>
    <t>Ellenborough</t>
  </si>
  <si>
    <t>…a para suspender el ejercicio de sus destinos. (Id.') saber: á examinar nuevamente el bilí de represión para Irlanda adoptado últi Idem 1“ de Abril. mamente por la otra Cámara. El lord Ellenborough declaró que no votaría en favor de las medidas extra Según escriben de Cassel con fecha 25 'de Marzo, afirman algunos sujetos ordinarias que reclamaba el bilí, ínterin no probase el primer ministro con datos que ademas de los motivos bien sabidos de todos que…</t>
  </si>
  <si>
    <t>…ndo que el estado de su salud no la y marcha del gobierno. ' permitiría concurrir al lugar designado; que el paso que en aquel momento Después de algunas observaciones que hizo el lord Ellenborough, y de una daba debia convencer á todos del error en que sobre este punto habian incur réplica algo irónica del lord Canciller; se adoptaron las resoluciones relativas rido , y de que estaba capaz desostener su derecho, como esperaba lo confirmaal bilí; y la m…</t>
  </si>
  <si>
    <t>Élonct, Francisco'</t>
  </si>
  <si>
    <t>Francisco' Élonct</t>
  </si>
  <si>
    <t>…gar á votar sol11'* 1* á los brigadieres D. Juan Sandoyal y D. Josef Vílla-amil; coafixieido asi solicitud , y. se levanta, la sesión. mismo el gobierno militar de Seu de Urge! al coronel D. Francisco' Élonct. Noticia de lo que produce el opio, que te consume- en la isla del Príncipe d* Gales. ANUNCIOS," La población de la islajlel Príncipe de Gales y, la de sus dependencias tos suscrlptores al Vicdenarle geegrijtce unipereot jóririn i lá llteer|a de Ra zóla 4 rec…</t>
  </si>
  <si>
    <t>Eloóa, Bernardo</t>
  </si>
  <si>
    <t>Bernardo Eloóa</t>
  </si>
  <si>
    <t>…Félix de Goniochategut, á D. Guillermo wbite, de facilitar el mas pronto despacho de esta operación, guardando la mayor uni Benicarló, á los herederos de D. Juan Bautista Amado yá D. Bernardo Eloóa, para que eo el término perentorio de seis meses justifiquen ante el expresado juez y por formidad posible en el modo de extender las carpetas de presentación , con ar la escribanía de la Fuente , las cantidades y derechos que tienen que reclamar en el reglo…</t>
  </si>
  <si>
    <t>Elphinstope</t>
  </si>
  <si>
    <t>…tos, bien sage para el'cabo de Buena-Esperahza en el buque de la compañía de la India ^ue todavía no se ha-fijado la ciudad donde deberá reunirse esta asamblea. (D. Nfount-Stuart, capitán Elphinstope , que debe dar la vela en Porstmouth el de Francfort,') Junes próximo. Es costumbre que un gobernador y comándame en gefe resida Trieste 22 de Octubre,. cinco años en aquella colonia. El valiente general B. d’Uran ha elegido para edecán suyo al teniente coron…</t>
  </si>
  <si>
    <t>Emo</t>
  </si>
  <si>
    <t>…Jacome de CasCándido Josef Javier. tropila, cónsul general en Nápoles: Luis Paganclii , cónsul en Genova: Gusta vo Bayer, cónsul general en Estok.olmo: Jorge Josef Colazo, cónsul general Emo. y Rmo. Sr.: S. M. L el duque de Braganza, regente en nombre de en Alarruecos: Antonio Cornelio Colazo, cónsul en Tánger: Juan Dickson, en la Rema , tomando en consideración lo que V. Erna, representó relativamente cargado del consulado en Trípoli: Ju3n Bertu…</t>
  </si>
  <si>
    <t>Empera</t>
  </si>
  <si>
    <t>…cargado interino de Negocios de S. M. F. la Se dos! duque de Braganza á abandonaron país por cuya posesión no puede ali ñora Doña María tj, que la Regencia que manda en nombre del Sr. Empera mentar el mismo interes que le ofrecerá la dominación del Brasil: y en este ca dor D. Pedro n le ha ordenado, por muy poderosos motivos, que cese toda so la ambición, la vanidad.y hasta la necesidad de entretener su espíritu in correspondencia diplomática con…</t>
  </si>
  <si>
    <t>Emperador</t>
  </si>
  <si>
    <t>…imo, y Excmo. Sr.: Por diferentes vías ha reci dé Mello y Mallos, presidente de la Cámara de señores diputados, (id) (Sr bido desde, Europa la Regencia' que gobierna en nombre del Sr. Emperador eonsktirdO D. Pedro li noticias de oficio, de las cuales se' colige que el duque de Bragan » TÓKQUIAza (alucinado sin duda por los consejeros qué ¿Súrta ron aquí su pérdida y tulavía lo rodean ¡ ó animado quizá por un partido qué siempre ha dado á conocer Con…</t>
  </si>
  <si>
    <t>…detrimento de sus ocupaciones diarias y de sus medios de sub.istencia, la Re Del mismo beneficio disfrutan SS. A-A. RR. los Sermos. Sres. Infantes. gencia que manda en nombre del Sr. Emperador D. Pedro 11 me ordena pre MINISTERIO DE HACIENDA. sentaros el siguiente proyecto de ley. (Dicho proyecto tiene siete artículos: en ellos se autoriza al gobierno para completar y aumentar la guardia municipal Real orden sobre la pronta conclusión de las causas de contr…</t>
  </si>
  <si>
    <t>Encina, Juan Tomas</t>
  </si>
  <si>
    <t>Juan Tomas Encina</t>
  </si>
  <si>
    <t>…. la junta de escuelas de la villa de Fuensalida (provincia de Toledo), pre Inscripciones sobre el gran libro al j p. 100, 50 al contado. sidida por su alcalde mayor el licenciado D. Juan Tomas Encina, celebró el Dichas Id. al 4 p. zoo, 00. Títulos al portador de 5 p. roo, 50J al contado. dia 30 de Abril último exámenes públicos de los niños que concurren 4 la es Id. Id. de 4 p. 100, 408 y ao4 al contado: 40} A fio d. los 30 últimos A vot. cuela de primera…</t>
  </si>
  <si>
    <t>Enterada, Manuel</t>
  </si>
  <si>
    <t>Manuel Enterada</t>
  </si>
  <si>
    <t>…o para desempeñar este en cargo á D. Matías Herrero Prieto, de mi Consejo Real , á D. Vicente Gon Ríales decretos. zález Arnao, vocal de la junta suprema de Sanidad del reino, y á D. Manuel Enterada de la conveniencia de simplificar la dirección general de Correos* Cortés, que lo es de la de aranceles. Tendréislo entendido, y lo comunicareis á be tenido á bien mandar en nombre de mi muy cara y amada Hija la Reina quien corresponda.:=:Está rubricado de la…</t>
  </si>
  <si>
    <t>Entre, Clouet</t>
  </si>
  <si>
    <t>Clouet Entre</t>
  </si>
  <si>
    <t>…siderable estrago, y rechazó á menos de ser muy provechoso á todo el ejército. otros que venian á atacarle por el rio. Creóme obligado á unir mis deseos á los del teniente general barón Clouet Entre tanto el brigadier Pantaleaon, gefe de una de las dos brigadas del p?ra recomendar á la benévola consideración de V. M. los oficiales de artillería ejército de observación ,-que guardaban los puestos del norte del Duero, atacado, encargados de la dirección de…</t>
  </si>
  <si>
    <t>Entrecanales, Antonio</t>
  </si>
  <si>
    <t>Antonio Entrecanales</t>
  </si>
  <si>
    <t>…o sino esos sabios de para la de Carcabuey i D. Francisco Caballero Henriquez: para .la de Brihue- cretos en que V. M. ha paterftizado y patentiza sus ardientes deseos y cons ga á D. Antonio Entrecanales: para la de Santa Cruz dé Múdela á D. An tante anhelo en procurar la felicidad de sus vasallos; dígalo esa clemencia sin drés-Leandro Revuelta: para la de Pa lados de la Batdúeroa á D. Tadeo Cipa- límites, que echando un velo sobre debilidades pasadas, presen…</t>
  </si>
  <si>
    <t>Ereota, Ignacio</t>
  </si>
  <si>
    <t>Ignacio Ereota</t>
  </si>
  <si>
    <t>…honores del consejo de Indias. Habana 24 de Abril. Asimismo por Real decreto de 6 de este mes se ha servido conceder i El Diario de esta ciudad inserta los documentos siguientes: D. Ignacio Ereota, escribano de Cámara de la ILeal audiencia de Puerto Prín «Habitantes de la Habana y su jurisdicción: La junta superior de Sanidad, cipe, los honores de su secretario. descansando en el resultado de los informes ministrados por la de los facultati vos de esta…</t>
  </si>
  <si>
    <t>Erivan, Paskevitch de</t>
  </si>
  <si>
    <t>Paskevitch de Erivan</t>
  </si>
  <si>
    <t>…cia de 5. M. , fueron ejecutadas con el éxito mis feliz por S. A. el Deseoso-S M. de remediar estos males , quiere conocerlos en toda su ex gobernador general Príncipe de Varsovia conde Paskevitch de Erivan. tensión ; y á este fin es su Real voluntad que esa sociedad económica, oyendo El régimen militar solo estuvo en vigor 17 dias: y el 12 de Setiembre do y consultando á personas y c uporaciones ilustradas de su territorio, forme y - 1831 se instaló la regencia…</t>
  </si>
  <si>
    <t>Ernesto</t>
  </si>
  <si>
    <t>…también lle de S. M. 1., ha sido nombrado gefe de comunicaciones y trabajos públicos: el gan á dicha ciudad muchos colonos. Hay muy buena disposición para edificar, mayor general príncipe Ernesto, comandante de la 1.* brigada de coraceros: pero todavía faltan capitales; razón porque los que tienen dinero lo colocan y el consejero de Estado príncipe Davydoff promovido al gobierno de Ja pro con suma ventaja , habiendo quien saca hasta $0 por 100 de su c…</t>
  </si>
  <si>
    <t>Erro, Maleo de</t>
  </si>
  <si>
    <t>Maleo de Erro</t>
  </si>
  <si>
    <t>…esentes ID. Manuel Gerónimo Caballero; la servidumbre de la Real casa nombrada pa este acto, con el referido R.P-Fr. Josef de la C/uz, y los diputados de la co ira este-acto, y el Sr. D. Maleo de Erro, oficial mayor primero de la primera munidad, se acercó el Excmo. Sr. duque de Alagon, capitán de guardias de la líecretaría de Estado, notario mayor de Reinos, comisionado por S. M. la Rbi- Real Persona, que nunca dejó de ocupar el testero de ¡a caja, y desp…</t>
  </si>
  <si>
    <t>Es, Jacobo María de</t>
  </si>
  <si>
    <t>Jacobo María de Es</t>
  </si>
  <si>
    <t>…penetrando hasta la plaza y cogiendo una bande tra ella en los términos y con el feliz éxito que manifiesta en el parte que á la ra: lo son también los tenientes D- Joaquín Alba y D. Jacobo María de Es letra sigue. pinosa, el primero porque ademas de lo que trabajó en el pueblo, se distinguió En consecuencia, y considerando el general.de la brigada al cabecilla Eche particularmente en el allanamiento de la casa que ocupaba la avanzada, ha varría comprendido…</t>
  </si>
  <si>
    <t>Es, Secretario de</t>
  </si>
  <si>
    <t>Secretario de Es</t>
  </si>
  <si>
    <t>…ilia. Dios guarde á V. E- muchos años. Madrid 7 de Fe el que se atreva i glosa de ninguna especie, sino un díscolo amigo de noveda brero de 1833.=Excmo. St—Vicente Qutsada¿=S-xewx Sr. Secretario de Es des destructoras de nuestra felicidad. tado y del Despacho de la Guerra. Este es el-modo de pensar de vuejjjo subdelegado gencVal y empleados de policía de este reino , que están prontos á derramar su sangre per V. M. , por Comandancia de art¡lleria.=Eicmo. 5…</t>
  </si>
  <si>
    <t>…le á VfB.“ tf uchcrs afiqS.«= Habana 31 de edad de so augusta Hija, 4 cuyos 1* . P. suplico í V. E. tenga á bien ©lévírí*- - Agostó dé 1833-=Exctóó.5Srt=A‘pgél liabotdé.^Exciri&lt;}. Sr. Secretario de Es tos nobtea y leafea semimientos. Diosguarde 4 V. E. muchos años. Ronda- tado y del Despacho de Marina.” ■ \. Octubre 17 de 1833.=Excmo.Sr.=Antonio Atieriza, teniente de heímanomaynT —Rirmn. Sr—D. Francisco de Zea Bermudez, primer Secretario dcr Apostadero de…</t>
  </si>
  <si>
    <t>Es-, Pascual</t>
  </si>
  <si>
    <t>Pascual Es-</t>
  </si>
  <si>
    <t>…i lde mayor de la villa de Alcira, á Don esta calamidad , que sorprendió i tantos otros pueblos , de n^an modo prepa Francisco de Paula Ovejas: para la de Agramunt, en Cataluña, á D. Pascual Es- rados para su invasión. Aprovechemos, pues, este mismo beneficio, y se unen a truch y Mayor: para la de Castellón del Duque, á D. Manuel Muñoz y Lu— él agradecidos, resignándonos sumisos en las dbpo-ó Jones del Altísimo; re-pe zuriaga: para la de Elda, á D, F…</t>
  </si>
  <si>
    <t>Escalada, Ignacio</t>
  </si>
  <si>
    <t>Ignacio Escalada</t>
  </si>
  <si>
    <t>…. Parece, según una proclama del comandante general del Estado de S. Luis, Va respeto i los soldados: pero no pac fio mucho de ellos. Me parece que cuan de Potosí, que el teniente coronel D. Ignacio Escalada sa rebeló en Morelia el do un.hombre ha dejado el vestido encarnado y tomado otro azul, y se pasea dia 26 de Mayo, declarándose contrario á la constitución federal mejicana; de por las calles, adquiere el derecho de tener opiniones propias, sin dejarse subyu…</t>
  </si>
  <si>
    <t>Escalera</t>
  </si>
  <si>
    <t>…ero que fue en esta cpr.te, para que en.el térajino de 30 días le presénten por sí Ó pór medio de procurador en el juzga Inscfi¡fpeiOfl«s sobre el grad libmal f p. icof 00. do del Sr. Escalera , y por 4a escríbanla de Pefúaodez'del Canto * á deducir él dere» Dichas li al 4 - por loo t 00. cho deque se crean .asistidos; en inteligencia quede 00 verificarlo Jes parará per00. p. de 5 a) portadorTítulos roo, ^ -Por la subdelegáclon de mostrencos y VaCa…</t>
  </si>
  <si>
    <t>Escribano, Josef García</t>
  </si>
  <si>
    <t>Josef García Escribano</t>
  </si>
  <si>
    <t>…ifiesta dichp gefe en su parte de 6, que incluyo á V. E. en copia como llevo tarios Realistas de Coria. dicho. La ciudad dé Santander es digna de k consideración ée S- M. y de ser D. Josef García Escribano, notario, contador de expósito, capitán de vo- vir de .ejemplo á todos los pueblos de la monarquía: todo lo que con mucha í luntarios Realistas de Coria. satisfacción mía pongo en noticia de V. E. para que se sirva elevarla á la de la D. Juan Arroyo, notario…</t>
  </si>
  <si>
    <t>Esmas, Benito</t>
  </si>
  <si>
    <t>Benito Esmas</t>
  </si>
  <si>
    <t>…en la capital del concejo dé Sievenganza. El odio concentrado por la fuerza en lo interior, profundizará y roerá ro por los incautos sugeridos por las infernales ¡deas del pérfido D. Benito Esmas amargamente: y entonca aunque pronunciéis Paz, Paz, no habrá Paz. candon. Pues alcanzados por vuestro general y 60 valientes carabineros de cos ¡Oh hijos míos! Escuchad y someteos al suave imperio de la santa Religión tas y fronteras á las nueve de la noche d…</t>
  </si>
  <si>
    <t>Espaillat, D- Josef</t>
  </si>
  <si>
    <t>D- Josef Espaillat</t>
  </si>
  <si>
    <t>…tampas. Se bañará en la librería de Orea, á la rs. en pasta común, 18 «n pasta fina, aula Topete® capitán del puerto marques de Piqdrabuena, y los facultativos y 3a en tafilete. . doctor D- Josef Espaillat, médico honorario de la Real familia, licenciado ——Proclama de un calieron i lar que espiren á su ataño : segunda edición, redundida X). Emigdio Antique y licenciado D. Josef Cantero. y mejorada por-su autor ; un folleto en 8.°, y se vende en la librería de R…</t>
  </si>
  <si>
    <t>ESPAÑA, Fernan</t>
  </si>
  <si>
    <t>Fernan ESPAÑA</t>
  </si>
  <si>
    <t>…to de Ja ciudad de Alicante después de haber paga se hace de la conspiración descubierta y del alboroto de linos.*' do el justo tributo dq dolor por la muerie de vuestro Esposo el Sr. D. Fernan ESPAÑA. do vil (Q. E. G. E.), ha visto dilatarse sus corazones y los de todo el pue blo, i cuya xabeza se halla colocado en la solemne proclamación^ de vuestra Madrid 11 de Noviembre. Hija y nuestra Reina Doña Isabel ii, que se verificó el 3 del actual. Las se- El 7…</t>
  </si>
  <si>
    <t>ESPAÑA, Ma</t>
  </si>
  <si>
    <t>Ma ESPAÑA</t>
  </si>
  <si>
    <t>…la de-Xomer, á no do hierro desde Andrezieux i Roanne sobre Montbrison. So levanta la 4 reales. sesión. —Máquina ó estufa de nueva invención, por el capitán de infantería retirado D. Ma ESPAÑA. nuelvariosLeandroperiódicosde SansobreGermánlas ventajasy de Capdevila.y utilidadEs deinútilestarepetirmáquina.lo queLosseredactoresha dicho delen Palma (**1* de Mallorca) 13 de Marzo. Diariopara la generalhumanidadde cienciasdoliente;médicasy convienenencue…</t>
  </si>
  <si>
    <t>Esperidioa, Casiano</t>
  </si>
  <si>
    <t>Casiano Esperidioa</t>
  </si>
  <si>
    <t>…j unas cuestiones que ventiláremos en Otros artículos (Aurora fluminense Joaquín Duque Estrada Furtado de Mendoza. ¿si- Brasil.) Con fecha 11 del mismo mes se pasó igual oficio al Sr. Casiano Esperidioa , Ministerio del Imperio* limo, y Excmo. Sr.: Por diferentes vías ha reci dé Mello y Mallos, presidente de la Cámara de señores diputados, (id) (Sr bido desde, Europa la Regencia' que gobierna en nombre del Sr. Emperador eonsktirdO D. Pedro li noticias de ofi…</t>
  </si>
  <si>
    <t>Espinóla, Maximiliano</t>
  </si>
  <si>
    <t>Maximiliano Espinóla</t>
  </si>
  <si>
    <t>…E NO OFICIAL. origen á continuas alarmas. (.Gaceta de Necker.') NOTICIAS EXTRANGERA3. cerbeRa. Genova 26 de Junio. (Continuación del correo anterior.) Se ha preso en esta ciudad á D. Maximiliano Espinóla y á D. Antonio RUSIA. Doria, pertenecientes á dos de las familias mas ilustres de la antigua repúbli ca. El primero es hermano del capiian de guardia» de S. M. Riga 17 de Junio. El hermano del conde Balfi, preso en Alejandría, ha ofrecido declarar to S, M. ls…</t>
  </si>
  <si>
    <t>Espinosa</t>
  </si>
  <si>
    <t>…• j"1 1 ' ~-y M*drid'\§ d¿, Junw. ' : v'L- i-.&lt; ‘rolucion hasRazado tatitñ tranquilidad como- ahotálattcpúblicas de Atáctica,-. De lahascoAvisaban con1 fecha 16 de Febrero que el general Espinosa j '' Hoy i las onc* d* la ¡niafiana «a hárdignado. el -Rxr nuestép Sefior celebrar reriido^noticíade-qUe «| cólenríñorbo hacia i*fir^'^'^oBíapía'l»,,'&lt;S,iiÍMa¿' onfiU: &amp;ri«l ;?alaeio, el» capítulo, dé la insigne orden delJ^ñon s&amp; Oro^hábienhabúrya peléeidó ee…</t>
  </si>
  <si>
    <t>Espinosa, Francisco Gómez</t>
  </si>
  <si>
    <t>Francisco Gómez Espinosa</t>
  </si>
  <si>
    <t>…o de S. Cucufate de Valles á D. Fr. Ignacio Desvilar y de Fria: para mandados por el padre Goys, 40 de caballería, á cuyo frente está el revolu una ración de la'catedral de Jaén á D. Francisco Gómez Espinosa: para dos cionario Batalla, y 300 de la milicia voluntaria creada por decreto deL Regen canongías de la catedral de Almería á D. Domingo Lardu y á D. Vicente An te, que han venido aqui en retirada de los pueblos- de Serpa, Alcoutim, Villa- tonio Rey : para el…</t>
  </si>
  <si>
    <t>Espinosa, Jacobo María de</t>
  </si>
  <si>
    <t>Jacobo María de Espinosa</t>
  </si>
  <si>
    <t>…do una pistola en el acto de perseguirá un comandante de 8 sus fuerzas con las del general Lorenzo y del brigadier Benedicto, y en la ma voluntados, el teniente de la 1.a compañía D. Jacobo María de Espinosa. B drugada inmediata pasarían nuestras tropas el Ebro para marchar directamente «Tanto lo» oficiales como la tropa se han portado con un entusiasmo y dcci- fg sobre Vitoria. siori difícil de explicar , porque el capitán tenjente coronel D. Juan ViíialonTambié…</t>
  </si>
  <si>
    <t>Espinosa, O. Josef</t>
  </si>
  <si>
    <t>O. Josef Espinosa</t>
  </si>
  <si>
    <t>…4 i 5 íd. En la Ciudad de Huesca se han hecho obras interesantes promovidas por su ‘ Barcelona. Trigo candeal, a 70 rs. la cuartera: cebada, á 20 id.: maiz, á actual gobernador el coronel O. Josef Espinosa de los Monteros, como son la 32 id.: aceite, á 3(50 rs. la carga: vino tinto, á 68 rs. id. reedificación del pantano para el riego, un cementerio, empedrado de nuevo Han entrado en este puerto en todo el mes de Julio último 39tí naves una tercera parte de la…</t>
  </si>
  <si>
    <t>Espinosa, Vicente Montero de</t>
  </si>
  <si>
    <t>Vicente Montero de Espinosa</t>
  </si>
  <si>
    <t>…egufi- ciéndola también cok nuevas reglas de esta parte de la gramática, y suprimiendo todas las que por el uto se hallad en el día suprimidas. Un tomo en 4.0 de buená igual,clase D. Vicente Montero de Espinosa el go- ediclod t te heUaráca MédtM.ázs ra. en rústico y »a m pena, en las librerías dt hiernomílitar' y político de AlciratAL coWnel D. Ramos Puertolasla tenencia Cuesta y Perez: eo Barcelona en it dr Ollya: Ctdlt, Hortal y compartía; Velcacfsf .■dájfoffdfcto…</t>
  </si>
  <si>
    <t>Espronceda, Josefáe</t>
  </si>
  <si>
    <t>Josefáe Espronceda</t>
  </si>
  <si>
    <t>…erán brindar; colección ea esta luego las novelas Wk * /**.t A- * W * TA&gt;a^ v . * - /'.st "* Ja f *v:ÉHkA l\ Aneblases; Es para mí na placer d dirigiros la palabra por primera vez D. Josefáe Espronceda, 0 Estanislao de Koska Vayo y otros, la colección comenzó, rá con la novela titulada Ef primogénito de Albesq*er$ne t que constará de 4 tomos en traídas las facciones de Alava y Castilla, entró en Vitoria el general D. Pe buen papel y bella estampa, ¿os señor…</t>
  </si>
  <si>
    <t>Esquío, Secretarlo de</t>
  </si>
  <si>
    <t>Secretarlo de Esquío</t>
  </si>
  <si>
    <t>…s guarde á V. E. muchos años. Pamplona 19 de Octubre de 1833-zz teniente general conde Harispe, que acaba de hacer su revista de inspección. El Excmo. Sr.=Antonio de Sola.—F.xcmo. Sr. Secretarlo de Esquío y del Despa teniente general conde Boni de Castellano mandará, según dicen, la división cho de la Guerra^.....; , .................... de caballería de los Pirineos. (Diario d e Pjtptsj) » . . virey interino de Navarra ha publicado el siguiente aviso al públi…</t>
  </si>
  <si>
    <t>Esta</t>
  </si>
  <si>
    <t>…o aho nombrada por la Dieta; mas el único vocal de ella que hasta ahora ha llegado ra cada siete. Este importante punto: dijo el orador, no es una cuestión de es M. Eochman con su secretario Esta comisión central deberá tomar cono partido , pues interesa á todos los partidarios que se hagan sucesivamente mejo cimiento de todas las tentativas revolucionarias, y de las indagaciones que se ras en nuestra constitución, y se procure el bienestar del pais.…</t>
  </si>
  <si>
    <t>Esta, Manuel</t>
  </si>
  <si>
    <t>Manuel Esta</t>
  </si>
  <si>
    <t>…Junta de Sanidad de Triana. — Celera-morbo de París,6. sea observaciones sobre dicha enfermedad verificadas y publicadas eo aquella capital, traducidas y extractadas con notas por D. Manuel Esta junta participa á V. S. que desde las ocho de la noche anterior hasta Codorniu, primer médico del ejército Scc., tres opúsculos en 4.° i 4 rs. cada uno. las ocho de la noche de este dia se les ha dado sepultura en el cementerio de Se venden en la botica de la…</t>
  </si>
  <si>
    <t>Esta, Secretario de</t>
  </si>
  <si>
    <t>Secretario de Esta</t>
  </si>
  <si>
    <t>…é i V. E. muchos años. Sanliicar de Barrameda 7 dé Marzo consecuencia me ha parecido de mi deber di-poner, como he dispuesto, la re ,de 1833—F.xcmo. Sr.-=Joief Ramón Rodil,—Excmo. Sr. Secretario de Esta unión en este dia de todos los empleados de Rentas, incluso el asesor , fiscal y do y del Despacho universal de Hacienda. escribano de esta subilelegacion, en mi casa morada , y la lectura en alta voz de la citada acta de Córte*', verificada dicha lectura me…</t>
  </si>
  <si>
    <t>…muchos años. Palma 20 de Octubre de 1833.=Exce- la religión por quien no ia comprende , de la ley por quien la despedaza , y del lentísimo Sr-=Antonio, obispo de Mallorca.mExcmo. Sr. Secretario de Esta bien público por quien lo invoca con una hipocresía, cuyo disfraz ha caído ya do y del Despacho del Fomento general del Reino. para siempre. La impostura y las innobles pasiones han arrojado el velo ; la España ha oido los gritos de exterminio mezclados al an…</t>
  </si>
  <si>
    <t>Esta, Societario de</t>
  </si>
  <si>
    <t>Societario de Esta</t>
  </si>
  <si>
    <t>…s años. Valladolid l.° de Octubre de 1833.= 1 [guardia Real provincial que se hallan en esta corte, así como al dei primer regi- Excmo. Sr.=M. El duque cía Castro-Terreuo.zzExcmo. Sr. Societario de Esta [ miento de granaderos y á ios gefes de todos ios de milicias el Real decreto que do y del Despacho de la Guerra. IV. E. se sirvió remitirme con la Real orden de 29 del mismo mes, noticiando| me el doloroso acontecimiento de la muerte del Rey nuestro Señor D.…</t>
  </si>
  <si>
    <t>Esta-, Secretario de</t>
  </si>
  <si>
    <t>Secretario de Esta-</t>
  </si>
  <si>
    <t>…ii. Nuestrá Señor guarde i V.E muebo* anos. Granada 2 deI Eterno. Sr.: El director de la Real caja de Amortización ha’ dado parte Octubre de 1833a=Eicmo. Sr.=Javier Abadía.=Excmo. Sr. Secretario de Esta-{ I-en 11 de este mes, de haber quedado concluido el día anterior el pago de los do y del Despacho de la Guerra. libramientos «pedidos por el presidente de la junta de «amen y liquidación descréditos contra la Francia, 4 favor de los acreedores por reclamacion…</t>
  </si>
  <si>
    <t>Estado'del, Secretario de</t>
  </si>
  <si>
    <t>Secretario de Estado'del</t>
  </si>
  <si>
    <t>…xpresado dia 29; asimismo recibí la circular de V. E. de 30 del mismo mes , en que se sirve insertarme Jo que en 29 del propio le dice el Ex Varsavia "ii de Setiembre. celentísimo Sr. Secretario de Estado'del despacho de la Guerra al comunicarle El dia 10 (22) del corriente, á las tres y inedia-de la mañana, llegó cod el fal lecimiento del Rey nuestro Señor. El contenido de esta circular lo hice toda felicidad á Modlin S. M. I., pasando casi inmediatamente después…</t>
  </si>
  <si>
    <t>Estado, Antonio</t>
  </si>
  <si>
    <t>Antonio Estado</t>
  </si>
  <si>
    <t>…rimer pre graves 217, leves 439, convalecientes 186, curados 106. Existencia 862. mio, y D. Silvestre Collar el segundo. En la clase de física experimental obtuvo el primer premio D. Antonio Estado que manifiesta los cadáveres enterrados en los cementerios de Sevilla Madera. y Triana. En cálculo integral y mecánica D. Juan Bessieres el primer premio, Don Antonio Madera el segundo. Dia 13 de Setiembre: en el de S. Sebastian, hombres2, mugeres 3= total 5.…</t>
  </si>
  <si>
    <t>Estado, Ministro de</t>
  </si>
  <si>
    <t>Ministro de Estado</t>
  </si>
  <si>
    <t>…us vasallos, que lo es, FYerno. Sr., Fr. Domingo , obispo de Cádiz.=Cádiz to de caminos ya aprobado, y mediante que en virtud de ello hay fondos apli 22 de Febrero de l833.=Excmo. Sr. Ministro de Estado y del Despacho uni cados á la construcción de la carretera de Bilbao á Balmaseda; espera S. M. versal de Gracia y Justicia. del zelo de la diputación que se ocupará á la mayor brevedad posible de este importante objeto, ¿ fin de que quede expedita la comunica…</t>
  </si>
  <si>
    <t>…V. E. muchos años. Cuenca 23 de Diciembre de 1833.= ] y á veces de los ingresos del erario. Queriendo Yo ocurrir á este grave incon Excmo. Sr.r=Jacinto, obispo de Cuenca. = Excmo. Sr. Ministro de Estado del | veniente, que los impuestos puedan pagarse con mas facilidad, y que el contri Despacho de Gracia y Justicia. buyente baile alivios al mismo tiempo que el tesoro recursos, he resuelto, en ministerio del fomento general del reino. nombre de mi muy amada H…</t>
  </si>
  <si>
    <t>Estado, Secretaria de</t>
  </si>
  <si>
    <t>Secretaria de Estado</t>
  </si>
  <si>
    <t>…hos año*» Sevilla 2 de Febrero de 1833.=E*cttio« - législadoi1, que solo se . propuso reunir las mas santas y -justas para la dirección y SrasJf/ morques de Unos y de TtmsddExrno. Sr. Secretaria de Estado y del gobierno -de sus pueblos, á los que constantemente-dió pruebas nada equívocas JDespacho de Gx^cia'j' Jiistidaí i ■ y de su. afiripr y gratitud, entré Iw quéjno fue £l^quc mfpósdisfrutó y disfruta esta capital de su Real magnificcacia /siendo- pruéba ñfc…</t>
  </si>
  <si>
    <t>…salud y dilatada vida, con la de Zamora 10 de Diciembre de 1833.=Excmo. Sr.=Jo ef Ramón Rodil.= , de Su augusta Maclre lá Reina Gobernadora', ruego al Señor; gi&amp;rdé muchos Excmo. Sr. Secretaria de Estado y del Despacho universal de Hacienda. anos para felicidad de la monarquía. Segovia 9 de Diciembre de 1833=Excelentísimo Sr=B. L. M- á V. E. su atento servidor y capellán Fr. Joaquín, obis .Exposiciones áS. M. la Reina Gobernadora. po de Segov¡a.=Excmo. Sr. Se…</t>
  </si>
  <si>
    <t>Estado, Secretario de</t>
  </si>
  <si>
    <t>Secretario de Estado</t>
  </si>
  <si>
    <t>…o Morales.zzPcdro del Prado y Mesía—Evaristo Ruiz Betiaczjosef presidida por este: en ella se trató la cuestión de la guerra y de la paz, y se María Ruiz, v¡ce-secretario.c=Excmo. Sr. Secretario de Estado y del Despa decidió unánimemente que bajo tjc condiciones que fueren aceptables se revo cho de Gracia y Justicia. ' caría el fctjfa (anatema) fulminado el año próximo pasado contra MehemedAIí y su hijo Ibrahim-bajá. Cómo primera condición se exigirá, ai bajá-…</t>
  </si>
  <si>
    <t>…■ Rnmoscss Antonio Siena, sínd¡co.”Z.u/j Barbera.—Antonio Esteban.—Jq- i tomar los que ellos mismos han llamado como depositarios de la sabiduría ■stf igtial, secretarlo.:=Excmo- Sr. Secretario de Estado y delDéspacho uni popular. Los hombres que acostumbran leer la historial, y que tienen por versal de 'Gracia f Justicia. maestro la experiencia que ensenan sus páginas, pueden, sin ñola de temeridad, entregarse I rezelós fundados. A la verdad, la aristocracia…</t>
  </si>
  <si>
    <t>…elso Trono de Fernando y Excmo. Se—Josef Antonio Bayari—Pablo Boix.scVicente Llaudis, secre Cristina, su legítima descendencia y gran familia española. Y en auténtica tario—Excmo. Sr. Secretario de Estado y del Despacho de Gracia y Justicia. prueba de esta verdad, no obstante la publicación ordinaria que ya se ha hecho del manifiesto de S. M., la ha solemnizado en este dia de un modp correspon Con el oficio de V. S. de 28 de Enero último ha recibido este ayunt…</t>
  </si>
  <si>
    <t>…on fecha 6 de Setiembre último, y de lo que con las de l.° y 26 del de falsa posición: también se darán principios de la aplicación del álgebra a la corriente me ha manifestado el Sr. Secretario de Estado 7 del Despacho de la (geometría, de las secciones cónicas y trazado de las cuevas que tienen aplica Guería, relativamente á las dudas que han ocurrido sobre pago de Ips dere ciones en las construcciones; é igualmente de la trigonometría rectilínea v sus chos…</t>
  </si>
  <si>
    <t>…Azsnet, regidor decano—Martin guez—Por acuerdo del limo, ayuntamiento; Inocencio Moriegas., seeretarió.za. Saguez, regidor segundo.Carreras, regidor \etceto,—Pablo Dauner, Excmo. Sr. Secretario de Estado y del Despacho de Gracia y Justicié. síndicoprocurador. = Agustín Badia, diputado—Benito Pujol, síndico pertoneio.zzBenito Cardoner, secretario. . . •- : Excmo-Sr.: Aunque el ayuntamiento da Barcelona, qiíe-en-todas ¿pocas .: S$ñor: D. Manuel de Vicente, teni…</t>
  </si>
  <si>
    <t>…s riano Riñas.zdSebastiart Ferrer, stndicarforáneo.=Juan María RosellS y sincero y cordial parabién, asi por el completo restablecimiento de la saltid GonenteB, secretarip.=Excmo. Sr. Secretario de Estado y del Despacho uni del mas amado de¡ los Reyes-, cuya interesante vida es el mas seguro garante versal de Gracia y Justicia de España. «je latranquilidad'de este reino, como por la acertada elección de'Vi M. en -su muy cara y amada Esposa para gobernadora de…</t>
  </si>
  <si>
    <t>…, han'-manifestado nio Gres po—Ramón Rmeraiptjotef Cervantes Izaguirre , secretario I A=Ex' llenos del mayor entusiasmo su reconocimiento y adhesión á los desvelos con cclentísimo Sr. Secretario de Estado y del Despacho de Gracia y Justicia:</t>
  </si>
  <si>
    <t>120 « ¡ ' . ' , ■ de vuestra augusta Hija primogénita, nuestra adorada Princesacuyas- vi&lt;¡as Excmo. Sr. Secretario de Estado y del DespacTfiTunlversal de Gracia y Jusquedan rogando al Todopoderoso las conserve los muchos años que el remo tima. ■ necesita para su prosperidad'. Pamplona 22 de Febrero de 1833.=Señor¿a » A L. R. P. de V. lAczzAntonio dé Sola. ‘ ; ’ ~ É*“ñ°- Sr. : Esté…</t>
  </si>
  <si>
    <t>…a descenden de i833-=Excmo. Sr.zaí'raHo'rro Javier ¿ cardenal de Cienfuegós, arzobispo cia» Yo Ae honro con ser testigo de tan nobles sentám*?010*, y me altevo de Sevilla.5cExcmo- Sr. Secretario de Estado y del Despachó universal do Gracia suplicar á Vi M. acoja benigno esas exposiciones de ,lo»;gcfe»quc los contie y Justicia. . r / nen,-y-que pongo á vuest rosReale» pies, •-rfi-' 1 ” Señarse Después de iunuroerablesyde muy intignes pruebas de un amor Excmo. S…</t>
  </si>
  <si>
    <t>…« orden. una Real orden recibida en el dia de ayer con fecha 31 de Enero anterior, « Considerando que el quedar en la rada en la presente estación expondría con la cual el Excmo. Sr. Secretario de Estado y del Despacho de Gracia y «mi cargamento, buque y nuestras propias vidas, después de haberlo medita Justicia acompafia un ejemplar del testimonio de las actas de Córtes de 1789 ndo despacio, he resuelto suscribir; pero solo por los efectos,sin que por nuisob…</t>
  </si>
  <si>
    <t>…guarde á V. E. muchos años. Algeciras 14 de Febrero de 1833. te dpi derecho de puertas paré loa géneros , frutos y efectos del reino las tres ccExcmo. Sr^zjosef Cantcrac ^Exorno. Sr. Secretario de Estado y del Des expresadas partidas de .cotonadas que en ella se contienen, y que en su lugar se pacho de la Guerra. pongan las dof siguientes: l.1»Cotonada de solo algodón de todos anchos, la vara 4 mts-' y 2.a «Cotonáda de algodon con mezcla de hilo de todos an C…</t>
  </si>
  <si>
    <t>…o bien. Se— Dios.guarde á V. E. muchos años. Madrid i.° de Febrero de 1833.=Jo— ñor, se hubieron enterado de su contenido, cuando á porfia me manifestaron sef María Puig. — Excmo. Sr. Secretario de Estado y del Despacho del Fo sus deseos como á gefe principal accidental del(mismo, de que elevase á los mento general del Reino. pies del Trono de V. M. sus votos; y como estos coinciden en un todo con , ios mios, no puedo menos de llegar'con el mas prófündo respet…</t>
  </si>
  <si>
    <t>…o agrade Dios guarde á V. É. muchos años. Córdoba 17 de Febrero de 1833.= cimiento á las bondades con que V. M. se ha dignado honrarlos en todas oca Excmo. Sr—Miguel Boitri—Excmo. Sr. Secretario de Estado y del Despacho siones. ... ....... del Fomento general del Reino. ' ^ Estos son, Señor, los votos sinceros, pero firmes y decididos, del gefe y picales de este vuestro regimiento de la Albuhera, 7 ° de infantería ligera, y Capitanía general del ejército, y Pr…</t>
  </si>
  <si>
    <t>…o PARTE NO OFICIAL. nocimiento de S. M. Dios guarde á V. E. muchos años. Palma. 27 de Febrero de 1833.:= NOTICIAS EXTRANGERAS. Excmo, Sr=P. E. S. I. E.=Juan Benigno G omez.—üxcmo. Sr. Secretario de Estado y del Despacho del Fomento general del reino. INGLATERRA. Lóndreí 11 de, Marzo. D. Jorge Gonzalo de Liria, secretario de la intendencia de la’ provincia de Mallorca.=Certifico: Que reunidos por disposición del Sr. D. Juan Benig . Fondor público!. Tres por 100…</t>
  </si>
  <si>
    <t>…guarde á V. E. muchos años. Valladolid 20 de Febrero de 1833. le reemplace interinamente en dicha superintendencia al alcalde de mi casa y =Excmo. Sr.zzPedro Dominpuez.zzJ*,xcmo. Sr. Secretario de Estado y del corte D. Matías Herrero Prieto. Tendreislo entendido, y lo comunicareis &amp; Despacho del Fomento general del Reino. quien corresponda para su cumplimiento — Está rubricado de la Real mano. = Señor: El ayuntamiento de vuestra villa de Hijar, en el reino de…</t>
  </si>
  <si>
    <t>…éontrario se aseguraba que la guarnición eje Ancora se relevaría por vier Ptrtz Notas, procurador general^=Por acuerdo del ayuntamiento Juan otras tropas. Antonio Brsadaj= Excmo. Sr. Secretario de Estado y del Despacho universal «También se asegura que dentro de pocos dias arribará á este púérto un de Grada y Justicia. barco «le vapor ingles de la marina Real. ' PARTE ÑO OFICIAL. va cuarentena«Se ha establecidopara todasenlastodeisprocedenciaslos puertosde de…</t>
  </si>
  <si>
    <t>…la justicia si dejase de tras de Febrero dé 1833—Excmoi Sr-=c» marques de las Amarillas,=Excelen- mitir ¿ V. E. las emociones de veneración y gratitud que he reconocido en tísimo Sr. Secretario de Estado y del Despacho de la Guerra. todos ellós, y la manifestación franca y decidida que me han hecho de soste i"1': ' ■’ ' í , ' / ner los sagrados derechos de S. M. en su augusta descendencia, no solo porque Copia l.*=rComandancia general del Campo de GibraItar.=…</t>
  </si>
  <si>
    <t>…icía; y confor de á V. E. muchos años. Granada 23 de Febrero de 1833.=Excmo. Sr.—J*mándose S. M. con el dictamen de la citada Dirección, el de la Contaduría da ciVr A¿odíd¿=Excmo. Sr. Secretario de Estado y . del Despacho de la Guerra. Valores y el de V. S., se ha servido declarar que los cosecheros de vino que por sí mismos, su familia ó criados venden en sus casas ó bodegas el citado ar Señor: El testimonio de las actas de Cortes de 1789 sobre la sucesión de…</t>
  </si>
  <si>
    <t>…Dios guarde a V. E. muchos años. Pamplona 22 de Marzo delidad y adhesión que le anima por la augusta y excejísa descendencia,de. V. M-&gt; de l833.=Eicmo. Sr.c=Antonie Sola.== Excmo, Sr. Secretario de Estado y del á quien reconoce para la legítima sucesión del trono de esta naciop. heroica que Despacho de la Guerra. . va á ocupar el distinguido lugar quc la corresponde cn el mundo, y se encami na otra vez á su engrandecimiento y prosperidad bajo el ilustrado y pa…</t>
  </si>
  <si>
    <t>…. Dios guarde á V. E. muchos- años. Madrid 2S de Marzo de el Oeste ha habido 32 y / en contra, y 24 y 29 en favor. Esta votación es 1833-=Excmo. Sr.=£7 conde de S. Romari.écExcmo. Sr. Secretario de Estado muy importante, porque establece de un modo claro la línea, que en materia y del Despacho de la Guerra. de intereses divide tos Estados anglo-americanos. Otro resultado no menos im portante del buen éxito que han tenido los Estados de la Carolina, es que.se m…</t>
  </si>
  <si>
    <t>…os guarde 4 V. E. muchos años. Coniña 30. de Marzo de 1833.=Exce- cer al príncipe egipcio que le abandonare su ejército tan pronto como se hu lentísimo Sr.zzjuan jFYerr».=iExcn»o. Sr. Secretario de Estado y del Despacho biese engruesado en Siria y en la Caramania; y para esto, bastaría sufrir el me de Hacienda. nor descalabro. * 1 Sé asegura que S. M. el Emperador trata de hacer un viage en todo el me* Señor: Amar 4 sus Reyes ...obedecer sus Reales mandatos, y…</t>
  </si>
  <si>
    <t>…nto toda la publicidad que exige por su naturaleza é Sotomayor, secretario. importancia. Dios,guarde á V. E. muchos años. Pamplona Abril 5 de 1833— Excmo. Sr.=a^í«romo Sola—Hzcmo. Sr. Secretario de Estado y del Despacho PARTE NO OFICIAL»de la Guerra. .' Revista de inspección de voluntario» Realistas de Navarra. Excmo. Sr.: En NOTICIAS EXTRANGERAS ^ iinion con el comandante y un oficial de cada clase del batallón núm. 5.° á nom bre de todos sus individuos , ten…</t>
  </si>
  <si>
    <t>…ederle el En parte que con fecha 20 de Abril último da el intendente de la isla de distrito de Adana, dirigió al Sultpja una carta manifestándole Ja Wíaybr gratitud Cuba al Excmo. Sr. Secretario de Estado y del Despacho de Hacienda, después y el mas profundo respeto, é inmediatamente volvió á continuarla tropa^egip- de confirmar lo qúe se dice en orden del dia publicada en la Habana en la cia la retirada que habían.suspendido. 1 rftisma fecha (í), añade qué la…</t>
  </si>
  <si>
    <t>…E. muchos años. Santa Cruz de Tenerife 10 de Abril de consiguiente los roturadores que soliciten la esencion, disfrutarán de ella si el 1833,:=Excmo. St-—Domingo Jiménez. —Excmo. Sr. Secretario de Estado y terreno roturado fuese de alguna de aquellas clases. del Despacho del Fomento general dei Reino. 2. a Que la concesión de la gracia de exención ha de ser de privativo cono Igualmente ha felicitado á SS. MM. por la publicación de las actas de Cor cimiento de…</t>
  </si>
  <si>
    <t>…o.Sr .z=Juan R'¿ h regario Fovia.s^ Francisco Fontechasrzjuan C. Co El Rey y Reina nuestros Señores y SS. AA. RR. sus augustas. Hijas si lóme Jtssef Anitua.—Lucas de Armasa^Excmo. Sr. Secretario de Estado y guen sin novedad en su importante salud. del Despacho del Fomento general del Reino. Del mismo beneficio disfrutan SS. A A. RR. los Sermos. Sres. Infantes. También han felicitado i SS. MM. con el mismo motivo, y expresando.lo» Real orden. osemos sentimiento…</t>
  </si>
  <si>
    <t>…ios guarde'á V. E. muchos años. Málaga 24 de Julio de 1833.= Excmo. Sánchez, presidente. = Diego Fernandez.—Francisco van Herck-— Angel ■Sr.=Juan Josef, obispo de Málaga. = Excmo. Sr. Secretario de Estado y del M. Castrisiones. — Juan Barfetemy y Lavallc. = Pedro Nolasco de Soto.zz ’ Fomento general del reino. Antonio Canadell* = Prudencio Hernández. Sta, Cruz , secretario* De otro oficio de la misma clase consta que en el dia 2S se hizo en Car-’ En iguales té…</t>
  </si>
  <si>
    <t>…l partido de D. Pedro no cejan de decir que pronto vendrán socorros de Lisboa: pero hasta ahora solo han llegado 70 soldados de marina extrange Del parte que ha recibido el Excmo. Sr. Secretario de Estado y del Despa ros que marcharon inmediatamente i, Higos. cho universal de Guerra, del Excmo. Sr. capitán general de Andalucía, fecha Las guerrillas que amenazan este punto mas de cerca, se han hecho fuerte» 28 de Agosto próximo pasado, consta que en aquella pro…</t>
  </si>
  <si>
    <t>…diarios cij coche , en Dios guarde á V, E- muchos años. Alcali de Guadaira 7 de Setiembre compañía de su augusta Esposa. de 1833.=£xcino. Sr. = Marques de las Amarillas. = Excmo. Sr. Secretario de Estado y del Despacho de la'Guerra. • El M. R. cardenal arzobispo de Sevilla; y los RR. obispos de Cuenca y Junta municipal ¡le Sanidad de Huelva.__Relación de las personas que Valladolid han participado él ministerio del Fomento la instalación de las jun , hataaido…</t>
  </si>
  <si>
    <t>28/09/1833</t>
  </si>
  <si>
    <t>Gaceta de Madrid n.º 118</t>
  </si>
  <si>
    <t>…publicado en aquella época por todos los perió dicos. 9e incluyen en ellas el párrafo 3 del artículo 7, el cual nose ha alterado, El capitán general de Extremadura dice al Excmo. Sr. Secretario de Estado ó por lo menos si se le ha hecho alguna modificación , es tan insignificante, que y del Fomento general del Reino lo siguiente: no merece mencionarse: el párrafo 4-° en que se tratañe! Escalda, establece que «Excmo. Sr.: El extraordinario que V. E- se sirvió…</t>
  </si>
  <si>
    <t>…s años. Montijo i.° de Octubre de 1833 , á las ocho de la noche. [guarde á V. E. muchos años. Madrid 2 de Octubre de 183S.=Excmo. Sr. = EJ = Excmo. Sr.=Josef Ramón Rodil. = Excmo. Sr. Secretario de Estado y del I conde de San Roman.=Excmo. Sr. ministro de la Guerra. despacho universal de la Guerra. Excmo. Sr.: El que en los campos de la Golpegera el dia 19 do Noviem- Comandancia general de la provincia de Burgos. I bre del año pasado de 1832 proclamó el august…</t>
  </si>
  <si>
    <t>…terino de contrabandos, no firman, el primero por ausente y el mero de tropas austríacas que se hallan en Sarkenausen , y con la satisfactoria I segundo por indisposicion.=:Excmo. Sr. Secretario de Estado y del despacho de condición de que no será necesario alojarlas en las casas de los habitantes. Se ha | 1 la Guerra. declarado entre los soldados austríacos una calentura nerviosa, de la que han I muerto muchos en éstos últimos dias. Los médicos han declarado…</t>
  </si>
  <si>
    <t>…rde i V.E muchos años. Madrid 30 de Setiembre do quiera que intentase separarse de él, aunque no espero llegue el caso de ser está) [ 1833-zrExcmo. Sr.=Vicente de Quesa&lt;fcu=Excmo. Sr. Secretario de Estado y necesario. Dios guarde i V. E muchos años. Fuentes de Andalucía 2 de Oc- J | del Despacho universal de la Guerra. tubre de 1833.=Excmo. Sr.=El marques de las Amarillas¿=Excmo. Sr. Sccr»-] EXPOSICION. tario de Estado y del Despacho de la Guerra. Señora: Part…</t>
  </si>
  <si>
    <t>…iones, encargándoles que procuren la paz y 1a lucía 3 de Octubre de l833.=Excmo. Sr.=El marques de las Amarillas.^ justicia de los pueblos que están confiados á su cuidado. Excmo. Sr. Secretario de Estado y dei Despacho de la Guerra. Inmediatamente participé esta infausta nueva al Real y supremo Consejo de Navarra, á su diputación, al R. obispo de esta diócesis, *1 prior y cabildo Dirección general de! Real cuerpo de artiIIería.=Excmo. Sr.: Desde luego de la s…</t>
  </si>
  <si>
    <t>…ios guarde á V. E. muchos años. Cartagena 5 de Octubre de 1833.= harán cuanto puedan para no comprometer la paz ni alterar ei. estado actual de Excmo. Sr.=Gérónimo ~Váldés.=Excmo. Sr. Secretario de Estado y del Des Europa. pacho de la Querrá. ------ La Gaceta de esta ciudad inserta muchas promociones y nombramientos hechos en el ejército imperial, entre ellos el de M. Kenzinger, antes secretario I Comandancia general de la guardia Real de caballería. =: Excmo.…</t>
  </si>
  <si>
    <t>…no he perdido instante en cumpli dad-Rodrigo 3 de Octubre de 1833—Excino. Sr—Pedro Sarsfield—Excelen miento de mi deber y de cuanto V* E*.tiene á bien prevenirme, en comuni tísimo Sr. Secretario de Estado y del Despacho de la Guerra. carlo al público y i las tropas , con arreglo á ordenanza, en los términos que V. E. veri por los adjuntos ejemplares. Gobierno do 1® plaza de Cádiz.=Excmo. Sr.: A hora de las doce y media 1 Los; habitantes'dé está ciudad,, aunque…</t>
  </si>
  <si>
    <t>…s &amp;g. VallatiolM ó de Octubre de 1833. — Excrr.o. Sr.eeeEl di.rque‘-&lt;5c -í de jéis exp'onentes; dignaos recibirlos como una señal del homenage que rinden ¡ Castro-Terreño ;=Excmo. Sr. Secretario de Estado y del Despacho de la Guerra. ‘ * su Reina y Señora Doña Isabel ii , y como prueba de la adhesión mas sin cera y espontánea á la regencia y gobierno de V. M. Manzanares 7 de Octu Contestación del Excmo. Sr. director general de la Real Armada. bre de 1833.=Seño…</t>
  </si>
  <si>
    <t>…s Dios guarde á V. E. muchos años. Valencia 8 de Octubre da 1833.= trada. Por un grtteulo del convenio preliminar del 21 de Mayo la Holanda, la Excmo. Sr.=El conde da Cuba.=Excmo. Sr. Secretario de Estado y del D«e- Francia y la Inglaterra se comprometieron ocuparse sin demora en la conclupacho de la Guerra, iion de un tratado definitivo, á cuya cooperación debían ser invitadas las otras tres grandes Potencias. Estas volvieron de consiguiente á reunirse en la…</t>
  </si>
  <si>
    <t>…ocasión: pero al na, separarlos del cuerpo de la marina Real á que pertenecen. (Arquen los nommismo tiempo conviene prevenir que cuando nuestras tropas hayan de avanzar .bres.) El ministro Secretario de Estado y del despacho de la Guerra, encarga sobre el enemigo les servirá de señal característica una bandera, para evitar en do interinamente deí ministerio de Marina, lo tendrá asi entendido p ira su pron lo sucesivo que sufran daño alguno, y las punterías se dirij…</t>
  </si>
  <si>
    <t>…guarde á V. E. muchos años. Murcia 6 de Octubre de 1833.—Hxcmo. presentes diferentes alguaciles de dicha Real casa y corte y otras Sr.czjosef Antonio , obispo de Cartagena.—Excmo. Sr. Secretario de Estado y muchas personas; de que certifico yo D. Manuel Mexía, escribano de cámara del Despacho del Fomento general del Reino. de S. M. de los que en su consejo residén.raD. Manuel Mexía. MINISTERIO nE LA GUERRA. Es copia de la Real pragmática-sanción y de su public…</t>
  </si>
  <si>
    <t>…estra Señora Doña Isa bel tí. Dios guarde &amp;c. Valencia7 de Octubre de J833-=Excmo.Sr.—El conde la Reina nuestra Señora Doña Isabel u , y S.M. la Reina Gobernadora, de Cuba.=Excmo. Sr. Secretario de Estado y del Despacho de la Guerra[ siguen sin novedad en su'importante salud* \- Señora-. A pocos dias de haberme encargado de la capitanía general de es ’ Del mismo beneficio disfrutan SS- AA- RR. los Sermos- Síes. Infantes. tos reinos hube de entregarme á los ext…</t>
  </si>
  <si>
    <t>…l y vigente del Estado, chos años. Algeciras 3 de Octubre de 1833.~ExcnTo- Sr.rzjosef Canterac-= de la suprema voluntad del Rey 'mi Esposo (Q. E. G. E.}, y del reconocimien Excmo. Sr. Secretario de Estado y del despacho de la Guerra. to de la nación testificado solemnemente en Cortes , por los prelados , grandes, tituló?, y procuradores de las ciudades, i que han unido sus protestaciones de Provincial de Seviüa/=Excmo. Sr.: Cuando he recibido la circular de fi…</t>
  </si>
  <si>
    <t>…l mismo ha de 2 del corriente á la una del día me dice po. extraordinario lo que sigue : bía estallado en aquella ciudad una insurrección. En efecto, habiendo sido avi m El Excmo. Sr. Secretario de Estado y del Despacho de la Guerra , con ado el presidente por un anónimo, que $e trataba de derribar el gobierno, y fecha 29 de Setiembre último , y que por extraordinario acabo de recibir , me que en aquella ^ioche,deb¡a verificarse esto, envió al ministro de la g…</t>
  </si>
  <si>
    <t>…ancisco Sánchez de Porrvia.-=J. J. de ArguÍndegut.=:Josef Mina Dou S. M. la Reina Gobernadora, que tiene que defender la dignidad del Tro Martínez, secretario sustituto. =: Excmo. Sr. Secretario de Estado y del Des no español, los derechos sagrados de su augusta Hija, la tranquilidad pública y pacho de Fomento del reino. el bien general de la monarquía, se ha visto obligada á desplegar una severidad que repugna á su bondadoso corazón, pero necesaria en las act…</t>
  </si>
  <si>
    <t>…os guarde á V. E. muchos años. Pamplona 1S de Octubre de 1833. — y Cirugía que se anuncie en la Gaceta, y asi se efectúa de Real orden, á fin I Excmo. Sr.=Antonio de Solá-rcExcmo. Sr. Secretario de Estado y del Despa de que llegue á noticia de todos, yac evite cualquier reclamación i que pndiecho de la Guerra. m dar lugar la ignorancia de lo resuelto sobre este punto. WtU DB comeao.*—Cotización de hoy 6 las tres ds la tarde. | Noticias sanitarias -recibidas «a…</t>
  </si>
  <si>
    <t>. ^ . Í62 ■ 6° El anuncio f examen de las disposiciones administrativas que se adop lentísimo Sí.=Josef Matuo.ssExcmo. Sr. Secretario de Estado y deL Despacho ten en otros países. , ; V /, ' de la Guerra, i Y como el conocimiento de las medidas que como Gobernadora de estos ^ A Exposiciones á S, M. la REiHJ-GobernaJora. reinos durante lá menor edad de mi Hija Doña Isabel h me propongo adop tar sucesi…</t>
  </si>
  <si>
    <t>…os guarde á V. E. muchos años. Barcelona .9 de Octubre de 1833.= Excmo. Sr.czjosef de Latorre y Osset, teniente de hermano mayor.=Excelen- Excmo. Sr=Juán Joaquín Granados.é=Excmo. Sr. Secretario de Estado y del tísirao Sr. primer Secretario de Estado y del Despacho. Despacho del Fomento general del Reino &amp;c. &amp;c. \ .. i ■ MINISTERIO de GRACIA Y JUSTICIASociedad económica de Astúrias=:Excmo. Sr. i La Real sociedad económi Excmo. Sr.: El regente y -ministros de l…</t>
  </si>
  <si>
    <t>…instrucciones so El Excmo. Sr. D. Federico Castañnn, comandante general de Guipúzcoa, bre mis operaciones, emprendí la marcha al amanecer del 25, con el objeto da parte al Excmo-.Sr. Secretario de Estado y del Despacho de la Guerra, con de interponerme entre ellos y los Arcos, donde calculé llegarían para pasar á fecha del cuartel general de Tolosa 25 de Octubre, de la brillante acción dada la provincia : una tempestad horrorosa me impidió ejecutar el movimie…</t>
  </si>
  <si>
    <t>…hos años. Montblanch 21 de Octubre de 183S. ~ I 1 gcuttbtt-, se ha dignado resolver que el citado método, qué sé halla establecido- Excmo. St.r= Antonio Becerril Hmojori. = Excmo. Sr. Secretario de Estado y |cofi el roejaíséxitoeéiUoí colegios de las Escuelas pias de-fas dosCasttlIasy? del Despacho del [Fomento generaf de! Reino. I Andalucía, w generalice- £todas las demás de primeras letras del remo; y que- Señora: La pérdida- del mejor y mas amado de lo» Rey…</t>
  </si>
  <si>
    <t>…e la‘ co volverán á oir en Logroño los traidores gritos de la usurpación. lumna de operaciones de Navarra, en parte que con fecha l.° del corriente di rige desde Logroño al Excmo. Sr. Secretario de Estado y del Despacho de Madrid 6 de Noviembre. Guerra, refiere, que á consecuencia del indulto que publicó al dia siguiente La absoluta falta de escuelas para la enseñanza de las niñas de las clases me de su eotrada en dicha ciudad, se han presentado inmediatamente…</t>
  </si>
  <si>
    <t>…guarde á V. E. muchos años. Ciudad-Real 22 de Octubre de 1833.= Antonio Martí, díputado.=Joaquin Abadal, síndico personero y en ausencia1 i Excmo. Sr.=Juan González Bango.z=Excmo. Sr. Secretario de Estado y del del procurador general.rrPor el colegio de presbíteros, Benito Ol¡v3. —Por los , [Despacho del Fomento general del Reino. PP. dominico* , Fr. Pablo Vergés, en lugar del R. P. prior enfermo.—Por los PP. agustinos', ’Fr. Josef Busquct.=rPor los PP. escola…</t>
  </si>
  <si>
    <t>…=FrancisCO d« Paula BerDios guarde á V. E. muchos años. Lérida 1/ de Octubre de 1833 =Exce- ga.zzAíuriano Antonio Collado.= ioribio Parioniri. lentisimo Sr—Carlos D'Aunois.=Eycmo. Sr. Secretario de Estado y del Des Señora: Vuestro ayuntamiento de la muv ilustre ciudad de Lérida, una de pacho de la Guerra. ‘ las de voto en Cortes, puesto á L. R. P. de V. M. con el mas humilde rendi Capitanía general de Andalucíá.=Excmo. Sr.: El comandante general de miento expo…</t>
  </si>
  <si>
    <t>…muchos años. Valladolid 6 de Noviembre de 1833.= 14. Id. de 4 p. zoo, 45 j al contado : 45J , 46,4jf y 46 4 12 , 60 y 30 d. f. val. y firme: Excmo. Sr.=Vicente de Quesada.=Exctno. Sr. Secretario de Estado y del Des Vales Aou59consolidados,&lt;L f. 4 pruna.irj y 11} á 60 y »5 d. f. vol, y firme. pacho de Gracia y Justicia.” Deuda negociable del 5 p. loo á papel, 00. Id. sin Interes, gf y 4 al contado. El capitán general de Castilla la Vieja en su oficio fecha 6 de…</t>
  </si>
  <si>
    <t>…Dios' guarde á V. E. muchos años. Zaragoza 19 de Octubre de 1833.23 Señora: El gobernador y ayuntamiento de la ciudad de Daroca, en .el vues Excmo. Sr=El conde de EzpeletacmExcmo. Sr. Secretario de Estado y del tro reino dé Aragón, ha recibido con el mayor gusto la carta de V. M. de 21 Despacho universal de la Guerra. del actual, en que participándole la sucesión al tronq de las Españas de vues tra augusta Hija la Reina nuestra Señora Doña Isabel ii , por el t…</t>
  </si>
  <si>
    <t>…a fiel expresión de mis Dios guarde á V. E. muchos años- Madrid 28 de Octubre de 1833.= Éx sentimientos y de los súbditos de mi mando. celentísimo Sr.= Diego Ballesteros. = Excmo. Sr. Secretario de Estado y del Dios guarde á V. É. tnuchos años. Convento de Santo Tomas de Madrid Despacho de la Guerra. 1 I de Noviembre de 1833.=Excmo. Src=Fr. Francisco Usagre, vicario gene ral de Dominicos.=Excmo. Sr. Secretario de Estado y presidente del Consejo Exposiciones á…</t>
  </si>
  <si>
    <t>…guarde á V. E. muchos años. Valladolid 13 de Noviembre de 1833.= D. Julián de Gutiérrez , procurador del tribunal eclesiástico de Coria, sub Excmo. Sr.=Vicente de Quesada.=Excmo. Sr. Secretario de Estado y del Des teniente de voluntarios Realistas. pacho de la Guerra. Josef Gutiérrez, criado del intendente Telleria. Bernardo de Llanos, criado del canónigo Jara. lista de los gefes y oficiales de los rebeldes que fueron hechos prisioneros en Matías Brunct, tamb…</t>
  </si>
  <si>
    <t>…....’.......... Coruña. El mismo general Lorenzo ha dirigido en la própia fecha al referido Exce 6,060................ 500.................................... Barcelona. lentísimo Sr. Secretario de Estado y del Despacho de Guerra el oficio siguiente; 12,116................ 500................................... Madrid. •’Columna de operaciones del ejército de'Navarra.c=Excmo. Sr: Inmediata— 12................ 5Ó0.................................... Benámegf, A…</t>
  </si>
  <si>
    <t>…cado de la Real mano.=Palacio á 16 de Noviembre de 1833.=:Eicmo. Sr.—Fr. Juan Bautista Granell, ministro de Noviembre de 1833.=A D. Antonio Remon Zarco del Valle. general.rzExcmo. Sr. Secretario de Estado y presidente del consejo de Ministros. MINISTERIO DEL TOMENTO GENERAL DEL REINO. Señora; Vuestra Real y militar orden de Marta Santísima de las Mercedes no puede desentenderse jamas de haber nacido en el gloriosísimo Trono de vues Reales órdenes. tros augusto…</t>
  </si>
  <si>
    <t>…años. Cuartel general de Pancorbo 15'de Noviembre de 1833.zrE\celenBelorado fue derrotada por las tropas de la Reina nuestra Señora la facción tísimo Sr.=dPedro Sarsfield.c=Excmo. Sr. Secretario de Estado y del Despacho del rebelde Merino; y de resultas de la acción se le habia dispersado toda la de la Guerra.” gente, que arrepentida huia en todas direcciones procurando regresar al seno de El mismo general en gefe manifiesta en otro oficio que al acercarse á P…</t>
  </si>
  <si>
    <t>…á V. E. muchos años. Benavente 19 de Noviembre de 1833. ¡ legua y media de esta población: y como la expresada facción haya sido desde nExcino. Sr.:=EF conde de Cartagena.rrExcmo. Sr. Secretario de Estado y del el principio una de las mas considerables y temibles por la importancia del que Despacho de la Guerra. tenía á su cabeza, creí fuese sumamente conveniente mi aproximación á la mis Soldados: Hoy celebramos por primera vez el fausto dia de la Reina nues m…</t>
  </si>
  <si>
    <t>24/11/1833</t>
  </si>
  <si>
    <t>Gaceta de Madrid n.º 148 (extraordinaria)</t>
  </si>
  <si>
    <t>…a, acaba de hacer armas contra sus gefes, disolverse por sí mismo y queroso de las venganzas. El gobierno maternal y benéfico de la Reina nuestra correr á sus casas.=Ortes.=Excmo. Sr. Secretario de Estado y del Despacho de Señora se ha acordado de nosotros: ha mirado con compasión á sus leales pue la Guerra. blos oprimidos: ha resuelto establecer en ellos el imperio santo de la paz y de la justicia. «Señora: La diputación general y junta particular legítima de…</t>
  </si>
  <si>
    <t>…arde £ V- E. muchos años. Madrid 18' df Noviembre de 1833.= diante hallarnos en dias de luto y de pesar por el fallecimiento de nuestro ama-1 Excmo. Sr.=iDiego Baüestcrot.=F.xcmo. Sr. Secretario de Estado y del Despa do Fernando vn. ¡ Pero cuál fue mi sorpresa cuando £ poco rato de haber lle- | cho de-la Guerra. / gado £ aquella ciudad entró en ella D. Santos Ladrón, y se presentó en mi ha-1 bitacion, intimándome que era absolutamente preciso1 é indispensable…</t>
  </si>
  <si>
    <t>…a Rjíina Doña Isabel ii , en mandar Señora Doña María Isabel ii. Dios guarde á V. E. muchos años. Madrid 29^ lo siguiente: • • j i de Octubre de 1833.= Diego Ballesteros. = Excmo. Sr. Secretario de Estado y 1. ° Los contratos que se celebren entre los ganaderos y propietarios de la del Despacho de la Guerra. 1 nas , y los especuladores en este artículo, no serán en adelante sujetos a otra formalidad ó traba que aquellas i que en el intere* del orden y de la co…</t>
  </si>
  <si>
    <t>…nto y ha joisa pe caMmao~~Xotfzaeim de hoy i loe tres de la tarde* bitantes de Momerey, Dios Scc. Vería 27 de Noviembre de 1833Excelen— tkin^o Sr.=El conde de Cartagena, == Exano, Sr. Secretario de Estado y del SVSCT0S PUBLICou Despacho de la Guerra. Sascrfpdcses sobre el grss libre a! gp. roo, co* Dichas Id. al 4 p. zoo, 44I al cootado. Con fecha de 2$ del anterior da parte el capítan general de Aragón al mi Títulos al portador de 5 p. ico, ©o. Id. Id. de 4 p…</t>
  </si>
  <si>
    <t>…concede? Ia preferencia ¡ Madrid 2b de Nm iembre de l8S3.=Éxcm&amp;. Sr.ccEi conde de San Romau.ee has sentimientos dei dolor que ha producido en toda Iz monarquía ia muerte j Excnio. Sr. Secretario de Estado y del Despacho de h Guerra. del mejor de los Reves, o a las halagüeñas esperanzas que ha hecho nacer ¡3 j Provincial de Pontevedra.eeSÓidados: En vuestro semblante veo pir.tsáo ei virtud v la ciencia colocadas con honor bajo el solio de las Empañas. Con el ¡…</t>
  </si>
  <si>
    <t>…enuedo que acostumbran á hacerlo siempre las tropa&gt; de $. M. la.: de í V. £. nsechos- años. Cuattd general de Vitoria 7 de Diciembre de I833c= &gt; xzmo. $rc=Gert nimo Valdés.mExcmo. Sr. Secretario de Estado y del Des -j»El reseÍta£h&gt; íue dhpcnarse en s^uiáa en todas direcciones, por .batrano^, pacho de la Guerra. ' bo^u&lt;es 7 veredas diñedes para ser perseguidos en -dios por la infantería, r en:5ieKímeniPÍi®íp^^ Los enemigo&gt; imlcron . varios muertos, El espitan g…</t>
  </si>
  <si>
    <t>…de S. M. la I de 1833¿= Excmo. Sr.=Franc¡sco Javier , cardenal de Cienfuegos, arzobispo de .Reina Gobernadora las conservaré, no tan solamente para memoria de tan Sevilla.=Excmo. Sr. Secretario de Estado y del Despacho universal de Gracia fausto suceso , sino también como testimonio de su bondadoso carácter , diri- I giendo siempre mis votos al Señor para que derrame to^a clase de bendiciones Iy Justicia. sobre su gobierno, y sea algún dia el reinado que prep…</t>
  </si>
  <si>
    <t>…. E. muchos años. Plasencia y Diciembre 7 de 1833= el diá una de las columnas mas firmes de la legitimidad; la vil seducción no ha Excmo. Sr.=Cipriano, obispo de Plasencia.=Excmo. Sr. Secretario de Estado podido penetrar en sus valientes filas; y la divisa acorde de los carabineros se y del Despacho de Gracia y Justicia. distingue con el firme lema de bajar al sepulcro conmigo antes que la usurpa Excmo. Sr : Hé recibido con el mayor aprecio el juego de monedas…</t>
  </si>
  <si>
    <t>…Diosguarde á V. E.njuqht^qfl^. Tuy^l&lt;tyi$ l}t&lt;liemhre'de 1833.=Fray siendo posible esperar que dicha comisión concluya los trabajos que se le han Francisco, obispo de Tuy.=Excmo. Sr. Secretario de Estado y del Despacho cometido , de manera que sirvan para salvar los muchos individuos y las innu universal de Gracia y Justicia- .. - ....- ----------merables familias que por las leyes vigentes deben quedar en la desolación al 'Exposiciones í S. M.la Rxixa Gobern…</t>
  </si>
  <si>
    <t>…Dios guarde á V. E. muchos años. Calatayud 3 de Diciembre de 1833.= ro Alíktuel y Soret.=Juan García Salazir.=Jo&gt;et Anzcl.de Lugo.^o-mjtacio Excmo. Sr—El conde de Mirasol.sExcmo. Sr. Secretario de Estado y del Des Gil de Muro.=Vicente Fernandez de Luco.=Por acuerdo de la Al. N. y L. pacho de la Guerra. , „ , ., , ciudad de Logroño , Tomas Estafania. ..Señora: Deudor al augusto Esposo de V. M. de repetidas.mercedes, tema sobre mis obligaciones,Jas de hombre ag…</t>
  </si>
  <si>
    <t>…de á V. E. muchos años. Búrgos 17 de Diciembre de 1833. que necesite de tales defensores? ¡Qué tiros, qué heridas ha sufrido nuestra Firmado.=:Ignacio, arzobispo de Búrgos.=Excmo. Sr. Secretario de Estado y creencia de ayer aca? ¿Qué conatos se advierten concebidos para su trastorno’ del Despacho de la Guerra. Lejos de rales golpes, de tales conatos, el manifiesto de S. M. Ia Reina Go bernadora &lt; no es un acto positivo del amparo y protección que debe espeS. M…</t>
  </si>
  <si>
    <t>…e á V. E. chuchos a ñ 04. I4 Coruna 18 dé Diciembre de 1833.= distrito de su mando, vean los militares de todas clases úna muestra relévame Excmo. Sr.czEl Sr. de Rul;íanes=Exc&gt;mo. Sr. Secretario de Estado y del Des del aprecio con que S. M. acoge los sentimientos de lealtad y decisión por la pacho del Fomento general dLél Reíno^ V justa causa de la Reina nuestra Señora Doña Isabel {i , que brillan á porfía en todos los individuos del ejército y Real armada, y…</t>
  </si>
  <si>
    <t>…Se ciembre de 1833.=Excmo. Sr.=B. L. M. de V. E. su seguro servidor y cape ñora Doña Isabel rr, sostenidos por la lealtad jamas manchada de los españo llán Lorenzo, obispo.=Exemo. Sr. Secretario de Estado y del Dapacho de les, como era de esperar fundadamente,y lo demuestran el fervor con que to Gracia y Justicia. das, las autoridades y corporaciones se apresuran á presentar á los pies del tro no sus votos de amor y fidelidad á la augusta Hija de nuestro buen…</t>
  </si>
  <si>
    <t>…guarde 4 V. E. muchos años. Almería 13 de Diciembre de 183S.~ al paso que rinde á V. M. las mas expresivas gracias pe»r la_metced que le ha ■Excmo. Sr.rrGregorio de Torres =Excmo. Sr. Secretario de Estado y dd Des dispensado, quedando muy-oHigaekrá rogar á1 Todopoderoso , como lo Ijace pacho universal de Gracia y Justicia. con todo su clero por la salud de V. M. y de su augusta Hija la Reina nues MINISTERIO DEL FOMENTO GENERAL DEI REIKO. tra Señora. Dios nuest…</t>
  </si>
  <si>
    <t>…á V. E. muchos años. Albarracin 20 de Diciembre de 1833. l'dé Contador general de valores.Tendréislo entendido, y dispondréis su cumpli- =Fr. Josef, obispo de Albarracin. = Excmo. Sr. Secretario de Estado y del | |.miento.=Esti señalado de la Real mano de S. M.=En Palacio á 30 de D¡- Despacho de Gracia y Justicia. I ciembrc de 1833.—A D. Javier de Burgos. Excmo. Sr.: He recibido con el debido respeto el juego de monedas de las Con'frecuencia se ha atribuido á…</t>
  </si>
  <si>
    <t>Estado, Secretario del Despacho de</t>
  </si>
  <si>
    <t>Secretario del Despacho de Estado</t>
  </si>
  <si>
    <t>…correspondientes! Dios guarde á V. E. muchos años. Madrid ó de Abril Navarra, y contribuir por este medio á que se realicen las benéficas intencione# de 1833c=El conde \je Ofalia.=Sr. Secretario del Despacho de Estado. de S. M., prometiéndose que lo ejecutará dicha sociedad con el mayor zelo y actividad. •• La necesidad de facilitar la salida de-las abundantes producciones de la pro De Real orden lo digo i V. S. para su inteligencia y cumplimiento, dán vincia de la Rioja,…</t>
  </si>
  <si>
    <t>…un*| | biefno. Djos guárde 4 V. E. muchos años. Madrid í.° de Octubre de 1833. — • de esta tarde, me he enterado con el mayor dolor de la muerte del Rey nues-í [ Antonio MartinezZ=Sr. Secretario del Despacho de Estado. tro Señor, que de Dios goza, acaecida á las tres menos cuarto de la tarde del I mismo dia; y en medio del pesar que este infausto suceso no ha podido menos | . t MINISTERIO PE LA GUERRA. de causarme, puede V. E. asegurar á la Reina Gobernadora que nada me qu…</t>
  </si>
  <si>
    <t>Estado, Secretario do</t>
  </si>
  <si>
    <t>Secretario do Estado</t>
  </si>
  <si>
    <t>…man. Dios guarde á V. E. muchos años. Pamplona 7 de Marzo de 1833u= animados de los mismos justos sentimientos. Todas estas contestaciones no po Excmo. Sr—Antonio -de Sola.—Ezomo. Sr. Secretario do Estado y del Despa dían ni deben ser otras, porque desde que se publicó la .pragmática-sanción de cho de la Guerra. 39 de Marzp de 1830, es el mas sagrado deber de la lealtad y de la fidelidad «1 defender í lodo trance esta ley fundamental de Ja monarquía, y yo jama…</t>
  </si>
  <si>
    <t>J t / Nám. Í3&amp;. Martes 22 de Octubre de 1833. MADRID. ARTICULO DE OFICIO. Dios guarde i V. E. muchos años. Granada 16 de Octubre de 1833. = I Excmo. Sr—Javier Abadía. = Excmo. Sr. Secretario do Estado y del Fomento | La Reina nuestra Señora Doña Isa sel ii , y S. M. la Reina Gobernadora, general del reino. siguen sin novedad en su importante salud. Knvtmuuo ds la quema. Del mismo beneñcio disfrutan SS. AA. RR. los Sermos. Sres. Infantes. Provincial d« Jcre…</t>
  </si>
  <si>
    <t>Estado, Secretario'dé</t>
  </si>
  <si>
    <t>Secretario'dé Estado</t>
  </si>
  <si>
    <t>…a á los Bando. El capitán general de estos reinos * sus habitantes,« Hago saber: que [ [ letrados nombrados interinamente por los tribunales de Comercio en los casos por el Excmo. Sr. Secretario'dé Estado y del Despacho universal de la Guerra,! [ que para ello les autorizan las leyes consulares; y enterado S. M. se ha servido con fecha 29 de Setiembre último, se me comunican los Reales decretos s ¡guien-1 [ declarar , en vista de la instrucción dada al expedie…</t>
  </si>
  <si>
    <t>Estado, Secreterio de</t>
  </si>
  <si>
    <t>Secreterio de Estado</t>
  </si>
  <si>
    <t>…guarde a V. E- muchos años. Ciudad-Real "29 de Marzo de 1833. nr de la empresa de correos de la Habana, el ayuntamiento de Algeciras, y el Excmo. Sr-—Juan González. Bango.—Hxcmo. Sr. Secreterio de Estado y del comandante militar de marina de la misma provincia, se ha convencido S. M. Despacho de Hacienda. de la conveniencia y aun necesidad de que se derogue la disposición 4.a de la Real orden de 18 de Abril último, que previene que los buques-correos pro PART…</t>
  </si>
  <si>
    <t>Estado, Secretorio de</t>
  </si>
  <si>
    <t>Secretorio de Estado</t>
  </si>
  <si>
    <t>«08 " ’x ‘ ■ ’ “é Casa de Campo , donde daba su acostumbrado paseo, observó un peque fio dcsr Exenta Sr=Miguel Tacon.=Excma Sr. Secretorio de Estado y ¿Jgl pÑpachol racamento de tropas que acababa su /rancho-, y mandó ¿ un’ soldado qué le tía-* $e la Guerra. " " 1 jese su pan- Habiéndole probado y encontrádolo defectúosér, dtó muestras dp su Real desagrado, y mandó inmediatamente que se tomasen las provid…</t>
  </si>
  <si>
    <t>Estado, Sotrttario de</t>
  </si>
  <si>
    <t>Sotrttario de Estado</t>
  </si>
  <si>
    <t>…el érpfésádb batallón. Dios guarde á V. E. muchos año*. Pam- moso* casfillós, y que por este punto pasase á~Europa. ffdna' 30 de Marzo de f833.—Eicmo. Sr.—Antonio de Sola.—Exento. Sr. Sotrttario de Estado y dét despacho de la Guerra. INCIATBB&amp;A. Deal 12 df Abril. •" " Revota de inspécctoa de voluntarios Realistas de Navarra-tteExcrao. Sr.ea Ayer llegaron de Sheemess el Donrgal y el barco de vslpof Salamandrt. tW'el acto de la revista'ser ha enterado eltércér b…</t>
  </si>
  <si>
    <t>Estado-jr, Secretario de</t>
  </si>
  <si>
    <t>Secretario de Estado-jr</t>
  </si>
  <si>
    <t>/ 696 , ; i v Excmo. Sr.rrCarlos, obispo de Patencia =rExcmo. Sr. Secretario de Estado-jr te ras de mi cargo. Por los partes de oficio y los informes particulares que he del Despacho del ministerio de Gracia y Justicia. . , recibido, y sobre todo por los públicos elogios que les tributan los gefes mili y tares de las provincias, no cabe duda que e…</t>
  </si>
  <si>
    <t>Estadoy, Secretario de</t>
  </si>
  <si>
    <t>Secretario de Estadoy</t>
  </si>
  <si>
    <t>…guarde á V"; E.’ muchos años. Avila 6 de Febrero de 1833.= Exce suran á tributar al Todopoderoso los bomenages del mas profundo reconocí lentísimo Sr.—Juan Caro, presidenle=Excmo- Sr. Secretario de Estadoy del an ento á sus repetidas merdedes: á esté piadoso y plausible fin ha dispuesto Despacho de Gracia y Justicia. celebrar una solemne función en la iglesia mayor priora!, en la que se dirijan absupremo Ser himnos de gratitud, y rendidos á los pies del Trono d…</t>
  </si>
  <si>
    <t>Estar-, Vicente</t>
  </si>
  <si>
    <t>Vicente Estar-</t>
  </si>
  <si>
    <t>…servido nombrar para una plaza de oidor de dizado la obra, aumentándole varias botas, tablas y árboles cronoldgica y genea b Real audiencia de Cáceres, vacantepor fallecimiento de D. Vicente Estar- lógica, dando una ootlcia geográfica de cada pala, de su estadística y de la historia ve, á D. Josef del Carillo, fiscal de lo civil dé la audiencia, de -Sevilla'; y detoriascadacompletaspación desfiey puedensu,origen;adquirirsedividiéndolaseparadas,ademasla…</t>
  </si>
  <si>
    <t>Estarrooa, Josef María de</t>
  </si>
  <si>
    <t>Josef María de Estarrooa</t>
  </si>
  <si>
    <t>…orden, sostenida mas de la dotación de 300 ducados, se paga al profesor la habitación. por las reserras de toda arma, volviendo a formar en columna en los puntos — —Por ascenso de D. Josef María de Estarrooa á U plaza de catedrático de materia médica de la Real escuela de veterinaria de esta corte, ha quedado vacante una de desde donde había salido para el reconocimiento , hasta que se le mandó regrer • vicecatedrático. Los profesores veterinarios que quieran bac…</t>
  </si>
  <si>
    <t>Estcrhazy</t>
  </si>
  <si>
    <t>…es y particulares, y se entregará su producto al empresario por meses, previo reco Viena 20 di Jun e. nocimiento de que la obra se va ejecutando con solidez'mientras esta dure. El príncipe Estcrhazy, nuestro embajador en la Corte de Londres, volverá Y 7.° -Pasados los 16 años se cobrará un cuarto de re d por tonelada a cada dentro de pocos dias á su puerto para tomar pr¡e en las conferencias que van a buque tepiño!, y medio al extrangero paradla manutenc…</t>
  </si>
  <si>
    <t>Esteban</t>
  </si>
  <si>
    <t>…ora, la hice escribir por su mandado.=El du decreto de 29 de Setiembre último , que V. E. se ha servido dirigirme, anun que de Bailen.=D. Francisco Marin.=D. Ramón López Pelegrin —D. Esteban ciando la temprana muerte del Rey nuestro Señor (Q. D. D. G.) ha llenado Astaz=D- Matías Herrero.=Reg¡strada: D. Salvador María Granés.=Ten¡ente á esta junta del mas amargo dolor al considerar la perdida de un Soberano, tan canciller mayor, D. Salvador María…</t>
  </si>
  <si>
    <t>Ester</t>
  </si>
  <si>
    <t>…e S.' M. el Rey de los belgas. ta obra, y honrar con sus elogios el plan y la ejecución de ella. 1 El banquero Anselmo de Rólhschild acaba de dar en su casa de campo, en honor del príncipe Ester,hazy , un banquete diplomático que ha aventajado en magnificencia^ profusión á cuantos.se. han,visto hasta ahora en esta ciudad. Premios que ofrece la Real sociedad económiéa de Valencia para el dia 8 de .___ Hade pocos días que se resolvió en el consejo que…</t>
  </si>
  <si>
    <t>Esterhazy</t>
  </si>
  <si>
    <t>…4. millones de francos se han reunida 27 de suscripciones. cion germánica, cuyos derechos han quedado absolutamente intactos: ni tam ------E? de notar, dice el Correo Mea, que el príncipe Esterhazy, embajador poco la Usurpación momentánea del ducado de Luxemburgo por un gobierno de Austria en Londres, que ha pasado por Lieja el 6 de este mes con dirección de hecho, puede de ninguna manera influir sobre el resultado que la Alemania 3 su destino, á tomar…</t>
  </si>
  <si>
    <t>…fuerza. El almirante escrihió al recibirán durante esta estación en el palacio de Windsor. \ embajador inglés, quien le contestó invitándole á que guardase comedimiento, ------ El príncipe Esterhazy y el barón Verstolk, ministro plenipotencário de V—y obrase con mucha prudencá; en vista de esto M. Malcolm ancló cerca de los Holanda, tuvieron antes de ayer una conferencia en Foreing-offico con el viz castillos, de donde no se retirará sino después que lo…</t>
  </si>
  <si>
    <t>…da l'.-.p.iÍ5a debió señalar los pri |moverse por la confusión, la resistencia y el tumulto. meros dias de su gobierno con innovaciones fundamentales, ó ma=&gt; bien con la I.___ El príncipe Esterhazy ha dado un convite diplomático en Chandos-Housé convocación de una asamblea para arreglar lo» negocios del E:»udo. Para ciertas [al barón Wessemberg, marques de Funchal, conde Jenison de Walwornth, gentes parece que no ba^ta ni la prudencia *n. que el ddunto…</t>
  </si>
  <si>
    <t>Esterhazy, Paulo</t>
  </si>
  <si>
    <t>Paulo Esterhazy</t>
  </si>
  <si>
    <t>…ersidades, sobre lo cual han representado muchos padres de familia supli cantones.” - cando al gobierno que dé una nueva organización á tetas escuelas, la cuaTaufr*^ ____ S. A. el príncipe Paulo Esterhazy, embajador de Austria cerca de la corte que no esté tan en armonía con las ideas del siglo, á lo menos preserve á la de Lóndres, ha llegado á Francfort con el duque y la duquesa de Duras. juventud de la continua tentación de faltar á sus mas sagrados deberes.…</t>
  </si>
  <si>
    <t>Estevez</t>
  </si>
  <si>
    <t>…la de D. Pedro, que de Setubal había venido á esta ------ El Observador de Trieste contiene una carta de Alejandría con fecha 22 -provincia, ha sido completamente derrotada por el coronel Estevez que al fren de Junio último, en la que se dice que en esta ciudad se está ya preparando te de una columna móvil de 4^0 hombre cscog-dos ia persigue por1 el camino una expedición marítima con dirección al mar Rojo, á fin de reprimir los des de Santiago de Cace…</t>
  </si>
  <si>
    <t>Estevez, Lázaro</t>
  </si>
  <si>
    <t>Lázaro Estevez</t>
  </si>
  <si>
    <t>…l g.° A tas librerías donde se hayan suscrito. Esta obra, que está dedicada al Rsr nuestro Seüor, y á que la Reina nuestra Sefiora ha tenido la digoacioo de suscribió Salamanca, i D. Lázaro Estevez. Igualmente ha venido S. M. en nombrar por se, tiene por objeto proporcionar aguas en todas partes para el abastecimiento de los Reales decretos dirigidos al señor presidente del Consejo y Cámara de Castilla pueb'os, y satisfacer las necesidades de la Industr…</t>
  </si>
  <si>
    <t>Esti, Secretario del Despacho de</t>
  </si>
  <si>
    <t>Secretario del Despacho de Esti</t>
  </si>
  <si>
    <t>…e tengo pedidas. Dios guarde á V. E. muchos años. Habana 31 de Marzo de jeciones MM. Comudet, Lapkce, Portalis, Barante, Allent y Molé: procuran í833.=Excmo. Sr.=Mariano Rícafort.=Sr. Secretario del Despacho de Esti lado.” desvanecerlas et ministro del Interior y el informante de k comisión, y k Cá mara resuelve que el artículo vuelva' á k comisión. El Presidente levanta k sesión. *OisA db comercio.__Cotización de hoy á las tres de Ja tarde. SFECTOS “PUBLICOS. PORTUGAL I…</t>
  </si>
  <si>
    <t>Estos</t>
  </si>
  <si>
    <t>…tra Se VA nuestra Señora, y en la puerta de Guadalajara, donde está el público trato ñora Doña Isabel u. y comercio de mercaderes y oficiales, estando presentes D. Josef Lasauca , Don Estos son los sentimientos de la junta, y V. E , si lo considerase oportuno, Fernando Pinuaga, D. Fermín Gil de Linares y D. Gabriel García Valleci- tendrá á bien elevarlos á L. R. P., asegurando á S. M- de la fidelidad y mas Uos , alcaldes de la Real casa y corte…</t>
  </si>
  <si>
    <t>Esudo, Secretario de</t>
  </si>
  <si>
    <t>Secretario de Esudo</t>
  </si>
  <si>
    <t>…guarde a \\ F.. muchos años. Tuv 5 de Octubre de 183?.= Excmo. 1 »»El Sr. brigadier comandante general de esta prov.ncia, con el mas profun- vfir. = El conde da Carii¿c:u.= Excmo. Sr. Secretario de Esudo y del despacho | do sentimiento me dice con esta fecha lo siguiente: (J&gt; eopia el ojfcio ittsert* de la Guerra. | anteriormente.') . i "Poseído del mas profundo dolor lo trasmito i .todos los individuos de este Provincial de Leon. = Excmo. Sr.: He recibido la…</t>
  </si>
  <si>
    <t>Esudo, Sectario de</t>
  </si>
  <si>
    <t>Sectario de Esudo</t>
  </si>
  <si>
    <t>…ron Vari-'ZüyTéff7y^S2,sfi'tík'dHífílí® jp^aígifiios oía la^lida del lentísimo Sr^zjuan Joief Sánchez.—Prudencio Hernández Santa Creilu’^*' llééo Dedel. (G/oár.) cretario.rrExcmo. Sr. Sectario de Esudo y del Despacho del P"—"*"'—*- , Dicen que en la última conferencia que tuvo lord PalmerstotL con Mr. paral del Reino. ‘ rozzo-di-Borgo, aseguró este último que el Emperador de Rusia aesea con ansia ver terminados los asuntos de Bélgica. Parece que con motivo…</t>
  </si>
  <si>
    <t>Etang</t>
  </si>
  <si>
    <t>…ue se hallaban con-algun valor todavía pedían á gritos que se continuase queña cantidad de sávia bruta...y de tranformarla en sávia nutritiva, la cual li marcha hasta Oran; mas el coronel Etang .después de haber, dado la. escol- . mantiene la vida de !a$ raices y de la cepa, y coopera á su nutrición y crecí— ta suficiente al botin y á los prisioneros, declaró que moriría en aquel Atlifr . miento. antes que abandonar á tantos desgraciados que infalib…</t>
  </si>
  <si>
    <t>Etpinotaa, Antonio</t>
  </si>
  <si>
    <t>Antonio Etpinotaa</t>
  </si>
  <si>
    <t>…mo tiem Antonio Alvarez.=Señal de .j- del alcalde l.°, Z&gt;. Rodrigo Jurado. Señal po que es un Padre para los buenos, es también Juez soberano par» los*malos. de f del regidor l.°, D. Antonio Etpinotaa=Señxl de f del regidor 2.°, Don . Quedamos rogando 4 Dios por la salud de V. M., la de su angústa Esposa Antonio Afu«oz.=Señal de -f del síndico procurador general, D. Srbattian y de sus Hijas. Sala capitular de Antequera á 26 de Eneró de 1833^±Sefior^= í/avd…</t>
  </si>
  <si>
    <t>Eugenio</t>
  </si>
  <si>
    <t>…; ■ ‘ Pepa: D. Florencio Romea, D. Carlos: ¡D. Nicolás Lombia, D. Anselmo: JUannal de física divertida ó nuevas recreaciones físicas: contiene varios experi D. Mariano Fernandez, D. Eugenio: D. Carlos Boldum, Juan. 3.° Terceto mentos curiosos, instructivos y deYáelt ejecución; con diversas aplicaciones il las ar tes y la industria , y un vocabulario de física , esérito en frances por Mr. Julia Fontei de tres bajos en la Margarita d’Anjou, del ma…</t>
  </si>
  <si>
    <t>…nture se halló, también en la aun paña de el primero solo tiene un par do estas glándulas turneen; rada' en .n_.es , cuan Moskou con el ejército de Bonaparte, bajo las órdenes del príncipe Eugenio. do el turón tiene cuatro o cinco pares situadas por serie* únales sobre ios lados El Rey tiene sus guardias de corps vestidos con magnificencia. De la India in del tórax. glesa pasan á los Estados de Rungeet-Sing algunos europeos que el Rey coloca M. Geofroy…</t>
  </si>
  <si>
    <t>Europa, A</t>
  </si>
  <si>
    <t>A Europa</t>
  </si>
  <si>
    <t>…or lo mismo ningún I ten Munchcn-Graetz setratarán asunto^jnuy im parlantes, pues asi lo exige la cuiAdo le debe Ár que el Rey A HolanA lo reconozca ó na Entre tanto I I situación general A Europa, ,y los Monarcas Áben estar convencidos de que es tiene abierto el EscalA sin satisfacer derechos; no paga ninguna parte del inri I necesario pensar e^ afioíb11 remedios eficaces para mejorar una situación que teres de la ÁuA copiun, y cobra las rentas A gran…</t>
  </si>
  <si>
    <t>Eusebio</t>
  </si>
  <si>
    <t>…o de provincia y administrador de aduanas de la de Sevilla; masse decía que Ibrajiim ,.deapucs de apoderarse de Koniah,, se {rabia dirigí— intendente, de la provincia de Segovia á D. Eusebio de la Barcena, intendente dor háciá Yfébisttnda , én vez-de .marchar sobre Broutsa y Kontajeh, en donde honorario de provincia, y contador deja de Cádiz;de la de Asturias al inten esjjérábá ^óhtrar páderosós aüíiliares, reinitróndó ef espíritu dé rebelión que…</t>
  </si>
  <si>
    <t>Evans</t>
  </si>
  <si>
    <t>…tiene á su favor la mayoría de los.electores husarlos. El almirante Roussin encargó á Mr. de Varennes que apoyase esta de Westminster contra su competidor el candidato radical el coronel Evans. contestación de parte de la Francia: pero de repente se volvió este á Constan- De este modo los electores de' Westminster engañarán las esperanzas que se tipopla el 14- Parece que Ibrahim ha desistido ya de su solicitud respecto de habian fundado en ellos po…</t>
  </si>
  <si>
    <t>…gó una multitud considerable precedida de una banda de música, en - cial á la tranquilidad pública , y qq.e en su consecuencia se habian dado órdemedio de la cual se dejaba ver al coronel Evans, quien habiendo hecho la te— , nes á las autoridades para que hiciesen respetar las leyes. fial de cpi* quería hablar, y habiendo quedado de consiguiente todo en silencio, En efecto, las autoridades tomaron las providencias competentes, y situa comenzó su dis…</t>
  </si>
  <si>
    <t>…es de interes puramente local sobre las opera y por Trieste. Aun hoy mismo no se ve tan en claro como se necesita, sin em ciones electorales de Limerick y Coleraine, se levantó el coronel Evans y dijo: bargo de que el Diario de los Debates asegura que el gobierno francés ha re Quisiera hacer una pregunta al honorable secretario de Estado de la Guerra; cibido directamente noticias de. Constantinopla dé fecha mas, reciente que las pero protestándole a…</t>
  </si>
  <si>
    <t>…ía el cré dio dia empezaron lá reunirse los diputados de las corporaciones de Dudley, dito público. Halesowen y otras,1 precedidos todos de banderas y estandartes de diferentes El coronel Evans apoyó lajnocion, al contrario el lord Althorp la com colores y emblemas: en unos se veia pintado un pan de una enorme magnitud, batió. En fin, después de haber hablado varios individuos en favor y en contra y á su lado otro tan pequeño que apenas se divisaba,…</t>
  </si>
  <si>
    <t>…as por el gobierno en favor y para mejorar la situación de CÁMARA DE IOS COMUNES___Ír/IG» de id. los esclavos, y estos antecedentes servirán para demostrar que nunca las autori El coronel Evans .pidió permiso para hacer al secretario de Negocios extran dades coloniales adoptarán medidas eficaces para abolir la esclavitud. En seguida geros una pregunta relativa al estado actual de los asuntos de Oporto. Para esto anunció el orador que el gobierno hab…</t>
  </si>
  <si>
    <t>…canal de la Mancha, de esto resulta que la velocidad cAmara de lo* comunes—Sesión del día 18. de las postas inglesas está calculada á razón de 15,490 metros por hora, esto es, El coronel Evans leyó una proposición, en la cual pedia que se suprimiese cerca de 4 leguas, y la de las postas francesas á razón da 12,8uu metros, esto eu el bilí de reforma la cláusula que niega el derecho de elegir á-cualquier elec es, 3 leguas y cuarto. tor que no hubiese…</t>
  </si>
  <si>
    <t>…campos, y por la noche de este día al 1.® de Ju cámara de los comunes----Sesión de 20 de Junio. nio se retiraron á «is aduares todas la's tribus, levantando el campo con tanta El coronel Evans presenta una petición de varios feligreses de la parroquia precipitación, querkjaron en él muchos utensilios de cachi*, y un rebaño de ca de Santa Ana en Westminster contra la contribución de puertas y ventana». bras, de que se apoderaron las tropas que fuero…</t>
  </si>
  <si>
    <t>…endó muy particularmente el zelo, conocimiento y ac policía. &lt; 6 tividad de la junta contenciosa unida á dicha comisión, que con ésta ha queda M. Sinclair apoyó á M. Cobbett, y el coronel Evans atribuyó la mayor do también suprimida. Esta recomendación, que ha sido acogida con el mayor parte de lai quejas que de algún tiempo á esta parte se dan contra lo» agentes infera, a una prueba de que Ja administración no tardará mucho tiempo eh al desgraciado…</t>
  </si>
  <si>
    <t>…ausos : el duque de Cumberland, hermano del Rey, cear esta coalición hostil, y prevenir sus efectos.” dice en alta voz y con mucha energía no! rio!) El conde Grey conlinóa : de El coronel Evans tomo la palabra en seguida , y en su discurso reprobó la consiguiente espero que el noble Duque tendrá bastante decoro.....(A esto sa conducta de la Rusia : »Yo, añadió, no participo de lo» temores que acaban len de los bancos de la oposición repetidos gritos…</t>
  </si>
  <si>
    <t>…al café de Lloyd el bloqueo de los puertos en los hombres, sino en las medidas. Un gobierno tory seria tan bien quisto 3 e Portugal. como otro wigh si adoptase buenas medidas.” El coronel Evans dijo que esta Responde lord Grey que el gobierno habia creído oportuno prevenir al co ba convencido de que los ministros no podian permanecer en sus puestos, pues mercio inglés, aunque nada sabia de oficio; y que por lo tocante al capitán Na que habían dado p…</t>
  </si>
  <si>
    <t>10/09/1833</t>
  </si>
  <si>
    <t>Gaceta de Madrid n.º 110</t>
  </si>
  <si>
    <t>…nsideradas metalúrgicamente, las hay no obstante «ímara se tos comunes---- Sesiom del 22 de Agosto. que pueden ofrecer ínteres en las artes; habiendo llamado su atención una de El coronel Evans declara que á pesar de lo mucho que confia en. los qun grafito ó percarburo de hierro de muy buena calidad, de cuyo mineral habra •consejan á S. M. respecto á los negocios exteriores del reino, cree que aproxi tal vez aláun criadero formal en aquel terreno, c…</t>
  </si>
  <si>
    <t>…s depositad vuestra confianza en Dios, y él estará con vo otra cosa sus escuadras y ejércitos. sotros: ¿1 es fiel á sus promesas y no puede faltar á ellas: asi creed en su pala El coronel Evans dijo que esperaba que el gobierno no mirase este asunto bra. El derecho siempre será derecho; á él pues deben adherirse los corazones como el preopinante, pues estaba bien convencido de que habia casos en que piadosos. su deber le inspiraba intervenir. Nuestr…</t>
  </si>
  <si>
    <t>Evaps</t>
  </si>
  <si>
    <t>…la junta de Westminster para deliberar acerca de .la contribución sobre Se asegura que el Rey de Baviera ba ofrecido que cedería momentánea puertas y ventanas.-Tomó la palabra el’coronel Evaps y dijo.á los concurrenmente á nuestro Gran Duque el palacio’ de Aschaílenburgo si para cwoifo.se. tes 'que debían hacer todos los esfuerzos .posibles para conseguir que se anule verificasen Sus desposorios con la Jiija de S._ Al. no estuviere preparado para d…</t>
  </si>
  <si>
    <t>Evaristo</t>
  </si>
  <si>
    <t>…uerra civil en las provincias .del Norte. \'jv.í■■■ ■ ]¿$ dia 4;y 6 de Abril, y á, las' tropas desembárqtton inmediatamente y ocu *■ La Aueóra fluminense, periódied escrito pof el diputado Evaristo, so cesa paron las. posiciones de la costa asiática que se'léí señalaron en frente de Buyukde atacar á los partidarios de D. Pedro» y en uno de sus ultiniÓs números» ni— deré y Terapia. ' . .. ... biendo propuesto cti:&gt; periódico esta 'cuestión: }Qui se debe…</t>
  </si>
  <si>
    <t>…presentad» á la Cámara, manifiestan la nerse. (Independiente belga.") firme resotucion.de oponerse a la vuelta dé D. Pedro: y la Aurora fluminense, INGLATERRA. 1 redactada por el diputado Evaristo, fulmina sus acostumbrados anatemas con tra los cómplices de este proyecto. IAndres 15j'de Agosto.. ' La regencia ha destituido al cónsul de Doña María de la Gloria,que reside Fondos públicas. Tres por 100 Consolidados 89|» ' Ayer al abrir la sesión de la Cám…</t>
  </si>
  <si>
    <t>…s terri número de 22 de Julio inserta el discurso del Sr. Ferreira de Veiga, célebre bles que los que hasta ahora se han conjurado contra él, ellos serian su mas con el nombre del diputado Evaristo, que pronunció en la Cámara*de los di firme apoyo, y por defenderlo los españoles todos serian soldados. putados contra el dicrámen de la comisión encargada de informar sobre el menEste ayuntamiento, que no cede á ninguno en patriotismo y anfbr al trono sage…</t>
  </si>
  <si>
    <t>Excano</t>
  </si>
  <si>
    <t>…m L&gt;. seniimiem-'^ de 7.;,in:o^ componen :S°V 7 *au derrostrado y patente, que seria un crimen de horrorosa traición él regim entó que me vanaglorio de mindar; y por co uiguicrue, Sr. Excano.,</t>
  </si>
  <si>
    <t>Excmo</t>
  </si>
  <si>
    <t>…to de su estimación que le señala la tarifa vigente de derechos de gustosos su último aliento. puertas sobre los consumos que se verifiquen donde estos se hallan establecidos, Sí, Sr. Excmo.: estos son los votos que como á mi animan á este bitallon; por no estar comprendida su exención en la Real orden de 4 de Marzo ya y confiado en la rígida disciplina que se observa en todo el regimiento, m* citada. atrevo con ta mayor firmeza á asegurar á V.…</t>
  </si>
  <si>
    <t>…de la cantidad entregada. - La -pragmática-sanción de 29 de Marro de 1830 sobre la sucesión Real, ■ ' 5.° La amortización se hará de tres en tres años , y de cierto número de es, Sr. Excmo., una ley promulgada en la forma mas solemne, y esto me hasinscripciones, de, manera que pueda extinguirse la totalidad de la deuda en diez tari» como militar para sacrificarme en su defensa, como no dudo que harán años. - cuantos pertenecen á tan gloriosa ca…</t>
  </si>
  <si>
    <t>…o sus Reales Personas, sino cuantas dis .____Aunque los Estados del Norte y del interior de América hayan cedido posiciones y decretos emanen de su única y soberana autoridad. Yo, Sr. Excmo., momentáneamente en algunas cosas, no se puede contar con que dure mucho me complazco sobremanera al ver acreditado lo qué aseguré á la Reina nues la buena armonía en que hoy. se hallan tal nuevo arancel que pasado el año tra Señora de la digna arma provinci…</t>
  </si>
  <si>
    <t>…den de 1&lt;S do Julio último, En el Públ eó, hombres S, mugeres 9, párvulos 3 , total 17. con cuyo motivo dice: En el de Triana sin clasificación de edad ni sexos, 36. «Los obispos, Sr. Excmo., no pueden omitir ninguno de cuantos estén i su Totales, 53. alcance para socorrer á los pobres. Por su sagrado ministerio son tutores, cura Sevilla 6 de Setiembre de 1833.= Excmo. Sr.=Josef Santa Cruz—En esto» dores y padres de todo desvalido; y entre las o…</t>
  </si>
  <si>
    <t>berufo ha recibido en todostiempos tantas pruebas de amor y distinción; put - - ? gúnflos, y con dos á los sargentos y contramaestres t no porque, Sr. Excmo. diendo asegurar á V. É. qumeste dicho Real cuerpo, que en todas épocas y .■ estos beneméritos individuos netésiten de semejante estíijíulo pira celebrar un circuHstancias Ba didd muestaí nadaequívocas de lealtad y fidelidad á sus'SÓbe-. acto i que los tienen…</t>
  </si>
  <si>
    <t>…e resistan., co La Reina nuestra Señora' Doña Isabel ii ,y S. M. la Reina- Gobernadora, mo misericordiosos con los rendidos. siguen sin novedad en su importante salud. «Estos son, Sr. Excmo., los sentimientos que he advertido en estos días residen en el ánimo de todos los que componen este regimiento 4.*° de ligeros; Del mismo beneficio disfrutan SS. AA. RR. los Sermos. Sres. Infantes. cuyo mando tanto honor y gloria me promete, y se me han hech…</t>
  </si>
  <si>
    <t>…do que se merecen, y retenerlas como dádivas te potestad soberana, que coincidiendo con las intenciones de V. E., he procura do inspirarles desde el momento de su instalación. Sí, Sr. Excmo.: el cuerpo nidas de lá Ttéal mano. ’ de.carabineros-, mas expuesto que otro alguno^ los tiros de la perfidia, es en Dios guarde á V. E. muchos años. Plasencia y Diciembre 7 de 1833= el diá una de las columnas mas firmes de la legitimidad; la vil seducción no…</t>
  </si>
  <si>
    <t>…evenir á la monarquía: de la proclamación de la R.eina nuestra Señora Doña Isabel ii. Esta memo todos ven asegurada la tranquilidad y felicidad presente y Futura por la sabia ria, Sr. Excmo., me tjMafunde, y queda sellada en mi corazón. Espero que previsión de nuestro común Padre, j por la energía ilustrada de la Sra. Reina V". E. tendrá la bondad de dar las gracias á S. M. la Reina Gobernadora, ! Regenta y Gobernadora, y porque su iugusta Hija…</t>
  </si>
  <si>
    <t>…inisterio del fomento general del reino. nombre de mi muy amada Hija la Reina Doña Isabel n, que una comisión -compuesta &lt;Je D. Manuel Alvarez García, director mtenno de Rentas de Don Excmo. Sr.: El distinguido honor que merezco á S. M. la Reina Gober- j •Antonio María Seijas, vocal de la junta-de Aranceles, y de D. Marcial Anto- nadora en el nombramiento para subdelegado de Fomento de la provincia de | -iuó Lotxi, abogado de los Reales consejos…</t>
  </si>
  <si>
    <t>Excmo, Josef Salamanca y Ma- Partes del</t>
  </si>
  <si>
    <t>Josef Salamanca y Ma- Partes del Excmo</t>
  </si>
  <si>
    <t>…ara la de Noticias sanitarias de Andalucía y Extremadura. Medina de las Toires, á D. Antolino Ortega: para la de Brihuega, á Don f Francisco María Marcinez: para la de Monoc-ar, á D. Josef Salamanca y Ma- Partes del Excmo. Sr. marques de Us Amarillas, cantan general de An yol: para la de Villarcayo, á D. Salvador Diez Andaluz-, y para la de Villar- dalucía , al Excmo. Sr. secretario de Estado jy ael acspacho unicersal rubia de los ojos, á D. Antonio de Baños y Caballero. de Gü…</t>
  </si>
  <si>
    <t>Excmo, Sectetario de Estado y</t>
  </si>
  <si>
    <t>Sectetario de Estado y Excmo</t>
  </si>
  <si>
    <t>…Ciprtdnó :Bc¡thmgütz, procurador pelsonero.zi . .j,;, Dios pujKde,i iy-JE muchq*rañ$.¡, ^jcáptara, 1 .* jdq , Febrero 'de l833.=r 'jFetip Múrala RodrigUiZ , íecretariól risEXeoto. Sr. Sectetario de Estado y Excmo. ot—Jutin jt Amarilla zzí^it^Sanc^gzjíe Bafajofázlfuyis Gra,«íél DeSpacho de'Gracu j'Justicia. ” ' 1 dos-rzSaturnino ProcladoSzReyes Morales.—Rat'aeÍTorresssFemandoMa no gallanes , secretar¡o-=Exem*: Sri Séertttrka'dé Diado y del Despacho unt- - nes -. -sí Se…</t>
  </si>
  <si>
    <t>Exctjj.Q-</t>
  </si>
  <si>
    <t>…able, y están mandadas por el mayor general austríaco íamtado porzaprpeesa. .. . ; barón Pelet de Bihain. Se dice que Hesse-Electoral y Hesse-Darmstadt han? po , TÉÍ ayuntamiento, Sr. Exctjj.Q-* ño puede menos, ál acusar á V. E. el reci- dido explicaciones sobre la ocupación de Bockenheim y Roedecheim por di bp 4e^quel||^,ej5ij5,plar«!, .de ñfeñirssturi6 9U? si 1&gt;ien la mejoría y restableci chas tropas, pretendiendo Darmstadt poner en este segundo p…</t>
  </si>
  <si>
    <t>Exmouth</t>
  </si>
  <si>
    <t>…rgado; condición que tampo __ _Un periódico de loe que se publican por la mañane anuncia la muerte de co aceptarán los belgas, en atención á que exigen que antes se cuente con los lord Exmouth. (Globsl) gastos que han necesitado hacer para mantener su ejército en. pie de guerra pa ■ Ao-gnran que por momentos se espere en Spitheed la wcúadra que man ra defenderse,contra la invasión de los holandeses. ; da el vice-almirante Malcolm- (Portsmouth-Heral…</t>
  </si>
  <si>
    <t>EXTRÁNGERA, Duque Presidente da NOTICIAS</t>
  </si>
  <si>
    <t>Duque Presidente da NOTICIAS EXTRÁNGERA</t>
  </si>
  <si>
    <t>…E. parí que poniéndolo en noticia del Consejo tenga el debido cumplimiento. Dios guarde á V. E. muchos años. Ma PARTE NO OFICIAL drid 2 de Agostó de 183S. = E1 conde de Ofalia. = Sr. Duque Presidente da NOTICIAS EXTRÁNGERA&amp; Consejo Real. ESTADOS-UNIDOS* DE AMERICA* Exposición á i. M. JVueva-Y'oi'ck 20 de Afamen Señor: j Será un problema que todo aquel militar que sé gloríe de estar pro-* Tenemos Censores de Verácruz hasta fcl l.A dél corriente, y de etlds ¿ibado en el crisol de…</t>
  </si>
  <si>
    <t>EXTRANGERAS, NOTICIAS</t>
  </si>
  <si>
    <t>NOTICIAS EXTRANGERAS</t>
  </si>
  <si>
    <t>…n dicho acerbo y cruel estado, buscando la imaginación su alivio, lo encuentra en su Hija pri PARTE NO OFICIAL. mogénita Doña lasbel ii, y en su augusta Madre la Reina Gobernadora Doña NOTICIAS EXTRANGERAS. María Cristina, quien ya nos llena de cariñosos acentos haciéndonos conocer la expectación mas lisonjera y cierta que debe desear todo buen español. (Continuación del correo anterior.) Vuestro.corregidor y ayuntamiento, por sí y representando su crecido ve c…</t>
  </si>
  <si>
    <t>EXTRANJERAS, NOTICIAS</t>
  </si>
  <si>
    <t>NOTICIAS EXTRANJERAS</t>
  </si>
  <si>
    <t>…Morales, regidor.= PARTE NO OFICIAI». Francisco Cañete y González, regidor perpetuo.ccjoaquin Dolores Fernandez, diputado.=Rosauro González, síndico. == Celedonio Miiara valmayor, cura NOTICIAS EXTRANJERAS* párroco, sajensaldo López de Sanajores, comandante de armas. — Ramón Fer AratcA. nandez Tirso, administrador de la Real encomienda. =: Jacinto Aguilera, se cretario. . Argel 13 de Octubre. Una carta particular de Oran con fecha de antes de ayer contiene les…</t>
  </si>
  <si>
    <t>Eyaralar, Gabriel</t>
  </si>
  <si>
    <t>Gabriel Eyaralar</t>
  </si>
  <si>
    <t>…villa; y para esta vacante"'á Q. Demetrio Ortiz, alcalde electo tendido-, y dispondréis su cumplimiento—Está rubricado de la Real mano— dé lá corte de Navarra; y para esta plaza á D. Gabriel Eyaralar , alcalde del En Palacio á 29 de Didiemhié’de l¿Ste&amp;'D. Francisco Fernández del Pino. crimen de" la audiencia de Cácéres, electo; y para su resulta á D. AttióniS1” Exposiciotui á S. M, Márquez Osorio. Tendráse entendido en la Cámara para su cumplimientos Está…</t>
  </si>
  <si>
    <t>Ezquiroz, Sinforoso</t>
  </si>
  <si>
    <t>Sinforoso Ezquiroz</t>
  </si>
  <si>
    <t>…ernumeraria del consejo Real, con el sueldo de 5u3 rs. anuales. Asi mismo se ha servido nombrar, á consulta de la Cámara, para la vara de alcalde mayor de la villa de bepúlveda, á D. Sinforoso Ezquiroz v Pagóla: para el corregimiento de Borja, á D. Quirico Antonio de Egaña; y para el de Niebla a D. Juan María Romero y Mier. ----- El dia l.° del corriente llegó á esta ciudad de regreso de Egipto y Si ria, el barón de Boís-le-Comce, enviado por el gobierno fr…</t>
  </si>
  <si>
    <t>F'lorla, Francisco Javier Torregroaa</t>
  </si>
  <si>
    <t>Francisco Javier Torregroaa F'lorla</t>
  </si>
  <si>
    <t>…ingo 30 de Junio por la feliz y plausible jura de la excel Quedan existentes para mañana 2. sa primogénita Princesa heredera Soña Masía Isabkl Luisa si borsow, dijo el 'presbítero D. Francisco Javier Torregroaa F'lorla, prior, cura propio de Peal de Be cerro y Toya. Se vende en la libréela de Razóla á z rs. Estado sanitario de Oliva en ¡os diste $,6y 7 del corriente. ----- Observocionte de todo género de oraciones corregidas y autnéptadas por D. Francis co Torrecilla, en qu…</t>
  </si>
  <si>
    <t>F, P.</t>
  </si>
  <si>
    <t>P. F</t>
  </si>
  <si>
    <t>…s mas fervorosas súplicas al Todopoderoso , Los periódicos Franceses y belgasíosegurarón día* hace que en esta ciudad por la conservación y felicidad de .su muy excelso Monarca el Sr. P. F&amp;&amp;- - se iba i celebrar un congreso para concluir los asuntos halando-belgas y 00an4vdo va, de V. M. su digna Esposa, y de toda su. augusta dinastía. Batee—. , -soltdar la paz de Europa. Otros varios periódicos, anuncian hoy que dicho con lona 28 de Diciembre…</t>
  </si>
  <si>
    <t>Fabian, Francisco</t>
  </si>
  <si>
    <t>Francisco Fabian</t>
  </si>
  <si>
    <t>…alses paiádeplano-fortela ¿pera buf..reúma.el AVinV4 y &lt;¡ej: crc*- letras dega corregimiento de de nueva Guadalajara, el y para y Velasen; «ion, al alcalde mayor de aquella ciüdad D. Francisco Fabian. 3 Omor del maestro Donlzettl, á fr rs. cada una.: grande marcba de dlcha dpera, pa ra piano-forte, á 4 rs. Se hallarán!en lo* almacenes de máslca de Minteinl,MermoAsimismo ha venido S. M. en presentar para; la iglesia y obispado de Ca- - so y Carrafa, y.en e…</t>
  </si>
  <si>
    <t>Fábrega, Josef</t>
  </si>
  <si>
    <t>Josef Fábrega</t>
  </si>
  <si>
    <t>…icas de la capital; lo que negjldo Garcéi de los Fayos: pira otra de U iglesia colegial deTirrast, a acredita dolo y mala fe de parte del que la publica, y contra el cual y contra D. Josef Fábrega: para el arebdianato de Almería, á D. Francisco de Paula los que. la circulan hará el intendente que sé proceda con todo el rigor de las Gómez: para la media ración de la iglesia catedral de Orihuela, á D. Pedro leyes. Palacio de las Necesidades á 7 de Setiem…</t>
  </si>
  <si>
    <t>Fabvier</t>
  </si>
  <si>
    <t>…rís ■ S-de Mayo. ra defenderle. El mariscal Gérard tuvo ayer- una larga conferencia con Air. Humann; y El general Pedraza no cesa de trabajar con el zelo y desinterés que le ca el general Fabvier la tuvo también con el mariscal presidente del consejo de Ministros, siendo sin duda este el motivo de que en algunas tertulias se asegu rase que este general volverla á-Greeia. ____ En aviso telegráfico de -Calais con fecha de ayer se anuncia que S. A. R. ‘l…</t>
  </si>
  <si>
    <t>Fae, Pedro Gómez</t>
  </si>
  <si>
    <t>Pedro Gómez Fae</t>
  </si>
  <si>
    <t>…f Blanco y Muñiz., corregi brería de Sojp. —Principio* de Geografía astronómica, física y política por D. Francisco Verdejo dor de Alcalá de Henares, nombrando para esta vacante á D. Pedro Gómez Fae¿ Cuarta edicoo (1^32/^ nuevamente aumeotada y corregida sobre las tres edi dcila Serna, catedrático de práctica-forense dc-aquclla universidad, con reten ciones anteriores. Est^ obra, adoptada espontáneamente en casi todos los establecí* ción de su cátedra: á…</t>
  </si>
  <si>
    <t>Fagel</t>
  </si>
  <si>
    <t>…r algunas violencias come ’Wan-de-W'eyer y Goblet. (Courier.) tidas por las autoridades subalternas del imperio; el infrascrito protesta tam ____El mismo d¡a salió para Francia el barón Fagel; y el barón de Wesbién todos los daños y perjuicios que se causen á los súbditos portugueses, á sus sembourg, ministro extraordinario de Austria, pasó á visitar ai príncipe de propiedades y comercio1 en este país, si desgraciadamente ocurren como conse Lieven…</t>
  </si>
  <si>
    <t>Fagoaga, Josef</t>
  </si>
  <si>
    <t>Josef Fagoaga</t>
  </si>
  <si>
    <t>…el Bueno.=D. Juan Antonio Mendez.=D. Juan Castelló^D. Bonifacio GuI ticrrezc=D. Francisco Javier Mariátegui.==D. Lorenzo Sánchez Nu5ez.=D. An- ERECTOS PUBLICOS. | dres Cabaliero^=D. Josef Fagoaga.=D. Julián Aquilina Perez.sD. Joscf Mu- Inscripciones sobre el gran libro al 5 p. loo, 00. Dichas Id. al 4 p. loo, 00. | guiroc=D. Faustino Domínguez, secretario.” &lt; Títulos al portador de ¡ p. 100, 56 } á 3a d. i. &lt;¡ vol., í?¡ á +o d. £. d vol. i prima. Id.…</t>
  </si>
  <si>
    <t>Falcó, Manuel</t>
  </si>
  <si>
    <t>Manuel Falcó</t>
  </si>
  <si>
    <t>…el ex-brigadier. Tena; y en el mismo caso se halla el sargento segundo ras me dice coq fecha de ayer que la persona apostada á las inmediaciones de j graduado de alférez de Borbon D. Manuel Falcó, para quien pido el empleo }*íorclla , le ha manifestado haber oído en la noche del 8 mucho ruido de een- I efectivo de alférez. En_punto á los demas individuos de la columna V..E. gTa- tes por diferentes caminos, opinando ser de-ertore&gt; de Mordía , y que se…</t>
  </si>
  <si>
    <t>Falla</t>
  </si>
  <si>
    <t>…presado en la estación de las Señales, á medio palo, y se quitará al concluirse la salva.= general á detenerse, y marchar á la villa de Tolosa, donde en franca y libre Por mandato^D. Falla, mayor de plaza.=Al ayudante de la artillería Real.” comunicación con el virey de Navarra espera las tfopas que se han destinado y están en marcha para dirigirse rápidamente sobre Vitoria, desbaratar de un gol Madrid de Octubre. pe á los perturbadores de dich…</t>
  </si>
  <si>
    <t>Falp, Ahtonio</t>
  </si>
  <si>
    <t>Ahtonio Falp</t>
  </si>
  <si>
    <t>…ia de Raya/ la» observaciones que ha hecho en Polonia, Prusi.«, Sajorna, Hesse, Baviera dec. Por - -—Por providencia del gobernador político y militar de la villa de Tufantes, pro D. Ahtonio Falp, médico español, doctor en Medicina de la faculud de Montpelier, vincia de lá Mancha , se cita á cuantos se contemplen con derecho á los bienes que ez-cirujaao mayor de los hospitales de Vaisovla.y dé las guardias ^imperiales rusas, . han q ludado por falleci…</t>
  </si>
  <si>
    <t>Fálzacappa</t>
  </si>
  <si>
    <t>…, encargando él departamento de Negocios ex- pueden acudir á, recoger el cuaderno s.0 y Ultimó dél tóm* é,0. Signe ablértfa lasñstrangéros al cardenal Bérnetti; el del Interior al cardenal Fálzacappa; la Ha cripclon.ro los yunto* aoupejado».-. • cienda al cardenal Mattei, y la Justicia al cardenal Macchi, cada uno con dos ----- Los súscriptofes al Diccionario de hambree ilactrer 6 biOfrapUt. mioercot rompéis^ jé.* acudirán recoger 14 de retratos lz eotreg…</t>
  </si>
  <si>
    <t>Familia, PalReal</t>
  </si>
  <si>
    <t>PalReal Familia</t>
  </si>
  <si>
    <t>…ón, se comentará en Lóndres y se presen dad , adonde las esperaban S. M. y AA. RR. El Rey nuestro Señor y toda la tará como un agravio de que se le acusará al ministerio xvhig. El lord PalReal Familia gozan felizmente de la mas perfecta salud. merston conoce ya la necesidad de volver atrás, acerca de lo cual dice el Sun Asimismo ha recibido el siguiente oficio: lo que sigue: limo, y Excmo. Sr.: Tengo la honra de comunicar á V. E. que el estado »No nos sorp…</t>
  </si>
  <si>
    <t>Fano, Felii Sánchez</t>
  </si>
  <si>
    <t>Felii Sánchez Fano</t>
  </si>
  <si>
    <t>…; para la de Val— decaballeros i D. Antonio Valenzuela; para la de Baños de Molga, vacante En la extracción celebrada en el dia de hay han tolido agraciado! loe ruípor renuncia de D. Felii Sánchez Fano, i D. Gregorio Miota; para la de meroí siguientej : Villagarcía á D. Josef Moscoso', y para la de Utiel á D. Juan Antonio Za- 57, 30,15, 2 y 90. non , cesante de Navalcarnero. Igualmente para la alcaldía mayor de la Mota El premio de 2500 rs. vn. concedido en…</t>
  </si>
  <si>
    <t>Fardando</t>
  </si>
  <si>
    <t>…a de Cádiz, llenos del gozo mas profundo por el resta- para remediar desórdenes é impulsar la recamlacioh, excusando toda oposición blecímiehto de la salud de nuestro amado Rkv el Señor D. Fardando va joa aubdelegadóa de losmúmos-partidos, sin itratar de oontundir -ratos ictos ,beTBor»om , se dirigen á V.JML para felicitarla por tan fausto acanicclmieu-o, KUbdtAttivoa aüa los judiciales, enlos cuales únicamente tienen i independencia y manifestarle los…</t>
  </si>
  <si>
    <t>Fasset, Josef</t>
  </si>
  <si>
    <t>Josef Fasset</t>
  </si>
  <si>
    <t>…rizada en Córtes mdi abad de Fitero.taflehrro Antillónaíjasef ‘María Vidarte.zzOon acuerdo '‘por todos los brázds ó estamentoLde nuestra patria, y garantida por la mas de Si S.I., D. Josef Fasset, sectétano.^r Excmo. Sr. Di Francisco-Fernan— .venerada antigüedad: ley, en fin , que poniendo un diqueal torrente desela- dez cfelPrnoí', Secretario de Estado y'del Despacho dé Gracia y J usticii. dpr en que el genio'del mil intentará antQpr la nación querie…</t>
  </si>
  <si>
    <t>Fau, EL Francisco- de</t>
  </si>
  <si>
    <t>EL Francisco- de Fau</t>
  </si>
  <si>
    <t>…Manuel\Fernantfezr que hace la guortiiciton y ptorcc-1- Frusia&gt; se cita el convifc que «I Emperador ha hecho á nuestro Monarca para Ición de esta¡ plaza y provincias y el‘ coronel gobernador EL Francisco- de Fau* que envie ciecto número de oficiales de su ejercito á presenciar* las evoluciones I la Gironella, y el capitán de navio 0. Franoisco Echezarretá ,&gt; comandante que se han dfe hacer en Verona, adonde hay reunidos 7551 hombres. &amp; M. ha I 3e marina dé esta provi…</t>
  </si>
  <si>
    <t>Fauli, Jaime</t>
  </si>
  <si>
    <t>Jaime Fauli</t>
  </si>
  <si>
    <t>…Hortál y compañía; Santiago, D. Francisco Rey Romero* Se i .* Xas maestros y maestras de las escuelas y labores, deberán haber entre villa, D. Josef Hidalgo y compañía; Valencia, D. Jaime Fauli; VaJladofid, Pastor* gado para el dia so de Abril, listas de los nombres de los discípulos que aspi Zaragoza, D. Angel Polo. 1 ren á los premios, expreiando su edad y clase, los nombrcSj.de sus padres, par ■ Catecismo de la doctrina cristiana, compuesto por e…</t>
  </si>
  <si>
    <t>Faustinoc</t>
  </si>
  <si>
    <t>…yarips almacenes de laislade Thasos,' se habían apostado eíi la identidad de circunstancias. 9 / U-Cipriano ■Pif * ■ •-*■ • ^ k ene Katiitantes oue destruirían * ■ “— A' Acéestk. ^D. Faustinoc—— c_.Santillano y D. Juan Bautista Lavíada, por la mama .azon. ' ' .. , .... _ Gratificación en la cíate de manoty fies. D. Josef Qliva y D. Francisco yista^de^Thasoé, descubrió el capitán Goptland 8 embarcaciones, a las cuales Acebal, por igualdad de circuns…</t>
  </si>
  <si>
    <t>Favange</t>
  </si>
  <si>
    <t>…aban la triste situación en que se halla dicha Ciudad. (Id.} * Amberes, precediéndola un coche escoltado por algunos soldados dé caballe . ... ESPAÑA-’ ' , ' ;ría , en que iban el general Favange y dóS'géfes holandeses. NohabJcndositio on iM^ alojar á lósprisionerosse preparó á toda prisa Haíítna 25 3? Noviembre. ' la iglesia ,mayor, que iffnque-erpaciosa noifue suficiente para que cupieséír’en ella, y fue preciso alo|ar_aIgunól3 jn.edificios jñbUcos,…</t>
  </si>
  <si>
    <t>…nco buques de guerra franceses, el primer convoy de ho Al mismo tiempo quisieron saber cuál era la intención de la Puerta respecto k landeses que se componía de ltíitO hombres. £1 general Favange fue el pri la cuestión del dia, haciendo notar qué accediendo á las proposiciones de Franr mero que desembarcó con 55o hombres. eme Inglaterra, y permitiendo, como se decía generalmente, que la escuadnf Los buques han vuelto á Dunkerque para tomar allí el res…</t>
  </si>
  <si>
    <t>Fbkñaxdo</t>
  </si>
  <si>
    <t>…¡enoS*Sé ha, sabido ción , y con el objeto de solemnizar los días de nuestro augusto Soberano el Se dirigir los acontecimientos del Mediodía, de modo que no sean perjudiciales ñor D. Fbkñaxdo vírete un modo análogo á su instituto, ha acordado celebrar á Francia: que.los asuntos de Bélgica no «tan terminados ; y aunque sté con una junta pública el dia 29 de Mayo inmediato, en la que se distribuirán los sumada laseparacion, será útil" fias Potencias…</t>
  </si>
  <si>
    <t>FbRHAaoo</t>
  </si>
  <si>
    <t>…3».aííor' Pnnjes.t Doi3a María Isaubi. Lui Cuarenta reates á Ja expósita en quien concurran los mismos conocimientos sa Oh Duraof#, hija primogénita d• nu *stros amados Soberanos Don FbRHAaoo vil en edad menor. V Dona María Camión a., y legitima sucesor! d»1 rein.i d» Esp^fli. Ded Cada al Industria. ■ Una onza 'de oro y título de socio de mérito al artista que pre ¡Excmo Sr. D. M.inuei Lla'uder. cap taü general del e éretto v principad » de Otaluf…</t>
  </si>
  <si>
    <t>Fbrnando</t>
  </si>
  <si>
    <t>…s influéncia en las justas intenciones de estos actos, emanados de la tarios de Estado y del Despacho de Guerra y Hacienda. Mádrid 23 de Fe soberanía del mas amado de los Reyes el Señor D. Fbrnando vir. Estos son brero de 1833.=Ofaliac=Señores directores generales de correos y caminos. en breves, pero ingéridas palabras, los sentimientos de este vecindario, cuyo ayuntamiento ruega á V. M. se digne aceptarlos con la benignidad que le es - Concluye ti fia…</t>
  </si>
  <si>
    <t>Fcsmasipo</t>
  </si>
  <si>
    <t>…Mamed d* Infesta recibimos la siguiente carta, foieoa, comprende los principales sucesos del reinado del'Sr. D. Cirios iv, 7 los ocurridos desde 1807 Justa que volvid 4 Madrid el Sr. D. Fcsmasipo rn ¡ 4 tomos es fecha 22 del actual-. «Continúan con la mayor .actividad nuestras obras en la 8.°, 4 40 rs. en rústica y ¿o en pasta, festas abras se hallarán en las librerías de Je derecha de la línea, y rara vez «e verifica qne ñurante el dia se desembarque…</t>
  </si>
  <si>
    <t>Fe, Juan</t>
  </si>
  <si>
    <t>Juan Fe</t>
  </si>
  <si>
    <t>…de Logroño. la acción de Vargas el 3 del'presente. S. M. la Reina Gobernadora^ recibido con su acostumbrada benevolen Coronel graduado de infantería y capítan ilimitado en Orduña D. Juan Fe cia la franca expresión de una lealtad sincera, y ha mandado expedir á Eulo lipe Ibarrola. gio Simón del Rio y consortes un indulto amplísimo, correspondiente á ia im Ayudante mayor que fue con grado de capitán del provincial de Laredb, portancia del servicio…</t>
  </si>
  <si>
    <t>Fe, Lorenzo</t>
  </si>
  <si>
    <t>Lorenzo Fe</t>
  </si>
  <si>
    <t>…o en decretar: . ciHería de Granada, á la plaza de igual clase que desempeña en la audiencia l.° En lis secretarías de la'Cámara y del Consejó de las Ordenes se des- de la Coiufia D. Lorenzo Fe trisas, y á este á la dé aquel. Tendráse entendi paeharímtbdoS lós expedientei gritdittmeme i imitación de lo que se practica do la. Cámara para su_cumpl¡miento^=Es-tá rubricado de la Real mano.r= .en taaéifie) Despachó. . En Palacio á 19 de Eneró de 1833-=A1…</t>
  </si>
  <si>
    <t>Febrero, Roussin de</t>
  </si>
  <si>
    <t>Roussin de Febrero</t>
  </si>
  <si>
    <t>…con prontitud y con fuerza. Principió camente, y dió cuenta de ello ¿ nuestra córte en oficio que se recibió á fines á disminuir el peligro; el Sultán se unió mas á Francia, y el almirante Roussin de Febrero. S. M. .en vista de ello resolvió tomar satisfacción, y coincidiendo estableció las bases de un tratado. Mehemet-Alí no quisoaceptar las condicio esta circunstancia con ios preparativos navales que hacia S. M. Sarda contra el dey nes que en él se le imponían,…</t>
  </si>
  <si>
    <t>Federico</t>
  </si>
  <si>
    <t>…mas soportable, sin embargo, aser se-dio orden para Beriin .W de Junio, convertir en cuartel un edificio que pertenecí; á ’.a ciudad'; pero como este no Suponen que ¡a llegada del príncipe Federico de los Pairés-Bajns á esta ciu podrá contener mas que tres compañías, y U nueva guarnición se compone pe dad tiene relación con les conferencias qile serdebeq abrir aquí para arreglar de cuatro, de las cuales una esfá todos lps dias de guardia, no dudamos que…</t>
  </si>
  <si>
    <t>…son limítrofes sé restablezcan del modo que estaban por nen la paz, la unión y todos los bienes que de ambas emanan, es á mi parecer los tratados de 1314.. En cuanto al viage del príncipe Federico desde Holanda coincidir con vuestras intenciones; y no dudo que mis palabras estarán de á Berlín, seria absurda sostener, como lo hacen ciertos periódicos ministeria acuerdo con la opinión de todos los que me escuchan. les, que él Rey de Prusia ha insistido v…</t>
  </si>
  <si>
    <t>…Dinamarca los ducados. El heredero presuntivo del trono , que ya no dre, de glorioso recuerdo, el cimentarlo de nuevo con las actas de 1789, en es jóven, no tiene mas hijo que el príncipe Federico, de cuyo matrimonio no que los ojos humanos no descubrían causas impulsivas. Y cuando las públicas se espera sucesión; ni mas hermano que el príncipe Fernando, que tampoco circunstancias habrían podido reproducir convulsiones en el cuerpo político, ha tiene h…</t>
  </si>
  <si>
    <t>Fehna-ndo, P.</t>
  </si>
  <si>
    <t>P. Fehna-ndo</t>
  </si>
  <si>
    <t>…das del rogar al Omnipotente prospere y conserve la safad d? su augusto Esposo, y y gobierno, han sido apreciadas tan justamente por. V. M., yqtre aun continua nuestro Soberano el Sr. P. Fehna-ndo vri, igualmente !í de V. M: y amar rá produciendo saludables efectos su asistencia al. despacho -de los negocios,, bles Princesa é Manta, renovando de nuevo-su juramento de fidelidad a su y se apresura á felicitar á V. M. parsu venturoso restablecimiento,«tr…</t>
  </si>
  <si>
    <t>Felipe</t>
  </si>
  <si>
    <t>…del Fino , y que-; qtó6a^«4t»ritítSa0é&gt;«*aitt;^5S^VDi Angri FuorteaWdpc»»’ delConsejo riepdo.darle una nuera prueba de mi concausa, le he nombrado en propicReai de las Ordeáess el Sr. D. Felipe de' Córtloba , grib¿!nadnr de| Consejo , dad y d« acuerdo con mi muy caro y adiado Esposo, Secretario del Despacha «u^íeatride-IÉieiéndéi&amp;ó&amp;etirituloscleGaUitlk , aonde ¿tS. R.onu%Vnur- . jje pa$j» 7 Justicia , de que por dórelo de Í4 de este mea se halla enc…</t>
  </si>
  <si>
    <t>…do de que en ellas se habla derogado con todas las fórmu na, compuesta de las personas mas notables de la población, tiene el grato las y. solemnidades de estilo la pragmática del Sr. D. Felipe v, que excluía honor de elevar su voz sumisa y reverente hasta el trono de V. M. para fe las hembras de la sucesión i la corona, contra lo que nuestras antiguas leyes licitarle por él restablecimiento de la importante salud de V. M. Los indivi tenían ordenado…</t>
  </si>
  <si>
    <t>…momento de la dad como lo acreditaron sus mayores, conservando la legítima soberanía del agonía para sorprender el Real ánimo, y obligarle ai sacrificio de su mis siempre vencedor D. Felipe v, de gloriosa memoria. DígneseV. E. asegurar * ma descendencia y leyes pátrias en holocausto de la tranquilidad española, SS. MM. el roto unánime de esta corporación y sus habitantes, cuyo homay la satisfacción que le cabe al ver convertidos por la mano omni…</t>
  </si>
  <si>
    <t>…asladar á D. Diego Osa, alcalde mayor de -- -Memoria histérico-legal sobre las leyes de sucesión á la.corona de España, por el Jorquéra, á la Vara de Albacete, y á la de Jorqueraá D. Felipe bando val, quo marques d-* Miradores, conde de Ploridablanca. Se vende eo Madrid 4 2 rs. eo la li lo es de Albacete: á la de Cea á D. Cirilo Josef Blanco y Muñiz., corregi brería de Sojp. —Principio* de Geografía astronómica, física y política por D. Francisc…</t>
  </si>
  <si>
    <t>…enacer la inmemorial costumbre y ley fundamental de sucesión alterada en ai fecha 1Ü de Febrero que el expresado carbón de piedra del reino pague el uno reinado de la Magestad del Sr. D. Felipe v; y por el sosten de ella exhalaría por ciento de su estimación que le señala la tarifa vigente de derechos de gustosos su último aliento. puertas sobre los consumos que se verifiquen donde estos se hallan establecidos, Sí, Sr. Excmo.: estos son los votos qu…</t>
  </si>
  <si>
    <t>…ca las razones que ha dado en apoyo de la Opinión qüe ha manifestado. El mi minación y, guerras en Espalis desde Vllt d Valld, Califa Gmmiadita, hasu su total expulsioo por ei Rey D. Felipe m, escrito en francés por él caballero Flor'lan, tra nistro de Hacienda pide que no se precipite la resolución; y asegura que en la ducido al. castellano é ilustrado cod notas: uo tomo eo 8.u A id rs. pasta y 8 en rús próxima fetmion de las Cámaras presentará…</t>
  </si>
  <si>
    <t>…e la Misa ,,y del valor primer vigor la inmemorial ley de sucesión directa á la corona, derogada por con que algunos vecinos, casi desarmados, atacaron i los bandidos, logrando el Sr. D. Felipe v. S v_ " aprehender i siete de los ocho que componían la gavilla; y conformándose Restaba para la grande obra de la felicidad del pueblo español, felicidad S. M. con lo propuesto por V. S. en el citado oficio, se ha servido aprobar que siempre ha sido el anh…</t>
  </si>
  <si>
    <t>…, y por leyes fundamentales de la nación, las hembras á falta de varones tantes de ésta ciudad, cuya divisé siempre y constantemente ha sido y t es la en línea recta hasta que el Sr. D. Felipe v en 1713 alteró tan sólidos princiciega obediencia . sumisión y respeto á las-leyes emanadas de la autoridad so pios. Ahora bien, pudo ó no pudo; si piído hacerlo, la misma soberanía tiene berana, no dejarán de cumplir tan sagrada obligación si llegase el dí…</t>
  </si>
  <si>
    <t>…"bija mayor de S. M., conforme al derecho y uso inmemorial d* .nesrque acababan de proponerte por &lt;1 ministro, y contrayéndose dos pues á la Espafiaalterado eventual mente pór el Sr. D. Felipe v, procedente de/la fatrii- "pKmera cláusula del bilí, en la que' se autoriza a{ lord teniente para impedir lia Real de Francia, pero reclamado después por fel pueblo español le^Jjl.mcn— y.dispensar toda reunión,-cuyo objeto fuese redactar-petjeiones, sostuvo…</t>
  </si>
  <si>
    <t>…podas las clases del pueblo acerca tario. ‘ ..... 6? Quedan en su fuerza y vigor las demas disposiciones del resguardo de de las causas que produjeron el reglamdhto formado por el Sr. D. Felipe v r y la salud pública que no se hallen revocadas ni modificadas por la antedicha de las que impidieron al augusto Padre de V. M- publicar la derogación de éi, Real, orden de 2 de Febrero último ni por la presente resolución de S. M. contribuirán eficazmente…</t>
  </si>
  <si>
    <t>…rando á todas las clases del pueblo acerca solicitando de su soberana piedad el restablecimiento de ella como único medio de las causas que produjeron el reglamento formado por el Sr. Felipe v, v de de evitar la decadencia que se notaba en todos los ramos productivos del pais las que impidieron al augusto Padre de V. M, publicar la derogación de él, á causa de la escasez de calderilla, que dificultando ó imposibilitando en mu contribuirán eficazm…</t>
  </si>
  <si>
    <t>…p. zoo al aAo. J I** Bilbao J id. Santiago 4 Id. D. Carlos que habia nacido un año anta, a un absurdo que supone efecto reI troactivo y derecho-adquirido sin haberlo; la de que el Sr. D. Felipe v hubiese I sido conquistador, a una calumnia, y por consiguiente es una necedad la de ANUNCIOS. 1 constituirle fundador de la dinastía de los Borbona, puesto que no ha reinado TintSvría te libros que se aprende en 11 lección» sin maestra, traducida del I I s…</t>
  </si>
  <si>
    <t>…o en el secreto de la ley hecha en las Cortes de 11 f dígena de esta preciosa parte de la riqueza pecuaria, que progresó en tanto con derogatoria del reglamento de la magestad del Sr. D. Felipe v, y que restable siderablemente en Francia, en Alemania y otros países. El hábito, el empiris- ce la ley de Partida que arregla la sucesión á la corona de las Expañas? ;y que ] [ mo, y tas trabas que oponen £ toda mejora los mal entendidos intereses exdu- au…</t>
  </si>
  <si>
    <t>…de varones de la misma linea y grado, y la mayor tesón, y hasta hoy solo se ba presentado bajo el carácter de revolucio iniustlcla v nulidad de la alteración que quiso Introducir D. Felipe v. Se vende en la librería de Cuesta, frente 4 S. Felipe el Real, 4 8 rs. en rústica. naria la que en las inmediaciones de la ciudad de Jerez empezó á formar el f1 fragata española Paz , surta en la habla de C4dlz, se hará 4 la vela para Ma marques de Algar,…</t>
  </si>
  <si>
    <t>…a g.. m.d^i n. é Isabeles: por k lev. fundada sobre la inmemorial costumbre; lev que aun En los tre» ¿la» ¡mbo iluminación genera', rcplq .e ce camp’ua', \ mum que alterada per el Sr. Felipe v, fue restablecida er. Cortes por el Señor Don fuegos, salva» de aríhicrta, }' no cintrib».;»&gt; po-co c da: mm or ra«.^ a ur. Cirios xv, v promulgada por el difunto Fernando: por esta ley, i que or p.audble ce-em. ni. la c"r,c,r''e,A‘a ce lo» m . 1 ms d». cue…</t>
  </si>
  <si>
    <t>Felipe, Pedro</t>
  </si>
  <si>
    <t>Pedro Felipe</t>
  </si>
  <si>
    <t>…e* de Hoyos , al Bruoájo rs. en pasta. ‘ 7 calde mayor, de Igualada, á la-dé Taverñes de Vaidigna, y para la de Qáa i —Det grado de círteza e» medigina, traducción del fraoces por D. Pedro Felipe D. Ramón Biaza. , Monlau; profeso/de medicina y.cirugía; uo tofpoep 8.°Se vende eo esta corteen la librería de jRasollL. y&gt;0 B^rcelods ep 1# de Rergnes.y compañía-, 4 10 rs. eo rústica. 1 En consideración á los dilatado* y buenos «reído» de D. Josef Heñía y —Uutvo viagenp p…</t>
  </si>
  <si>
    <t>Félix</t>
  </si>
  <si>
    <t>…gefe de la guardia nacional de infantería. Cid.) es precisamente de insistir cerca del Rey y en nombre de las referidas Poten- Podemos asegurar que no hay duda en el día de que el príncipe Félix de : cías sobre la urgente necesidad de arreglar lo mas pronto posible las diferencias Schwartzemberg ha pasado á Haya encargado de una comisión importante, y con la Bélgica. (Handelsblad.) que parece ser el resultado de la conferencia que han tenido en Munch…</t>
  </si>
  <si>
    <t>Femando</t>
  </si>
  <si>
    <t>…ii , anuncia á sus vasallos la triste y dolorosa noticia de la muerte-de su Alfonso Vázquez; y para la ración que resulta vacante en la misma santa igle augusto Esposo y Soberano D. Femando vn (Q. E. E. G.).*’ Es copia^rG. sia por esta promoción, á D. Sebastian de Cases. Adderley, secretario civil. En consecuencia de esta comunicación S. E. el teniente gobernador de Gi Por las comunicaciones que ha recibido el gobierno de S. M. la Reina braltar…</t>
  </si>
  <si>
    <t>…meses la inobediencia mas desusada y escandalosa á las órdenes'terminan-* Pédro *de la Barcena , avudante que fue de la subínspeccion de voluntarios Rea tes de su Rey y Hermano el Sr. D. Femando vii (Q. E. P. D ). Estas órdenes listas de esta provincia , á.fin de que V. E. se digne ponerlo en conocimiento relativas al viage á Italia del mencionado Sr. Infante, se repitieron después del de S. M. la Reina Gobernadora. Ya esta corporación noticio tan ag…</t>
  </si>
  <si>
    <t>…echos dé sucesión legítima en su augusta primogénita la Señora ; El ciclo mire piadosamente á esta nación, y prolongue la preciosa existen Doña Isabel ir: la muerte de su Padre el Sr. D. Femando vil se los ha hecho cia de V. M. y de su augusta Hija tanto* años cuantos necesita la monarquía efectivos colocándola en el trono de las España:; y llegado el momento previsto para su mas firme consolidación. Tortosa.ó de Octubre de 1833. = Señora.= •n aquell…</t>
  </si>
  <si>
    <t>…ierno compuesto de personaga selectos, el primero es un —•Termo,! predicado en la tuncion de Covadonga el dia ij de Setiembre dé este afio. I eclesiástico. En suma el Rey amado,el Sr. D. Femando vn (Q. D. D. G.), Se vende en Madrid en 1» librería de-la viuda de Croz. y eo Qv;edq en U de D. Ni-] . 4 colás García Longoria, , .V[nos dejó su corazón, y en él todo su poder y-sus virtudes. La Retlgipn y ta redactados e de ¡¡roítille* latina célebres‘autore…</t>
  </si>
  <si>
    <t>…rdoba.— Señora: Requena recibió por la Gaceta ministerial la noticia fúnebre de la Domingo de Orueta.e=Franc¡sco Ramírez—Josef I.lovet.—Manuel dé Medí pérdida de su amado Soberano D. Femando vii (Q. E. G. E.). Sin excepción na.=Salvador Barroso.=Por Málaga, Antonio del Castillo Fagua , secretario. de personas difundióse el dolor y tristísimo silencio; mas en dicho acerbo y cruel estado, buscando la imaginación su alivio, lo encuentra en su Hija p…</t>
  </si>
  <si>
    <t>…Sentimientos de dolor con que recibieron sus habitantes la fúnebre noticia del Rey el Sr. B. Fernando vn (Q. E. G. E.) ha sido sensible á todo buen espa fallecimiento de S. M. el Sr. D. Femando vn (Q. E. G. E.), los eleva respe ñol que aprecia las virtudes del trono, ha debido ser doblemente dolorosa al tuosamente á L R. P. de V. M. condoliéndose con su Real contristado ánimo vicario general de Sto. Domingo y á su orden por el singular aprecio con q…</t>
  </si>
  <si>
    <t>…ausó á vuestra fiel ciudad de Soria la inespera intensó dolor en los getes, oficíales y demas individuos de este regimiento, a da muerte de su Soberano, vuestro augusto Esposo, ei Señor D. Femando v« cuy*1 cabeza tengo el honor de hallarme; y tan luego como se enteraron por la CQ. E. E. G.)» la sumergió en el silencio, expresión la mas elocuente de- «i orden en que les participaba semejante catástrofe, acudieron á mi alojamiento grave sentir; pero enju…</t>
  </si>
  <si>
    <t>…iencia de Galicia, en medio de lo intenso de su aflicción y senti- venta de granos, legumbres, frutas &amp;c. uniformes, y que dividirán la plaza en [ miento por la muerte de su Rey y Señor D. Femando vil (Q. E. E. G.), cuatro grandes cuadrados. Ya han empezado los trabaje», y asciende á 300 el [ suspendiendo por ahora este su dolor con motivo de la Real carta de AL AL númcio de jornaleros empleados actualmente. I de 18 de este mes,'relativa á la proclamac…</t>
  </si>
  <si>
    <t>…úes- é Inexplicable dolor por el infausto acontecimiento de la perdida del mejor dé Sea ^regeneración adminriiTativa, y que cada uno de los que á ella contribuyan, ios Monarcas el Sr. D. Femando vn (Q. E. S. G. E.), co pudo menos de elé^ balic en ia reputación que adquiera la primera recompensa de sus esfuerzos, se var sus votos á la divina Providencia, i fin de que se dignase dispensar á V. M: insertarán desde Enero próximo,en e! Diario de la Admini…</t>
  </si>
  <si>
    <t>…imiento de que se ííalhi traspasado su cosazon por la muerte dd mejor y •sta corte: parece pies qtít no eran infundadas las voces que han corrido mucho mas benéfico de los Beyes d Sr. D. Femando vil (Q. E. E. G.), deponiendo tiempo hace respecto al importante destino que M. de Bibeaupíerre ha de ocu por sa momento este, dolor, cge kaaayo? sumisión y respeto puesto áLJLF. par «a «1 gobierno central del imperio ruso* (Grfcrí^ de Correos-') áe Yx AL* 20…</t>
  </si>
  <si>
    <t>Femcaudo</t>
  </si>
  <si>
    <t>…se halla de renta en los dos la Plana se ha solemnizado en ella el fausto acontecimiento de haber sido jurada puntos referidos. la Serma. Sra. Doña María Isabei Luisa sucesora del Sr. D. Femcaudo vtr, ' ——txperimentos ie sensibilidad; historias y novelas escritas en francés por M. Ba á falta de varón: al efecto se celebró el dia 29 de Julio próximo pasado sor calar de Arnaud : 8 tomos en 8.° Se vende en la librería de Razóla , á .96 rs. en pasta. lemn…</t>
  </si>
  <si>
    <t>Fer</t>
  </si>
  <si>
    <t>…l que lo es déla de Baños D. Pedro de recibir los premios que el Dios de los Reyes tiene preparados á los ob Esteban Pedrero , y para la de esta villa-que resulta vacante nombro á D. Fer servadores de sus preceptos. nando de la Laguna Cañedo, corregidor cesante de Medellin. Tendráse-enten V. M- se ha inmortalizado con el acierto en las determinaciones que ha dido en ]a Cámara para su cumpl¡nfleWo.=Está rubricado. de la Real mano— dictado su j…</t>
  </si>
  <si>
    <t>…ontrastables fundamentos., los ■; ducta de las tripulaciones ó de los capitanes turben el orden ó la tranquilidad sagrados derechos de la augusta descendencia de S. M. Católica el Sr. D. Fer del país', ó dichos cónsules, vicecónsules ó agentes comerciales requieran su in nando vtt al trono de una nación que en todos tiempos ha sabido sostener con tervención para hacer ejecutar ó sostener sus sentencias: bien entendido que esta dhergía sus leyes f…</t>
  </si>
  <si>
    <t>…gentilhombre de Cámara de S. M. nuestra Señora, la jura de la augusta Princesa heredera con solemne función de con entrada &amp;c. Nació en Bayona de Francia, de los ilustres señores D. Fer iglesia, Te Deum é iluminación general la víspera. En el mismo dia 24 por mín Joaquin de Armendariz y Doña Claudia Monreal, baronesa de Armen la mañana se verificaron los exámenes de las escuelas de primera educación, pre dariz. Empezó la carrera militar en l…</t>
  </si>
  <si>
    <t>511</t>
  </si>
  <si>
    <t>…jo y leído el decreto de V. M. en.éste dia, en La junta municipal dé Sanidad de Madrid á todos los habitantes de esta el que se digna participarle el fallecimiento del Rey nuestro Señor D. Fer heroica villa: nando vii , augusto Esposo de V. M., acaecido á las tres menos cuarto del dia «Desde que apareció en el continente de Europa la terrible enfermedad co de ayer, se ha afectado del mas profundo sentimiento con tan infausta noticia, nocida por el…</t>
  </si>
  <si>
    <t>…de la Guerra , en el que le participa muchos año«c Cartagena S de Octubre ue 1833. = Excmo. Sr =EI brigadier de la infausta noticia del fallecimiento de nuestro amado Soberano el Sr. D. Fer infantería, el marques de San Isidro. nando vii (Q. D. D. GO-Lleno de la mas profunda ama1 gura, lo he comu nicado á los individuos del regimiento de mi mando, según lo que V. S. me Capitanía general de And.ducía.=Excmo Sr.: Habiéndose publicado en Se precept…</t>
  </si>
  <si>
    <t>…la sinceridad de su intenso dolor pot el capitán, trataron de quitarle la vida, y en seguida a todos los pasageros y la muerte de su querido Rey, vuestro augusto y.caro Esposo, el Sr. D. Fer turcos. En efecto, llegada Ja media noche, hora en que debían cometer este nando vu (Q. E. E. G.) atentado, y asegurados de que todos dormían tranquilamente, toman sus armas, Dígnese V. M. de aceptarla con la pura expresión de nuestra castellana é y reunidos…</t>
  </si>
  <si>
    <t>…taba en aquellos momentos de angustia | para escuchar mas acentos qpe los del profundo pesar que la agoviaba por ta Señora: La fatal nueva del fallecimiento de nuestro Señor y Rey D. Fer maña pérdida, han dejado pasar los dias. destinados á tributar á su memoria I as J nando vn (O- D. D. G.) no ha podido menos de producir en el ayuntamien debidas lágrimas, sin apartar nunca de vista el sagrado deber de hacer pre.emc; to de la vuestra: M. N. y…</t>
  </si>
  <si>
    <t>…llas, y del ánimo y entusiasmo de la tropa. bía evacuado la noche anterior á Pradanos, y que hacia solo dos horas que otros El general conde Armildez recomienda particularmente al teniente D. Fer tres, que con algunos caballos formaban su retaguardia, habían salido también, nando Casamayor; al ayudante D. Josef Marchesi, que con solo 4 cazadores, dirigiéndose á Cervera, donde según noticias parece que trataban de hacerse hizo 4*1 prisioneros; á los te…</t>
  </si>
  <si>
    <t>…iento de que fui poseido al saber por los par- I Reina Gobernadora. Dios guarde á V. E. muchos anos. Madrid 15 de No tes de V. E. la temprana muerte de nuestro augusto Soberano el Sr. D. Fer— j viembre de 1833~Excmo. Sr.=Diego Ballcsteios.=Excmo. Sr. Secretario de nando vir (Q. D. D, G.), solo podía compararse con la sinceridad de mi-re-I .Estado y del Despacho de la Guerra. conocimiento á las gracias y distinciones que recibí de su munificencia:…</t>
  </si>
  <si>
    <t>…ha .penetrado del mas vivo dolor por U cumbían al golpe de mal tan funesto, prestándoles .sin reserva los recursos que -infausta noticia de la temprana muerte de su adorado Rey el Señor D. Fer íel Dios" dé bondades habla depositado.cn. mis manos, no pude'saber esta notí- nando el vu (Q. E. Xi- R), digno y amado Esposo de V. M.: sentimiento y feia sin sentirla, ni meditarla sin llorarle. Vuelto ya de mi primer pavor, y amargura que solo ha podido te…</t>
  </si>
  <si>
    <t>Fer, Francisco</t>
  </si>
  <si>
    <t>Francisco Fer</t>
  </si>
  <si>
    <t>…e Manresa. —Josef Bou.zz Por acuerdo de la ilustre ciudad do 115. El director del Real conservatorio de Artes cuidará de que se cum Gerona, Juan Perez Claras, secretario—Al Excmo. Sr. D. Francisco Fer pla y guarde lo dispuesto en este reglamento; tomará las disposiciones que nandez del Pino., Secretario de Estado y del Despacho universal de Gracia y sean consiguientes, y consultará á S. M. en lo* casos que fuere menester. Justicia. Plan de enseñanzas parti…</t>
  </si>
  <si>
    <t>Fer-, Di</t>
  </si>
  <si>
    <t>Di Fer-</t>
  </si>
  <si>
    <t>…profundo sentimierirp giic- le-h^i en griego, prohibiendo a tbdoj griego cretense vender sus, posesiones, y £ todo lusado la infausta noticia.del MlecÍfflli.&lt;n|ja.jk_JWetíia Rey y Señor Di Fer- '’ habitante el comprárselas, bajo penartetperder el precio de U compra. De. esta Indo vn (Q. E. G. E.), y.al^m'tsnjo tieijipéi, .íumpüendo con el deber que determinación ípjjeren Jos griegos qúe IA intención del gobierno egipcio es obli ¡jé impone su amor y…</t>
  </si>
  <si>
    <t>Ferhápdo</t>
  </si>
  <si>
    <t>pMMMtti m ; c. ' . '7*21 . -la .OGflBÍoa .de *er’V. E. quie£me reimte las mctiaUas, me es, oportuna des que Üebióá la’honfladdel'augdsto Esposo de V. M. el Sr. D. Ferhápdo vñ: iv -djiuiucraviiuniconsideración saludsalua yy largalarga robustaroousta desearlesesearte ofrecertewnvw. &lt;»unu , iwptiuuMrespetuosa «i. f*y,y . (Q.E. P. IX) desmentiríaahoray haría traición á sts propios sentimientos»! dt*«,rvi&lt;rho .Vida A~.de n»mrÍAenego…</t>
  </si>
  <si>
    <t>Feria, J. M.</t>
  </si>
  <si>
    <t>J. M. Feria</t>
  </si>
  <si>
    <t>…0, 00. lecientes 4 &gt; muertos 13, enfermos comunes 17. Id.Valesid. oode consolidados,4 por 100, 48,47J,ii£ á 60j ád.60,f. d37vol.y 41á prima.d. f. vol. y firme Nota, El facultativo D. J. M. Feria dice en su parte: «El cólera está in Deuda negociable del 5 p. 100 i papel, x 1 ¿ al contado. vadiendo en estos dias con mas intensidad que á los principios, y causando por Id. sin Interes, 00. consiguiente mas muertos. El mayor número de estos pertenece á la…</t>
  </si>
  <si>
    <t>Fermii</t>
  </si>
  <si>
    <t>…te acto religioso fue lucidísima y numerosa-, las compañías de pre 6,338................ 1000.. .............. Idem. ferencia, mandada» por el Sr. coronel del regimiento dé Toledo D. Fermii» 26,280—.. &gt;... 500......... ........... .............. Idem. Melgar, formaron á la inmediación del templo, y las músicas alternaron du 10,440.7.-.......... 500................ ....... Idem. rante 4 función* habiendo acompañado una i ta corporación municipal…</t>
  </si>
  <si>
    <t>Fermín, Armando Juan Bautista</t>
  </si>
  <si>
    <t>Armando Juan Bautista Fermín</t>
  </si>
  <si>
    <t>…de Abril último fdlleció fen el pueble/ de Armendaríz de Fran continúan abundantemente surtidos de todos los artículos de primera necesidad, cia, á los 72 años de edad, el Excmo. Sr. D. Armando Juan Bautista Fermín sin que los precios se hayan aumentado. de Armendariz, barón de Armendaríz, teniente general de los Reales ejérci tos , condecorado con la gran cruz de la Real y militar orden de San Herme En la villa de Villa Martin se celebró el 24 de Julio, dia de la Reída…</t>
  </si>
  <si>
    <t>Fernaa-</t>
  </si>
  <si>
    <t>…ca gaditana tiene la honra de manifestar sido poner término í esc motín por las circunstancias local» y la falta de sufi .V. AL «1 dolor que la ha causado , la temprana muerte del Sr. D. Fernaa- ciente tropa de línea,ifi pesar de lo* grandes y considerabl» gastas de las «ja* lo* esfuerzos empleados, los cual» continúan aplicándose y alÍo vn, augusto Esposo de Vi AL públicas y de</t>
  </si>
  <si>
    <t>Fernan</t>
  </si>
  <si>
    <t>…sobre tantos infelica eoino han gemido bajo los monumento* gloriosos que ofrece ei memorable reinado del Sr. D. Cir ios ui, augusto abuelo ife su rigió restaurador y protector el Sr. D. Fernan do vu. Por lo mismo queSÍM. se ha dignado dispensarles muestras aprecia</t>
  </si>
  <si>
    <t>…eriTará la historia una nación que hava dado prue 3. ° El rumbo ó delincación que ha merecido la aprobación de S. M. es bas mas grandes de amor y lealtad hacia su idolatrado Rky v Señor Fernan desde Incinillas por el valle de Valdivieso, Oña y la Bureba á encontrar la’ do vii , ni de su inalterable adhesión á las antiguas y veneradas leves de la mo carretera de Francia, bien sea en Santa María de Riva-Redonda, ó bien en narquía, que la española. Cu…</t>
  </si>
  <si>
    <t>Fernán</t>
  </si>
  <si>
    <t>…España, que establece la forma de suceder mismos exámenes, con 100 targetas comendaticias que se entregaron 4 otro en la corona, y exposición del derecho de las augustas Hijas del Sr. D. Fernán— Pedro por D. Sabau: cuaderno en 4.0 Se vende en las librerías de Qulróa y so vii, igual número como acccssit de aquellos. A 8 rs. rústica. en Cuesta, En la clase de agricultura también repartió dos premios la sociedad , y dos ——Nueva edición del combate espi…</t>
  </si>
  <si>
    <t>…debe abandonarse á una fatal confianza- La junta es también de parecer de que este azote no alcanzará á nosotros; porque la lo Con motivo de la muerte de nuestro amado Soberano el Sr. D. Fernan calidad de Madrid, su mucha elevación sobre el nivel del mar, su hermoso do vii , que está en gloria, y en virtud de Real orden se suspenden todos los cielo de admirable limpieza., su dilatado y despejado horizonte, el aíre puro espectáculos y diversiones púb…</t>
  </si>
  <si>
    <t>…1833. = Señora.=A LR.P. de V. M —Ji.m Señora: Vuestro consejo de la Guerra hace presente &amp; V. M. su profundo Domqc. U sentimiento por la temprana muerte de su Rey y Presidente el Sr. D. Fernan do vu (Q. E. E. G-), y se pone á L. R. P. de V. M. para manifestar su res Señora: La desgracia que hoy llora la fiel España por la muerte de su idp-, peto y sumisión i la Reina nuestra Señora Doña María Isabel ii y á V. M. latrádo Rey el Sr. D. Fernando vu (Q…</t>
  </si>
  <si>
    <t>…de 29 del mes próximo anterior, con la tris participaba acontecimiento tan triste, quedó la corporación penetrada del do tísima y funesta noticia del fallecimiento del Rey nuestro Señor D. Fernan lor mas profundo, y estes mismos sentimientos manifestaron sus vecinos al oir do vi i CQ- E E. G.), que reunidos en mi casa los gefes de esta guarnición, y el anuncio público, que quedó acordado, y se llevó á efecto el mismo dia con enterados de dichos docume…</t>
  </si>
  <si>
    <t>…á la corona de NaT*arra i nuestra augusta temporal y para la eterna, y tan dulce cosa tratar de ella, que no puedo pres Reina Doña Isabel ii de Castilla como Hija primogénita del Sr. D. Fernan cindir, cuando soy excitado por el Excmo. Sr. capitán general, de recordaros do vir, último Monarca que falleció sin dejar Hijo varón. Ha sido reconocida que no puede haber sin ella conveniencia, bien, ni contento verdadero y per solemnemente Reina de las Esp…</t>
  </si>
  <si>
    <t>Fernan, Francisco de Galvez y</t>
  </si>
  <si>
    <t>Francisco de Galvez y Fernan</t>
  </si>
  <si>
    <t>…ulta vacapte por, esta promOcion en la misma al honorario de gratitud que rebosan en sus habitantes. El memorable corzo que abatió lái i esta y efectivo de la audiencia de Cáceres D. Francisco de Galvez y Fernan águilas del Norte, dominó en la.Mancfaa el. terreno que hollaban sut vence dez, y para la alcaldía del crimen de Cáceres á D. Ramón López Vazquez, doras falanges^ empero horrorizados sus habjtaptca.de 1$ pérfida seducción copa colegial mpyor del de Fonseca. T…</t>
  </si>
  <si>
    <t>Fernanda</t>
  </si>
  <si>
    <t>…: en 30- de Setiembre último su profundo dolor por el fallecimietñe del augusto do.=rJoapuin Portero-czAntonio Du*rte^=Eduardo Collado.=¡Mareos Fernán- 1 -Esposo de V. M. el Rey y Señor D. Fernanda vu, me hallaba yo en la ciu- dez, secretario. | ,dad de Barcelona en uso de Real .licencia para recobrar mi salud y tomar bañós. Unido ahora íntimamente á los sentimientos del mismo consejo, á que tengo Señora: Los gefes y oficial» de la Real armada que dotan…</t>
  </si>
  <si>
    <t>…inilla, D. Juan cías en mi nombre por este nuevo honor , sobre los muchos que tengo recibí- I rtfel'Gayo y‘D: Eusebio Dalp; vengo en mandar, como Reina Gobernadora dos de S* M. el Sr. D. Fernanda vn (Q. K. G. E.), por los que no ceso de] I durante la menor edad de mi muy amada hija la Reina l)ofu .VI.'.kia Isa— pedir al Señor por el augusto difunto, y por S. M. la Reina nuestra Señora] ['ski lí, qué sirvan en comisión dichas plazas D. Manuel Alvarez G…</t>
  </si>
  <si>
    <t>Fernanda, María Luisa</t>
  </si>
  <si>
    <t>María Luisa Fernanda</t>
  </si>
  <si>
    <t>…. póseer los retratos de SS. 'AA. RR. las Sermas. Se floras DOfla María Isabel Luisa Estos .hombres pertenecen á la facción de Thomar, desbaratada completa Princesa de Astúrias, y Doña María Luisa Fernanda, Infanta de España, bijas de 7 nuestros amados Soberanos , se han litografiado ambos retratos de cuerpo entero, for~ mente , como ya se ha' sabido. De sus dichos resulta que no quedan ya rebeldes mando grupo en una so'a estampa por el cuadro que pintd D. Jose…</t>
  </si>
  <si>
    <t>Fernandez, Antonio</t>
  </si>
  <si>
    <t>Antonio Fernandez</t>
  </si>
  <si>
    <t>…:.n.: .eí los todo»■. íoí ; Fernando y de Quiroga, D. joaquin de Anduaga, D. Luís Fernandez de Cór asuntes erares, bien porque como nombre había menester muchas veces ót i» doba y D. Antonio Fernandez de ürrutía: y el 5f. marques d#Casa-Irujo.Toprudencia agen a, bien, y esta era ía razón principal, porque ante» de dar der-, dc*s Han tenido ci honor de ser admitidos á besar la Real mano de S. Sí. la tas órdenes ¿ unj=s vasallos tan poderosos, era preci&gt;o qu…</t>
  </si>
  <si>
    <t>Fernandez, Blas</t>
  </si>
  <si>
    <t>Blas Fernandez</t>
  </si>
  <si>
    <t>…s que se conduzcas» con la leal Teniente de voluntarios Realistas. de la 5.1 compañía de Medina de Pomar tad que Ib han hecho Rio y sus compañeros , y ha mandado que se inserto en D. Blas Fernandez. ' , la Gaceta para que sirva de estímulo í los que se hallen en igual caso. D. Basilio López, es-guardia, natural de Espinosa-«le Ice Monteras.. ■ ¡</t>
  </si>
  <si>
    <t>Fernandez, Estéban</t>
  </si>
  <si>
    <t>Estéban Fernandez</t>
  </si>
  <si>
    <t>…el Hertiaiz, alcalde provincial Sr. D. Francisco Mar cos Santaclla, fiel ejecutor D. Josef María Torres Vallejo, D. Tomas Dávila, Exposición S S. M. Lie. D. Juan Becerra y García, D. Estéban Fernandez, D. Josef Simón Iz Señor: El ayuntamiento de la M. N. y M. L ciudad de San Juan de Puer quierdo, y el caballero síndico procurador general D. Josef María Porrata, se to-Rico nos ha confiado la honorífica misión de presentar á los R- P. de V. M. trajo á la vis…</t>
  </si>
  <si>
    <t>Fernandez, Francisco</t>
  </si>
  <si>
    <t>Francisco Fernandez</t>
  </si>
  <si>
    <t>…ción • escri aseo de sus calles; y qué en la pirámide de dicha fuente se ponga una inscrip tas en francés por Mr. Pedro Collot, cura de.Cbevreuse, y traduldaa at castellano por él doctor D. Francisco Fernandez /¡e Florez, con el tezto en ambas lenguas, eu ción que rcctierdc los dulces nombra y memoria de los Reyes nuestros Seño 3 tomos en 8.® marquida. Se hall rfin eo la librería de Hurtado, fi 30 rs, en pasta. ra y de fia Serma. Sra. Princesa heredera. S. MI se ha…</t>
  </si>
  <si>
    <t>Fernandez, Manuel Jacobo</t>
  </si>
  <si>
    <t>Manuel Jacobo Fernandez</t>
  </si>
  <si>
    <t>…or ahora de 48 páginas, con las láminas necesarias, y el precia de ellos por suscripción será de 10 rs. cada tres números por adelantado en Barcelona, Caldas de Reyer y de Cuntle. D. Manuel Jacobo Fernandez, en Santiagos II en la provincia, y xa fuera de ella. Se suscribe en Barcelona en la librería de Brrg- oes, en la de Roca, en ia de Oliva y en la misma imprenta de Verdaguer: Madrid en desde 1.® de Jubo i 30 de Setiembre. la librería de Razóla: Barbastro, Laf…</t>
  </si>
  <si>
    <t>Fernandez, Manuel María Jurado y</t>
  </si>
  <si>
    <t>Manuel María Jurado y Fernandez</t>
  </si>
  <si>
    <t>…upón. Id. Id. de 4 por roo, 404I :sin* cupón y 43 con él al contado: 4a y 41 j i so f &gt;9 d. f. ó Igualmente por Real decreto de S del mismo ha tenido i bien nombrar á vot. con Id. D. Manuel María Jurado y Fernandez, catedrático ,que ha sido de la extin Vales ao consolidados. 00. Deuda negociable dal J p. 100 4 papel, «o. guida, universidad de Baeza, para ej corregimiento‘de letras de la villa de Id. sin Interes, j] al contado. Nava del Rey- ' 1 ’ . "■ Acciones del banco…</t>
  </si>
  <si>
    <t>Fernandez, Mariano</t>
  </si>
  <si>
    <t>Mariano Fernandez</t>
  </si>
  <si>
    <t>…ca Casanova, ANUNCIOS. ; ■ ‘ Pepa: D. Florencio Romea, D. Carlos: ¡D. Nicolás Lombia, D. Anselmo: JUannal de física divertida ó nuevas recreaciones físicas: contiene varios experi D. Mariano Fernandez, D. Eugenio: D. Carlos Boldum, Juan. 3.° Terceto mentos curiosos, instructivos y deYáelt ejecución; con diversas aplicaciones il las ar tes y la industria , y un vocabulario de física , esérito en frances por Mr. Julia Fontei de tres bajos en la Margarita d’A…</t>
  </si>
  <si>
    <t>Fernandez, Pedro</t>
  </si>
  <si>
    <t>Pedro Fernandez</t>
  </si>
  <si>
    <t>…Real Sociedad, qué agradecida acordó ,cxponertos-al pero después de algunos tiros de metralla, se rindieron con condición de ser público y hacer mención honorífica de ellos, y de D. Pedro Fernandez dé la considerados como prisioneros de los ingleses. Su número era de unos 140: se Fuente, maestro que la había dirigido, y que U&gt; es de la escuela pública de esta les encontró 4. cañones, 138 fusiles, y irnos 53 cartuchos. Según las declaracio ciudad. Se exp…</t>
  </si>
  <si>
    <t>Fernandez, Rosario</t>
  </si>
  <si>
    <t>Rosario Fernandez</t>
  </si>
  <si>
    <t>…bia en la sala una colección, de mues sf losbloquéascn hasta que l legase el .navio. Estas órdenes fueron ejecutadas con - tras de caligrafía escritas con bjlíetes por la señorita Doña Rosario Fernandez taáta prontitud «orno buen éxito, tos piratas se acercaron i la costa para huir; Cueto, y dedicadas i la Real Sociedad, qué agradecida acordó ,cxponertos-al pero después de algunos tiros de metralla, se rindieron con condición de ser público y hacer mención h…</t>
  </si>
  <si>
    <t>Fernandezcomunicaránde, Juanla</t>
  </si>
  <si>
    <t>Juanla Fernandezcomunicaránde</t>
  </si>
  <si>
    <t>…s. meros 49,998, de reales vn. 4,662 con 27 mrs., y 79,976, de 3,029 rs. 6 mrs., á favor 20,544. 1000........ Madrid y Quintan»* todasen lasdemontañasla capellaníade Santander,que D. Juanla Fernandezcomunicaránde laenRegueraesta cortefundóá D.enRamónel lugarRamosde Cds,y 10,355* 1000.......... San Sebastian. Poveda, que vive ea la plazuela de'S. Martin, núm. 2.0, cuarto entresuelo; en con 2,398. 1000........... Santander. cepto de que están tomadas las disposiciones o…</t>
  </si>
  <si>
    <t>Fernando</t>
  </si>
  <si>
    <t>…ón á las Reales roanos de V. M. para feticitark por el de rano y i 3#M. (que el cielo guarde),,se considerarían indignos del honroso seado restablecimiento de su augusto Esposo el Sr. D. Fernando vii , y po título de&gt; españoles, y de ser Vuestros adictos vasallos, si en unas circunstancias los Railes decretos de. eterna memoria cóii que V. M. se propone kbrar L tales, se olv¿dasenide elevar á JU R. B* de V.M. que después de haber dado dicha dé los- es…</t>
  </si>
  <si>
    <t>i- : i Núiri. IX.. Sábado 26 de Enero de 1833. ARTICULO DE OFICIO. mejor y mas justo de los Reyes el Sr. D. Fernando v« , por la integridad y conservación de los derechos correspondientes á su soberanía absoluta, por ' ' 0 Rey nuestro SefiqrjcoDtiaúa perfectamente en su convalecencia. V- M., sus augustas Hijas la excelsa Princesa é Infanta , y toda su dinastía. Dígnese V. M…</t>
  </si>
  <si>
    <t>…ones , pero rica de amor y de lealtad hacia las Reales Personas de V. M. Jos legítimos Soberanos, lloraban la triste suerte y terrible desolación de que y su augusto Esposo el St. D. Fernando vii) que tiene el honor de rendir reían amenazado at reino con la muerte que se temía de su augusto Monarca A JL R. P. de V. M., cuya interesante vida conservé el cielo dilatados años el Señor D. Fkknakdo (Q. D. G.) Llevaron su aflicción y su llanto mez para…</t>
  </si>
  <si>
    <t>…do. Es ver-verentes graciasal Dios que modera los destinos, pues ha desviado la cerviz dad que este estado de incertidumbre no durará siempre, y que esos numero de ai amado Rey el Sr. D. Fernando vn ,~ adorado Esposo de V. R. M., sos ejércitos que sostienen los Estados de Europa ¡os 'apuran: también lo es de la sangrienta’ guadaña que ni al potentado en-su trono , ni al mendigo en su que acaba de hacerse en las posiciones militares de Holanda, Francia…</t>
  </si>
  <si>
    <t>…gre el gobierno monárquico .en el trono de las Españas, la soberanía todos sus ángulos celebra y felicita el acierto de V. M. en el uso de las fa-; incontestable en la persona del Señor D. Fernando vii , Ala legítima suce cultades soberanas, y correspondo á tanto amor y desvelo con una fidelidad sión á la Corona en la excelsa Infanta primogénita y augusta estirpe en los jamas desmentida, sea permitido á esta Real acádemia de ciencias naturales y lérmino…</t>
  </si>
  <si>
    <t>…ábiamente ¿arcas, del Padre de sus pueblos, de vuestro amado Esposo' y nuestro augusto para asegurar la tranquilidad y-fel iz porvenir de nuestra España ; pues que asi Sdberano el Sr. D. Fernando vn. , ' , - se ve ratificada en la promulgación y observancia"de tan importantes documettCuando la nación se bailaba sumergida en el mayor dolor , amenazada- de. .' tos: cón esta ocasión ruego á. v. É. tenga la dignación de significar' á S. m. iy la mas cruel…</t>
  </si>
  <si>
    <t>…ora y de su au preceptos de SS. MM. y de su legítimo gobierno, sin gue mi adhesión y leal- ., gusta dcscendéhoia^Q^vos soberanos derechos acatan y víneran profundamente .iád al Sv D. Fernando vij (que Dios guarde) y su augusta.descendencia har estos sus leales yarOames vasallas. Cádiz 24 de-Febrero de 1833.=Señorea: ya vaéilado en ningún momento hasta hoy: éstos mismos sentimientos los he A los R. P. de V. M.=,fuan Josef Samkezr, int«ndente.=:£«wr…</t>
  </si>
  <si>
    <t>…as de la autoridad so pios. Ahora bien, pudo ó no pudo; si piído hacerlo, la misma soberanía tiene berana, no dejarán de cumplir tan sagrada obligación si llegase el día en que el Señor Don Fernando vil, y puede volver las cosas á su regular naturaleza: algún enemigo intentase atacarlos, imitando el ejemplo de lealtad que han he si ho pudo, con doble razón puede y aun parece estar en el caso de deber ha redado de sps antepasados, en cuyos sentimientos ab…</t>
  </si>
  <si>
    <t>…ra Rodríguez y D. Juan de Villanueva. Paga al mis ceder al ministerio la cantidad que pide para complemento de losgastos secretos. mo tiempo el debido tributo.de agradecimiento al Sr. D. Fernando vi, funda Mr. Jjherbette sube á la tribuna., pero los ceñiros piden á grites que se dor de la Real academia de S. Fernando,,y á sus augustos sucesores que ia pro proceda ¿ ¡a votación; los extremos le instamá qué calle , y aunque el Presi tegieron. y enriquec…</t>
  </si>
  <si>
    <t>…d* no interrumpi partido, acatando con el debido homenage y amor las - sagradas -Personas de su» da observancia, y de reinados debidos á ella de grata memoria para-todo buen Rete* Don Fernando vii y DoRa Cristina , tanto por sí, como por ser fie •spafioL Éíó.Ió será, Señor, el que negándose 4‘la evidencia y exactitud de lo» les intérpretes de su vasto vecindario, manifiestan que cuando afortunadamen hecfioí.’i! htandato de V. M., al- imperio de una…</t>
  </si>
  <si>
    <t>…or de Francia. tado, y aun cuando todos estos beneficios procedan pnmordialmenie de la mu «También se dice que llegará a Silistria un cuerpo de tropas rusas, que se nificencia del Sr. D. Fernando va, es V. M. quien los ha puesto en planta gún algunos será de 89 hombres con la artillería correspondiente, y que des y en ejecución durante vuestro memorable interino gohierno, y esta gloria es pués lo verificará otro de 2o9. toda de V. M. Por fin , omitien…</t>
  </si>
  <si>
    <t>…fallecimiento en una guerra atroz y fratricida. La in mas antiguo de cada clase á nombre de los demás. Dios guarde á V. E. muchos dudable adhesión de los cubanos á la persona del Sr. D. Fernando vii , porque años. Tudela 12 de Marzo de 1833.=Excmo. Sr. = El coronel encargado de la en su réinado es cuando se ha visto,florecer en su suelo la abundancia y la ma revista, Josef María Cortés. = Primer comandante, Manuel Urruiia. — Capi yor cultura, no pudi…</t>
  </si>
  <si>
    <t>…oor eterno, y las generationes‘futuras alaben y bendigan el nombre in episcopal ú otra que exija bulas pontificias, se contará el término desde el dia mortal del mejor Padre y Rey Don Fernando, vrr y de su muy augusta Es de la preconización de estos en Roma, desde el cual queda vacante k prebenda posa, dulce Madre, sapientísima Reina, DoRa María Cristina, á quienes que disfrutan; y si ocurriese que aun con este término no puedan posesionarse con su…</t>
  </si>
  <si>
    <t>…ñola, y constantes en tan nobles principios se pronunciaron los primeros en 1308 contra el tirano usurpador de la Europa Excusado y Noveno. en defensa del mejor de los Monarcas el Sr. Don Fernando vii, por cuya Al gefc de la comisión de liquidación de atrasos del monte pío de oficinas preciosa vida , la de la Reina nuestra Señora y augustas Hijas, dirigen al cicdigo con esta fecha lo que signe: Habiendo dado cuenta al Rey nuestro Señor -4o los días fer…</t>
  </si>
  <si>
    <t>…et y Reina nuestros Señores v SS. AA- RR sus augustas Hijas si rata memoria del fausto reinado de V. M. y de nuestro adorado Monarca el guen sin novedad en su importante salud. r. D. Fernando vil. Monumento que con sumo gozo repararán diariamente estos fieles vecinos, sus hijos y sus nietos, para bendecir siempre el nombre de Del mismo beneficio disfrutan SS. AA. RR los Scrmos. Sres. Infantes; sus Reyes mas queridos. El Todopoderoso, que hiciera i…</t>
  </si>
  <si>
    <t>…stúriaspresente deeu DoñaEspadar,MaríacontieneIsabelesteLuifo Jae«.__AnJújar. Trigo, á 32 rs. fanega: aceite, á 25 rs. arroba. sa , Hija primogénita de nuestros augustos Soberanos Don Fernando vii y Doña Bailen. Trigo, 4 34 rs. fanega: aceite, á 24 rs. arroba. María Cristina ue-Boreon. Se vende en Madrid á real en Id librería de Cuesta y Jaén. Trigo, á 36 rs. fanega : aceite, á 27 rs. arroba. ed——manual,Valencia endel lacarpinterode López.de mueble…</t>
  </si>
  <si>
    <t>…afortunado momento, y dando un nuevo testimonio de su pliegos de impresión, que sale cada uno á medio rea^ como se dijo en-el prospecto. respeto á las leyes, y de amor á S. M. el Sr. D. Fernando vh (Q. D- G.), Las letras-de que consta son I, J, K, £. Para los que estes suscritos por cuadernos se les eütrégaril el i.° del tomo 6.°, pagando por él 10 rs. en Madrid y i'z en las á su augusta Esposa la Reina nuestra Señora DoSa María Cristina de provincia…</t>
  </si>
  <si>
    <t>…fanega: cebada) de 18.a 20. suceder en la corona, y exposición del derecho de las augustas Hijas del Señor Carmena. Trigo, de 31 4 32 rs. fanega: cebada , de 12 á 14 id.: aceite,. D. Fernando vii. Por el doctor en leyes D. Pedro Sabau y Larroya, aboga de 27 4 29 rs. arroba: vino, de 25 4 30 id. do de los Reales consejos, y oficial mayor de la secretaría de la Interpretación Erija. ' Trigo, de 28 4 32 rs. fanega-• cebada, de 12 i 13 id. : aceite, d…</t>
  </si>
  <si>
    <t>…as á falta de varón en la línea reinante; y aun tam brillante iluminación en la plazuela de nuestra posada en la forma que lo acor bién puede aplicarse íá nuestro amab&amp;simo Rey el Sr. D. Fernando vii , que daremos , para aumentar el regocijo públiio al ver asegurada la sucesión de la después de ser llorado por muerto; resucita gloriosamente para fijar su Real su corona en' la. descendencia directa de nuestro Soberano según práctica y fuero cesión y li…</t>
  </si>
  <si>
    <t>…vende en esta corte es la librería de Razóla, y en Barcelo na en la de Torner, á 3 rs. Váléiteia-de^ilcántara 8 de'Julio. ■ Heroida» que en obsequio de nuestro católico Monarca el Sr. D. Fernando *vh y de su augusta Esposa Doña María Cristina y áfotros dignos objetos, dá á luz el En este cordon se han presentado dos partída5-de--á-,jsjete hombres cada presbítero D. Francisco Javier Torregrosa.' Se vende en esta corte en I2 librería de una, y después u…</t>
  </si>
  <si>
    <t>…contra los enemigo» que vinieron de fuera á derribarle? Tanto valdria decir que gal en 6 de Febrero de 1715. El único documento relativo á nuestra legislación, nuestro Soberano el Sr. D. Fernando vh, cuando volvió de Valencey, entró fundamental, inserto en aquellos tratados, fue la ley de 18 de Marzo de 1713, i reinar como conquistador. ¡Y se atreven á imponer una mancilla tan igno sobre la renuncia de los Borbones de España á la corona de Francia, la…</t>
  </si>
  <si>
    <t>…iene mas hijo que el príncipe Federico, de cuyo matrimonio no que los ojos humanos no descubrían causas impulsivas. Y cuando las públicas se espera sucesión; ni mas hermano que el príncipe Fernando, que tampoco circunstancias habrían podido reproducir convulsiones en el cuerpo político, ha tiene hijos. Muerto este príncipe, recaerá la corona de Dinamarca en la her béis asegurado para siempre la. felicidad de vuestros pueblos con el acto mas so mana mas…</t>
  </si>
  <si>
    <t>…to de la tarde de hoy ha sido Dios servido de llamar biéndose quedado hoy en cama. Dios guarde á V. E. muchos años. Palacio 28 para sí el alma de mi muy caro y amado Esposo el Rey Don Fernando, que de Setiembre de 1833.=Excmo. Sr.=Pedro Castelló.=Manuel Damian Perez. está en gloria: y como Reina Gobernadora, durante la menor edad de mi au =Sebast¡an Aso Travieso.=Excmo. Sr. sumiller de corps de S. M.” gusta Hija la Reina Doña Isabel ii , lo partici…</t>
  </si>
  <si>
    <t>…; de donde resulta mayor mortandad relativamente al total de la pobla ción y al de los invadidos que en los días anteriores. comunicó la noticia del fallecimiento de S. Ai. el Rey D. Fernando vji. Señora: Reunido el Consejo y leído el decreto de V. M. en.éste dia, en La junta municipal dé Sanidad de Madrid á todos los habitantes de esta el que se digna participarle el fallecimiento del Rey nuestro Señor D. Fer heroica villa: nando vii , augusto Es…</t>
  </si>
  <si>
    <t>…encias que en semejantes casos se acostumbran, la infausta muerte de rezcan su Real confianza, y tengan las calidades necesarias para el acertado des mi muy caro y amado Esposo el Sr. D. Fernando vit, que está en gloria, y empeño de tan importante ministerio. confirmando en sus respectivos cargos y empleos á los secretarios de Estado y 15. »S¡ desgraciadamente llegase á faltar mi muy amada Esposa antes que el del Despacho y á todas las autoridades del…</t>
  </si>
  <si>
    <t>…ra por el cual se remite al Consejo Real.varias clausulas del testa proclamando su inviolabilidad siempre que creen hallar en sus disposiciones mento de nuestro difunto Monarca el Sr. D. Fernando vii , que se abrió .con una garantía' para lo que han creado y conseguido fundar á costa de revolucio toda la solemnidad de costumbre el 30 de Setiembre. nes. Pero los revolucionarios desprecian altamente la santidad de los tratados Las cláusulas esenciales y…</t>
  </si>
  <si>
    <t>…traslado de la Real orden que con la dei dia anterior se comunicó á V. £., noticiándole la infausta y sentida muerte de Capitanía general de Ouipúzcoa. 1 nuestro muy querido Rey y Señor D. Fernando vit, que de S3nta gloria goI za, he reunido á todos los señores gefes y oficíale* de este Real cuerpo que tcn- Excmo. Sr.: A las doce de esta noche ha puesto en mis manos el adminis | go el honor de mandar, á quienes después de haberles enterado de su literal…</t>
  </si>
  <si>
    <t>…deducción de Señora; El ayuntamiento de la M. H. villa de Madrid, penetrado de in una cuarta parte por razón de gastos de conservación. tenso dolor por la pérdida del Rey* nuestro Señor D. Fernando víi, vuestro 12: Juos pueblos, que por no contar con fondos suficiente» de Propios y augusto Esposo, que en gloria está, vierte hoy lágrimas de amargura* y en ia arbitrios para cubrir sus cargas de reglamento, tuviesen necesidad de ocurrir i angustia de su co…</t>
  </si>
  <si>
    <t>…las tropas para el 17 del corriente. (Corresp. de Hamburgo.) I responde, ál paso que consternados por el sentimiento y dolor que es general I i todo# de la; muerte del Rev nuestro Señor D. Fernando vii , que en paz I descansa, tribútan ios-votoS respetuosos á su augusta memoria, manifiestan con- ALEMANIA. I migó los mas vivos deseos en concepto de autoridades y de cualquier modo, Francfort 18 de Setiembre. de obedecer y respetar por sí, y hacer obedecer…</t>
  </si>
  <si>
    <t>…tantes de esta isla. Ocurrencia de hoy. Invadidos graves 4 &gt; leves 5, convalecientes 4» enfer Zaragoza l.° de Octubre. medades comunes 25. La noticia del fallecimiento de S. M. el Sr. D. Fernando rn ha llenado Estado general de los invadidos, curado:, murrios y existencia de enfermos del mayor sentimiento á los leales habitantes de esta ciudad. Nuestro digno ca del cólera-morbo en esta ciudad y barrio extramuros de Triana en los dias pitán general, co…</t>
  </si>
  <si>
    <t>…tra Señora Doña IsabuI ií, al remitirme el Real decreto de la de que las tropas de mi mando participan de los mismos sentimientos de deci-l I infausta noticia de la muerte del Rey D. Fernando vu; y tengo el honor do dida lealtad y amor á su Soberana. ' I [contestar i V.E que los generales, gefes, oficiales, y todos los demás indivi- He participado ya á las principales autoridades de la provincia el infausto! i dúos de esta guardia Real de mi mando…</t>
  </si>
  <si>
    <t>…ordaré que recibí el Real decreto de 29 del mes anterior, que anuncia el fallecimien-v con el mismo Consejo, no solo las medidas de público sentimiento y de mía to del Rey nuestro Señor D. Fernando vii (que está en gloria), lo circulé, acto» fúnebres, sino también lo necesario para mantener el orden y reposo de penetrado del mas vivo dolor, á los subinspectores comandantes de departa los pueblos, dando al efecto las providencias conveniente» gara lograr…</t>
  </si>
  <si>
    <t>…o a bien INGLATERRA. comunicarme en 29 del último mes de Setiembre. Al lado de la amargura con que han recibido la dolorosa noticia del falle Léndret 27 de Setiembre. cimiento del Sr. D. Fernando vii, nuestro muy amado Monarca, encuentran Fondor público!. Tres por 100 consolidados 88&gt;. a justa y halagüeña esperanza de ser los primeros en acatar, sostener y guardar Las cartas de comercio de .muchos de nuestros puertos, y mas princifVmen-i el augusto so…</t>
  </si>
  <si>
    <t>…» Catalanes:- Al anunciaros con el mas profundo dolor la infausta noticia Reina Gobernadora de la monarquía, durante la menor edad de S. M. la I del fallecimiento,de nuestro Rey y Señor D. Fernando vii .CQ- E. E. GO no Reina nuestra Señora Doña Isabel ii de este nombre. Dios guarde i V. E. | dudo que-todos.participareis del mismo acerbo pesar por la pérdida de tan amar, muchos años. Cádiz 4 de Octubre de l833-=Excmo. Sr—Josef Manso—Ex do Soberano, á,qui…</t>
  </si>
  <si>
    <t>…l rec mo día fue Oios servido de llaoiar para sí el alma de su muy caro y amado tor del cabildo eclesiástico .Valías Domínguez. = Por el estado noble Pedro I Esposo el Rey nuestro Sr. D. Fernando (Q. E. E. G.j; y debiendo comunicar AIvarez.=:Por los militares el teniente coronel Bernardo Ferran — Por bis este infausto acontecimiento al capitán general y comandantes generales del de abogados Lie. Lucas Lope?.—Por los escribanos Manuel Piñalosa, Josef J…</t>
  </si>
  <si>
    <t>…d de la Reiva nuestra Señora Doña Isabel ii , en ia que le no- I Real monasterio-del Escorial. Inmediatamente se situaron dos monteros á la ticiaba S. M. la muerte del Rey nuestro Señor D. Fernando vii de Borbon | cabecera del féretro con la corona y cetro, y otros dos á los pies de aquel, y CQ* E. G. E.) y el envió del Real cadáver para que fuese sepultado cen mas adelante fuera del dosel dos maceros de las Reales caballerizas. Guardaron solemnidad aco…</t>
  </si>
  <si>
    <t>…u- rarle que este regimiento está lleno del mas profundo dolor por el fallecimien La Reina nuestra Señora Dona Isabf.i íi , y S. M. la Reina Gobernadora, to de su Soberano el Sr.. D. Fernando vii (Q. D. D. G.); y constante siem [siguen sin novedad en su importante salud. pre en sus juramentos, y siempre fiel á sus legítimos Reyes, sostendrá á todo I Del mismo beneficio disfrutan SS. AA. RR- los Scrmos. 5r«s- Infante*- trame, si necesario fuese, lo…</t>
  </si>
  <si>
    <t>…e da que ha producido en el corazón de V. M. y de todos los españoles la pre lentísimo Sr., tengo la satisfacción de manifestar á V. E. que todos los oficia- matura muerte del Rey D. Fernando vii (Q. E. P. D.), dignó Esposo de I les á una voz ofrecieron sacrificarse en defensa de nuestra Reina , sostener tu V. M., y Padre de sus pueblos, como prelado y vasallo agradecido se atreve á trono, é igualmente la religión católica que nos enseña la lealta…</t>
  </si>
  <si>
    <t>…ejo de Indias, penetrado del mas vivo é intenso dolor por nisterial, en atención á que querían que se les declarase libres sin condición. (Jan). el fallecimiento de su Soberano el Sr. D. Fernando vn que se le ha comuni ____Son muy desagradables las noticias que se acaban de recibir de Bahía y cado en Real orden de fecha de ayer, se postra á L. R. P. de V. M. sin po Fcrnambuco. La primera de estas provincias se hallaba en un estado muy puníder explicar…</t>
  </si>
  <si>
    <t>…tan á su examen, y no perdonará fatiga para corresponder dignatnente á la y que falleció mucho después que Rafael, siendo director delta fraternitá de confianza que le dispensó el Sr. D. Fernando vn, á las honras que merece a sirtuaii S, ¡Gioieppe di Serra Santa. Aun subsiste esta hermandad, y ella es S. M. Ix-Reina Gobernadora, y á sus juramentos de fidelidad á la Reina la que mas ha contribuido á que se buscasen los despojos mortales del primer ttue…</t>
  </si>
  <si>
    <t>…l gri to de la rebelión en Bilbao y algunos otros pueblos de su inmediación, pro clamando como Rey de las Españas al Sr. Infante D. Carlos. La resolución so berana del difunto Rey D. Fernando el Séptimo (Q. D. D. G. E. L. G.) y El ^gobierno ha dado las oportunas disposiciones para que no se interrumpa su última voluntad se me ha comunicado de oficio; v en su consecuencia, las el curso de la correspondencia para Francia y demas países extrangeros,…</t>
  </si>
  <si>
    <t>…ecesario en la comprensión de este apostadero el fatal acontecimiento del fallecimiento atender de preferencia; se excuse todo gasto que no sea el dispensable á su eje de S. M. el Señor D. Fernando vii, que V. E- se sirvió participarme de Real cución: en inteligehcia de que prohíbo absolutamente que se tomen mas dine orden por extraordinario con fecha 29 del mes próximo pasado, llenos como ros de los fondos públicos, ni por impuesto ni repartimiento vec…</t>
  </si>
  <si>
    <t>…mo. Sr.; Con el mayor sentimiento de mi corazón recibo la infausta puntos; y de que, á beneficio áe esfuerzos benéficos recobraría poco á poco, y noticia del fallecimiento del Rey D. Fernando, que V. E. me comunicá con sin ^sacudimientos violentos, la prosperidad y abundancia á que la llaman la fecha del 29 de Setiembre de orden de la Reina Madre, Gobernadora de es feracidad de su suelo, y la índole de sift moradores. tos reinos durante la menor e…</t>
  </si>
  <si>
    <t>…dera el corto espacio de tiempo que ha tenido la im bajo el gobierno de MusOafá-bajá habón pertenecido al gohiemo.dé Scútari.se ponderable dicha de ser gobernado pbr su Monarca el Sr. D. Fernando vil insurreccionaron contra las autoridades turcas, á las oíales ahuyentaron sin (Q. E. E.G-); pero le consuela, y lo mismo á V. M., el vivir persuadido que efusión de sangre. Sin embargo, aseglaran las carta» que se extiende cada vez en aquella descansa de l…</t>
  </si>
  <si>
    <t>…s innato el sentimiento de la lealtad, se ayuntamiento que con las medidas adoptadas por el Excmo Sr, capitán general honra con poseer en sus anales la memoria del heróico infante D. Fernando, de Castilla la Vieja podrá afirmarse para lo sucesivo. En esta ciudad ni por un digno del nombre de Licurgo español t que en las cortes de 1402 fue el prime momento se ha alterado el sosiego público. El amor al orden , la obediencia á ro que hizo pleito home…</t>
  </si>
  <si>
    <t>…cial de Bujalancc.^Ercmo. Sr.: La infausta noticia de la muerte de ] surtido dé cristales, en Madrid y en sus inmediaciones, donde en favor de la nuestro querido y venerado Rey el Sr. D. Fernando vu llenó de amargura y| manufactura de S. Ildefonso, perteneciente al patrimonio Real, estuvo próhi- dolor á los individuos del regimiento de mi mando, quienes jamás olvidarán I íbida hasta ahora la fabricación y la introducción de este- artículo, sm benefi l…</t>
  </si>
  <si>
    <t>…, 1.* ligero, han experimentado al saber la in to de Jaén; y puede V, E. en consecuencia repetir sus seguridades á S. M., con fausta nueva de la muerte de nuestro augusto Soberano D. Fernando vtt, ha la de qtie jamas serán desmentidos, ni se dará lugar á duda. El honor y acriso podido templarlo solo el convencimiento de quedar V. M. como Gobernadora lada fidelidad que hacen su divisa no serán oscurecidos, y la gratitud resplan efectos reinos, hast…</t>
  </si>
  <si>
    <t>…e América, congratu expresión de su mas profundo dolor por la prematura muerte de su pasado Mo lándose que gobernado el reino durante la menor edad de la Reina nuesira Se narca el Sr. D. Fernando vu. • ñora Doña Isabel ii por su augusta Madre la Reina Doña María Cristina Tales son, Señora, los sentimientos con que puede expresarse esta corpora Borbon, de cuyas virtudes y sabiduría tiene la España tan recientes testimo ción, y con los que renueva su ma…</t>
  </si>
  <si>
    <t>…er po nuará todo» los luna, miércoles y viernes que no san feriada. demos y a debido por agradecimiento, por amor y por obligación. En fin, ¿1 alma de nuestro amado Monarca el St. D. Fernando vil, según su religiosi dad:, según su protección decidida por la Iglaá, y muy particularmente por las *ouA ra comercio.__Cotización de hoy i lat tres de ¡a tarda. órdenes religiosas, sin la cual ni sus propiedadtt ni quiza ellas mismas existie ran, según sus…</t>
  </si>
  <si>
    <t>…e-’X • paso que poseído de acerbo-dolor llora amargamente con V. R. M. el tempra neficiosquietó que l os ayuntamiéntos^de los pueblos dé, 300 vecinos arriba / no fallecimiento del Sr. D. Fernando vn CQ- G. G.), lleno del mas profundo suscriban al Diario de la Administración,' y que se abone este gasto en respeto se atreve á asegurar á V. M. que se halla del todo decidido á‘ cumplir las cuentas de. propios. jTéndreíslo entendido, y. dispondréis ló nece…</t>
  </si>
  <si>
    <t>…ojo y de la viuda de Ruiz. 11 5 s 3 — ■Historia política y militar de la guerra de la independencia de España contra Na 12 2 - 1 1 •• poleón Bonopartei obra publicada de orden del Sr. D. Fernando vii (Q. E. G. E.), y dedicada á la Rkina nuestra Señora Doña Isaexl ii por D. Josef Muñoz Maldona— do, del Consejo de S. M.: tomo 2.0 Los suscriptores pueden acudir á recogerlo á las Quedan existentes para mañana 1. librerías en que se hubiesen suscrito, y do…</t>
  </si>
  <si>
    <t>…contenidos, le ha sido muy ¿olorosa la infausta y temprana muerte del meíor, juicio de la agricultura y de cierta* industrias que le son anejas; he venido en de los Monarcas d Sr, D. Fernando vu (Q. E. E. G.), de cuyo idolatrado So-</t>
  </si>
  <si>
    <t>…bernadora de 29 de Setiembre último , participando la infausta noticia de la Excmo. Sr.=EI conde de Torre Marín , teniente de hermano mayor.=Juan pérdida de su amado Esposo el Rey D. Fernando (Q. E. E. G.). En los fas Josef Fonseca , fiscal—El marques de Salov =Mariano Tello y Ferrer, secre- tos de este archivo estará grabada con caracteres indelebles la grata memoria tario.=Excmo. Sr. D. Francisco de Zea Bermudez, primer Secretario de Esta de un…</t>
  </si>
  <si>
    <t>…n Señora: Esta Real sociedad recibió con mucho sentimiento la infausta no tes bien la frente y el valor de una heroína á la calamidad de una Esposa. El ticia de la rouerte'del Rey D. Fernando; pero al mismo tiempo recibió tam cetro de Fernando, que las infantiles manos de su tierna Sucesora no pueden bién la consoladora de que V. M. gobernaría el reino todo et tiempo de la aun sostener, se ha trasmitido por la voluntad soberana á las varoniles de…</t>
  </si>
  <si>
    <t>…promete el maternal va de la temprana, muerte del caro Esposo de V. M. y nuestro augusto-'Sobe- gobierno dé V. M, de que ya-han recibido prucbas tan efectivas. Iaicena agraranoel Sr. D. Fernando vu (Q: E; G, E.) ,estima por el primero.de sus de- ' .decida á favores'tan infinitos, solo puede prometer la-mas constante fidelidad ¿ beres renovar á la excelsa 'Hija de Y. M. la Reina nuestra Señora Doña Isa- S. M. Doña Isabel 11 y á su virtuosa Madre, coir…</t>
  </si>
  <si>
    <t>…personas que se retiraban á deshoras de dichas legaciones, manifiestan á S. M. la Reina Gobernadora su profundo á sus habitaciones. pesar por la pérdida de nuestro amado Rey elSr. D. Fernando vn (Q. É. E. G.), De este-modo ¡ó ilustre y excelsa Princesa1, ha satisfecho la fiel Habana el y sus sentimientos de adhesión y lealtad á la Reina nuestra Señora Doña primer impujso de su acendrado amor á tí, como Hija y heredera del gran Isabel ii, y á su au…</t>
  </si>
  <si>
    <t>…voto que á nombre de esta capital llenó de la mayor aflicción y dolor al saber la temprana muerte de su Rey y hacemos de cumplir nuestra obligación. De nuestro ayuntamiento en Avi Señor D. Fernando vil (Q. E. G. E.); la pérdida de un soberano el mas jus la hoy 23 dé Octubre de 1833.=Señora.=A L. R. P. de V. M.=Juan Cano. to y querido de sus pueblos solo podía repararla la mano del Omnipotente coa =Bartolomá Sainz de Prado.=Pablo Jiménez de Muñana.=Josef…</t>
  </si>
  <si>
    <t>…ierra pague, por razón de los indica- fundo dolor con que sus individuos han recibido la infausta noticia de la per- I [dos derechos, tres maravedís. dida de su augusto Monarca el Sr. D. Fernando vii (Q. E E. G.). En tan tris- | te acontecimiento ningún otro consuelo pudieron hallar que el inefable que | MINISTERIO SE ESTADO. presta el recuerdo de las heróicas y excelsas virtudes religiosas y políticas, del Exorno. Sr.: Como teniente interino de este…</t>
  </si>
  <si>
    <t>…an ventajosas circunssi sumergida V. M. en profundo dolor por la pérdida de su augusto Esposo tandas. Zaragoza 26 de Octubre de 1833.=Sefiors.=A L. R. P. de V. M —í el Rey nuestro Señor D. Fernando vn (Q. E. G. E.), no manifestase la parte Domingo Antonio Vega de Scoano-zéRafael Orries y Bucareli.=Mar¡ano Sarque toma en tan justo sentimiento. Su inmortal memoria será venerada eterna daña—Alejandro Vargas-Valentin Solanot—Manuel de Arias—Vicente Ibamente…</t>
  </si>
  <si>
    <t>I ' 589 miéñfo'áe Iroezti-o amado Sobefínp'tlSr. D. Fernando vir (Q. E. E. G.) una vo con tanto mayor aprecio como que guarda una perfectas armonía con fot ftécftin enemiga de la legitimidad on levantar el eatandarte de la revolución fueros, fundamentales de rete: reino, contri nuestra inocente y jóven Reina Doña Iíabe…</t>
  </si>
  <si>
    <t>…sarme á S. M. la Reída Regenta y Gobernadora por el fallecimiento de su au raciones concernientes fi sus disposiciones, relativas ai tanteo de lauas concedido fi| gusto Esposo el Sr. D. Fernando vn (Q. E. E. G.), felicitándola al propio los fabricantes de paños y demas tejidos de ellas sobre todas las que se extraigan del | remo, a rs. - , I tiempo por el advenimiento al trono de su excelsa Hija, y acreditando de nue ---- -dorar f Héticos de Pindén,…</t>
  </si>
  <si>
    <t>…f para daña española, se han contristado justamente con la noticia de la muerte de su su inteligencia y cumplimiento. Dios guarde á V. muchos años. Madrid 5 do querido Monarca el Sr. D. Fernando vn (Q. E. P. D.). Por este desgraciado Noviembre de l!833.=Burgos.rrSr...... acontecimiento' ha subido al trono (que la justicia uorrersal y una ley positiva le tenían preparado) nuestra inocente Reina Doña IsAJBl ii,objeto del amor Exposición. -y Tespeto de…</t>
  </si>
  <si>
    <t>…edio de su gobernador y corregidor, de la muerte de nuestro'^ma- ¡5v- áefioTa: Vuestro corregidor y .ayuntamiento derla fidelísima y siempre do Rey y Señor, y caro Esposo de V. M. D. Fernando vil (Q. E. G. E,X: .*v‘ehcedora ciudad da Albarracin, después de haber cumplido debidamente con le llenó del justo dolor y sentimiento que eran, correspondientes 4 la pérdida'1-'" rlSs correspondientes súplicas al Todopoderoso por la alma del mejor de los que…</t>
  </si>
  <si>
    <t>…° del actual, me entero de haber fallecido á las tres menos cuarto de la por el plan vigente de estudios para el curso de este año; y á fin de evitar los tarde de aquel día el Rey D. Fernando vn. perjuicios que de ello resuitarian á los escolares si no se adoptasen medidas equi Y en cuanto al recuerdo que V. E. *e sirve hacerme al trasladarme esta so valentes á las que se han tomado en casos semejantes; conformándose S. M. berana resolución, solo…</t>
  </si>
  <si>
    <t>…_ lados.¿si'mas vivo dolor al recibir la infausta noticia del fallecimiento de nues poso y haber sucedido eti estos: reinos la Reina nuestra Señora Doña Isabel ii, tro amado Rey y Señor D. Fernando vn (Q. E. E. G.), Pero en medio de se sirve mandar sea proclamada y se levanten los pendones en su Reai nom tan triste desconsuelo no pueden dejar de bendecir la mano del Omnipotente bre , cuyo solemne acto se verificará inmediatamente-sin embargo del estado…</t>
  </si>
  <si>
    <t>…ntos, en la que expresando los sentimientos de una sólida piedad, y re $. M. la Reina Gobernadora se ha enterado con satisfacción de que el cordando los beneficios que debieron al Sr. D. Fernando vn, les manda que dia l.° de t)ctuhre último se encargó la junta de Caridad! de Alcalá de Hena celebren los sufragios acostumbrados por su alma, y oren por el descanso eter res de la manutención de los mendigos domiciliados y transeúntes , á quienes, no del S…</t>
  </si>
  <si>
    <t>…asi como el acerbo dolor que le ha cabido por el falle dos de las chancilkrías ó audiencias, se remitirán por este año a los mrenden- cimiento de su siempre adorado Rey y gefe el Sr. D. Fernando vn (Q. E- F. G.) I tes para su aprobación , sin que se haga novedad por ahora sobre lo dispuesto en no quiere que aquel acaso le prive de patentizar a la faz del mundo entero tan i la regla S,1 del mismo decreto en orden 4 las propuestas para concejales de lo…</t>
  </si>
  <si>
    <t>…sucesión al tronq de las Españas de vues tra augusta Hija la Reina nuestra Señora Doña Isabel ii , por el temprano MINISTERIO DE MARINA. fallecimiento del mejor de los Monarcas el Sr. D. Fernando vtt (Q. E. G. E.j), Intendencia dé Marina del apostadero de Cartagena = Exclfio. Sr.: En mi se digna V. M. mandarle hacer la proclamación, y levantar pendones en la for carta número 95 acusé i V. E. el recibo del Real decreto de 29 de Setiembre ro^ de costumb…</t>
  </si>
  <si>
    <t>…a Señora Doña Isabel ii vuestra excelsa Hija, por fallecimiento de vues ArauLrzRafael Bernabeu.ze:Manuel Carreras. = Juan Puerto. = Joaquín María tro augusto Esposo el Rey nuestro Señor D. Fernando vtt (Q. E. E. G.) ha Lopez.=Tomas Pró, secretario. mandado V. M. que en ellos se levanten pendones, según es costumbre, por la Señora Reina Doña Isabel 11, y en su Real nombre hagan las demas ce PARTE NO OFICIAL. remonias acostumbradas: y que por nuestra part…</t>
  </si>
  <si>
    <t>…do, deseé el primer anuncio que tuvimos de la infausta é inesperada muerte dé sostener los imprescriptibles derechos de nuestra boberana y bcíh&gt;ra Doña Isa nues'tio Rey y Señor el Sr. D. Fernando vn (Q. D. D- G.), hemos hallado bel ü, adquiridos por la ley y la voluntad espontánea de los pueblos: Los al a coiWlo de que necesitábamos, en las venerables cláusulas de su Real testa caldes y ayuntamiento, fieles intérpretes de sus vecinos, al tomar posesió…</t>
  </si>
  <si>
    <t>…edreguer. consternado con la triste noticia del fallecimiento del mejor de los Reyes nues D. Rafael Moreno de Contreras en nombre del cura párroco y ayunta tro augusto Soberano el Sr. D. Fernando vtt (O- R P* D.), que se le comu miento de la villa de Sta. Olalla, reino de Sevilla. nicó por el Boletín oficial núm. JO, quedó sumergido en el dolor mas profun El ayuntamiento de la villa de Igualada en Cataluña. do , considerando la irreparable pérdida que…</t>
  </si>
  <si>
    <t>…o dolor con que sus individuos han recibido la infausta noticia de la per 1 nocido mérito, igualmente que los medios que había de emplear para propor dida de su augusto Monarca el Sr. D. Fernando vn (O- E- E. G.) En tan cionar fondos para sufragar á las atenciones del servicio de V. M. y de su au triste acontecimiento ningún otro consuelo pudieron hallar, que el inclable que gusta ílija nuestra legítima Reina, y en unión con el capitán general, diri p…</t>
  </si>
  <si>
    <t>…sabiduría: v . / Señora: Sumida la España bajo el mas acerbo dolor por la improvisa muer Señora: Dígnese V.M. acoger la invariable fidelidad de este ayuntamiento, te de su Rey. el Señor D. Fernando vn (Q. G. G-), ve en la manó de fa di-* - cuya ántaVgura se templa con la dulce-esperanza de que esta nación magnánima ;vina Providencia el único consuelo á su pena jpor haberle inspirado por su dis ' se alzará á la cumbre de M engrárfdécimicnto eó alas de U…</t>
  </si>
  <si>
    <t>…ora dd reino, y á á S. M. la Reina Gobernadora por el infausto fallecimiento de nuestro nótnbre de mi augusta Hija la Reina Doña Isabel ii , la gracia y facultad amado Soberano el Sr. D. Fernando vn, y felicitarla asimismo por la augusta pqra que firméis con solo el apellido de Zarco todos los oficios, órdenes, cé proclamación de su excelsa Hija, y nuestra Reina la Señora Doña Isabel ii. dulas , pasaportes y demas de esta clase que expidáis para Españ…</t>
  </si>
  <si>
    <t>…mi pecho el' dolo ni la per nueva de la defunción de vu«tro apreciable Esposo y nuestro venerado Rey y fidia. He obrado siempre como me lo prescribe el deber, el honor de un caba Señor D. Fernando vn (Q. D. D. G.), se cubrió su corazón del mayor luto llero, la obligación de fiel vasallo, y particularmente la mas profunda gratitud y ¿«consuelo por pérdida tan sin par. [5e templa «ta, magnánima Señora, al á los infinitos favores que me dispenso el august…</t>
  </si>
  <si>
    <t>…Mairena: La divina Providencia se ha servido llamar á sí luntad de V. M.), harán ver á sus enemigos que Logroño no se ha pronuncia al mejor de los Reyes, nuestro amado Monarca el Sr. D. Fernando vtt (Q. E. do en vano por la inocencia , por la justicia y por la dulce fundada esperanza S. G. E.) Tan triste acontecimiento ha llenado de luto nuestros corazones, de ver renacidas las virtudes de losespañolesj-y—«egtrrada para siempre la paz Oprimidos del m…</t>
  </si>
  <si>
    <t>…retario. á L. R. P. de V. M., con el mas profundo respeto expone: que ha recibido casi á un mismo tiempo la dolorosa noticia de la pérdida de nuestro buen Rey PARTE NO OFICIAL. el Sr. D. Fernando vii (Q. E. E. G.)» y la Real cédula en que V. M. se MOTICIAS EXTRANGERAS. digna anunciarle la exaltación de nuestra adorada Reina Doña Isabel ii al excelso trono de sus mayores, y de la gloriosa conquistadora de esta ciudad- BRASÍL. De un dolor profundo ha pa…</t>
  </si>
  <si>
    <t>…illa de Padres misioneros españoles en Tánger solemnes exequias! Ahora anuncian los periódicos ingleses que este intrépido viagero ha lle por el alma de nuestro augusto Monarca el Sr. D. Fernando vji (Q. D. D. G.); gado á Londres, donde ha sido recibido con los honores y entusiasmo debidos adornada ia capilla con el decoro conveniente para esta lúgubre ceremonia sel á su perseverancia, y juntamente con su hijo ha sido convidado á comer con el dispuso…</t>
  </si>
  <si>
    <t>…rovechar una ocasión tra Señora Doña Isabel ii, como legítima heredera del trono de su auguro favorable de destruirla. Al intento viue desde Polientes á este punto en una Padre el Señor D. Fernando vu: confiada su educación y tutoría á su augura sola marcha , sin embargo de que tenia que andar ocho leguas por un camino Madre la Reina Regenta Gobernadora, dará dias de gloria , de ventura y de sumamente escabroso, tanto que en algunos parages llegué á cre…</t>
  </si>
  <si>
    <t>…n la ción de gratitud y respeto sorpresa de la infausta y prematura muerte del mas amado de los Soberanos el El ayuntamiento de la ciudad de Tarazona, una de las de voto en Córtes Sr. D. Fernando vn (Q. E. S. P. D.). Igual fue la sensación dolorosa de estos y su corregidor D. Juan Persiva. (cales toresanos, que habiendo elevado sus votos ai Dios de las Misericordias en El ayuntamiento dé la villa de Linares. el año próximo anterior por la salud de su…</t>
  </si>
  <si>
    <t>…ltad £ V. M. y £ su I Excmo. Sr.: El infausto suceso del fallecimiento de nuestro amado Sobera preciosa Hija con la mas ciega obediencia y completa sumisión £ sus órdenes. I no el Sr. D. Fernando vn (Q. R G. R) ha llemdo definas profundo dolor En esta confianza, en la que me inspira el testimonio interior de mi con- I i todos los individuos que pertenecen á este regimiento que tengo el honor do ciencia y la gran bondad de V. M., vivo tranquilo y conve…</t>
  </si>
  <si>
    <t>…ad , todo en cumplimiento de sus deberes y en sosten de la última Del mismo beneficio disfrutan SS. A A. RR. los Sermos. Sres. Infantes. -voluntad de nuestro augusto difunto Rey y Señor D. Fernando vn (Q. E. P. D); [ Real decreto. cuyos sentimientos de fervorosa lealtad y acendrado amor á SS. MM., bien) identificados con los mios, suplicamos á V. E. se sirva elevarlos (s* 1° tiene á | Leyes administrativas dictadas cuando la experiencia no había revelad…</t>
  </si>
  <si>
    <t>…la España se halla sumergida en la mas profunda aflic trario que estaban muy satisfechos del gobierno egipcio, y en seguida le dio ción por él fallecimiento de su amado Monarca ei Señor D. Fernando vit, el publicidad en la Gaceta de Canea. presidente y ayuntamiento de la ciudad de Denia, que no'podis manifestar de Apana» Mclíemet-AK habia dejado la isla de Creta, cuando el cuerpo mu bidamente la consternación que le ha causado tamaña pérdida, se llega i…</t>
  </si>
  <si>
    <t>…amente salido á campaña los paisanos armados de Vizcaya, si se les hubiera explicado que iban á combatir contra los derechos de la augusta Hija primogénita de su Se ñor y Soberano D. Fernando vu (Q. E. P. D.), á cuya sucesión directa pres taron el debido homenage las últimas juntas generales celebradas so el árbol dé Guerntca. Las virtudes .de la magnánima Reina Gobernadora son el mejor ÍaranteLeina nuestrade que Señorafloreceráigualesla España,se…</t>
  </si>
  <si>
    <t>…é están agrega-, ntzado del mas amargo sentimiento: por lá dolorosa pérdida de su amado Rey I idos 4 su estado mayor , a fin de que V. E. se sirva elevarla al soberano couo- etSr. D. Fernando vii&lt;Q. E.-E,üJy, tiene e 1 hónor.de elevar á L. K. P. dé I I cimiento de S. M. la Rbj^a Go&gt;etnado«. Pim gtwrdeJ V. E. muchos años. V. M., igualmente qué-su justospesar. la salófaccionde consuelo que le Ocupa I I Taragoza 33 de Noviemwelde 1833.i=fc«TOioc£rt=:…</t>
  </si>
  <si>
    <t>…&gt; Mcicon^=Jban Ortiz del fiarca^Maniiel de Tapia-rrLuís Oíos la, escribano de cabildo.(exhalaban el último aliento, tuve la noticia del fallecimieute de nuestro amaÍ¿D! Monarca el Sr. D. Fernando vii .de Borbon, vuestro .augusto Esposo. Ni Señora: El Ilustre ayuntamiento'de la M. N. y M. 3L ciudad de Oviedo, {i,podía haberse ofrecido para mí ocasión mas triste, ni noticia.mas sensible: de-, jdicado en fuerza de mi ministerio pastoral á enjugar las lág…</t>
  </si>
  <si>
    <t>…r secretaría de Estado y del Despacho, manifiesta su pesar por la muerte de en francés por tos doctores H. Miloe, Edv/ans y P. VaVaceur, y traducido de la 2.a nuestro amado Rey el Sr. D. Fernando vu (Q. E. E. G.), y sus sentimientos edición por D. Luis Onis y D. Josef Oriol Perreras. Contiene esta obra todas Us sus de adhesión , fidelidad y obediencia á S. M. la Reina Doña Isasbl ii y i tancias medicinales conocidas basta a) presente; y describe en ca…</t>
  </si>
  <si>
    <t>…Montes de Oca, y des guirse en las circunstancias en que se halló la nación al fallecimiento dei Señor armados una gran parte de los que quedaron reunidos por la columna que ál — D. Fernando vn (Q. E. EL G.); y demuestran que esta linca mas conveniente mando del gefe de escuadrón D. Juan López de Letona hice salir entre- otrasI es la que se ha seguido. de esta capital, resta aun un corto número de pertinaces, para cuyo total ex Pero en España la…</t>
  </si>
  <si>
    <t>…V. AL y Señora: El obispo de Aiáiaga, penetrado del mas justo dolor en la muerte Real Familia largos y felices años. Salamanca y Noviembre 15 de 1833.= de su rnuy amado Monarca el Sr. D. Fernando vir, á quien lloran todos sus Senora.ee:AL.R-P. de V. ALrcVictoríano Jiménez de Aliso—El vizconde de vasallos, se presenta á V. AL para manifestarle cuánta es ia parte que fia to RevíüacrcEl conde de Francos.:rFrancisco de Traspalados.=Diego López — mado en e…</t>
  </si>
  <si>
    <t>…nombre del Monarca patriota, que preparó los caminos de la sabiduría, y que unido al de V. AL y al de k n Isabel, será llevado de generación en genera Exposición hecha al Sr, Rey D. Fernando ni (Q. E. E G.) dos, hasta la posteridad mas remota. Señor: El cabildo catedral de la M. N. y AL L ciudad de S Juan Bau Él ayirntaimento de Caldas de Reyes, en medio del alborozo universa! que tista de Puerto-Rico, previo el permiso de V. M., se tom3 k licenc…</t>
  </si>
  <si>
    <t>…Sírvase V.- E. tomar baja su rrcteccion mento de su padre el reino de León. este exceso de ir.i cntu-iasrno, y pedir ¿ S M. ht Reina Gr-l^rtiadáfa que sí »Aurx hay mas ejemplares: D. Fernando el Honesto hallándose en la mis de alguna manera merecer? su soberana consideración mb desreios er esta" ciu ma situación que D. Carlos, obra de un moco díamet raimen te opuesto: es el dad, mis anteriores servidos v la firmeza con que en diversas ocasiones he…</t>
  </si>
  <si>
    <t>…dei mundo; y quienes he dolor per la pérdida prematura de vu Soberano, vuestro augusto Esposo eí Se roicamente se pronunciaron defensores del trono de Fernando vn, 120 desmen ñor D. Fernando vn (Q. E. G. E.), á quien taoíGs beneficios debió durante tirán su fidelidad, asegurando tí de su augusta Hija á despecho de una rebelión su remado, de feliz memoria, se acercan hoy al trono de V. AL para demos perjura. E! ayuntamiento ha oído con placer ia e…</t>
  </si>
  <si>
    <t>…adares, secretario* ck 'todaó Señora: La muerte prematura de vuestro caro Esposo, y nuestro amado e^eck¿ Deducidos 1 empresas de prosperidad, los presidiarios so saldría de su Rey D. Fernando vn (Q. R P. D.), ha llenado de amargura ai vicario g£r Jg|®^|Íí^^|p^|p|Ííg^i|:;:s^st^^|||jd^|kg|tómi^Ep|:|asos; at la car- iierai de carmelitas cubados, y á todos sus subditos, que no pueden menos de bcsdecír -la ;v: llorar con todos los buenos españoles al M…</t>
  </si>
  <si>
    <t>…embre de l833.c=F.l capitán general, latín á principios dei siglo xvtr el P. Martin de Becaoo, de la compañía de Jesús, uno de ios teólogos mas sabios de ella, maestro que fue de» emperador Fernando ir, y reformador de los estudios de Vieaa: a tomos en 8.° mayor, á 36 rs en pesta.— Ei Niño instruido por la divina palabra en los principios de ja religión, de la mo ral y de la sociedad: esta obra, juntamente coa el compendio de ella, compuestas Notkias san…</t>
  </si>
  <si>
    <t>…experimentó desde el día 8 al 10 del actual, hizo ver Ei yice-cóssui de España en Trícate D, Miguel Sebastian Vitar avisa con ;;;;,fecha.::de;9. detllpasada-hatóv,!^ bahía' ■. Rey D. Fernando vu, y ruega al primer Secretario de Estado se sírva ser su interprete' para con S. M. -ia Ruin*a Gobernadora de su cooptante adhesión á la caua de su augusta Hija Doña Isabel n. Dice ademas que el mamüe&gt;to pubücado por S. M. ¿a esceKa Tutora a! tomar las rien…</t>
  </si>
  <si>
    <t>…cuerpo de ingenieros. Dirección suhinspeccíon de Cafalurb-crExce- Garckccjosef María Ramos.oscf JBenito Esperon.c=:R¿mon Oscrío. lentísimo Sr^crLa prematura muerte dei Rey nuestro Señor D. Fernando vil (Q. D. D. G.) ha sumergido en el mayor sentimiento ai cuerpo de ingenieros Señora: El ayuntamiento y vecindario de la ciudad de Ubeda llora á la par que tengo el honor de mandar en esta dirección, y sus individuos gemirían de todos los pueblos del imperio…</t>
  </si>
  <si>
    <t>…iti|¿díat^ ■: mente que en 2 .&lt;isifeté;'Viie^'to:;;scá3¿r^p;;..€|fcríÍé¿;|^;2R||É;Setpri^|JiÍiÍ|iS|í^^ . roso v sensible acontecimiento efe la muerte de nuestro adorado Monarca el Sr. D. Fernando ni (Q. E. P. D.) lo cumplimentó en la mañana de! siguien Madre ÍÁ'-CX*' te 3, y acordó continuase el despacho de la administración de justicia es esta'vSíf®;RE$yA-^Sí^SílS^S^É^S■'L^ppR—s^;®ten nom- ; Real sala por la Reina nuestra Señora Doña María Isabel ii…</t>
  </si>
  <si>
    <t>…ras leyes patrias, consiguiente general de las islas'Baleares.al reconocimiento con juramento hecho en las Cortes de Junio; sirve y servirá de regocijó perenne á cuantos amaron al Sr. D. Fernando vii (Q. E. G. E.)¿ , Nuestro Señor guarde la católica Real Persona de V. M. los dilatados años que Mallorca y el reino entero han menester. Palma 2 de Diciembre de 1833.bien fuese por deber, bien por inclinación , bien por agradecimiento/Estos =Señora.=A L. R…</t>
  </si>
  <si>
    <t>…escubierto una conspiración con ramificaciones en casi todas las pro S. M. ha mandado que ia corte se vista de luto por tres semanas , con mo tivo del fallecimiento de S. M. G. el Sr. D. Fernando vn , Rey de España. vincias, cuyo plan verdadero se ignora; pero que según unos era para quitar la regencia y declarar al Rey en edad de gobernar por sí mismo; según otros ALEMANIA. para elegir un nuevo Soberano en la persona del conde Agustín Cipo d’Istrias;…</t>
  </si>
  <si>
    <t>…luego como se vió poseída del amargo dolor que le' ha causado el fallecimiento de su Noticias sanitarias recibidas en el ministerio del Fomento general del Reino, idolatrado Rey y Señor D. Fernando vil (Q. E. G. E.), se apresuró á tribu Estado sanitario de los enfermos del mal sospechoso de la ciudad de Cádiz tarle los homenages debidos á tan alta Magestad, celebrando ¡unta general, en .desde el dia 14 al 17 de Diciembre, ambos incluBve. Ja que nombró c…</t>
  </si>
  <si>
    <t>11</t>
  </si>
  <si>
    <t>…la angus que el .Consejo de Gobiernb insl ituidopóf él ¡testamento ríe mi qarp ¡Esposo ,| tia que los comprime, no es Irmeqor que les all^e. ljis que V. M. ppdeee: y Señor ?l Rey D. Fernando v'it (Q. ÍÍ. 6.), goce de la consideración ijuq deseosos de templarla* en cuanto esté de su parte., ho encuentran otro iñed»o coiréíponde á la importancia de las funciones que por el «¡smti.'ñptátnentQ Je mis á propósito de mitigarlas que el de asegurar a Y-…</t>
  </si>
  <si>
    <t>…Señor de los oficios de V. S. de 30 de Ju V. M. el nombramiento de 1 residente dei C"n-.c| nio v 27 de Auosiv del año próximo pasado, en que con motivo de las dudas difunto Rey y Señor D. Fernando vu (Q. E. (4. F.) dejo ir.-rm.ido y : *u que ‘se ofrecieron á las oficinas del ejercito de Castilla la Vieja, consultaba si testamento y última voluntad para ayudar á V. M. durante ia men-&gt;r 2 . : de debería ó no seguirse abonando á D. Faustino García, alfére…</t>
  </si>
  <si>
    <t>…suran á presentar á los pies del tro no sus votos de amor y fidelidad á la augusta Hija de nuestro buen Rey el Excmo. Sr.: Muy señor mío y de ibis consideraciones: He recibido con Sr. D. Fernando vn (Q. E. E. G.). profunda humildad y agradecimiento el juego de monedas que de Real orden "leídas estas' noticias, Excmo.Sr., han sido tan oportunas como consoladoras, me manda V. E. en 3o de Noviembre último, acuñadas con el fausto motivo en medio del acont…</t>
  </si>
  <si>
    <t>…satisfacción de hallarse en medio de tan lucido concurso, participando de xteGracia y Justicia. ’la general alegría. El 17 se celebrarán las estequias y funerales por el alma dfel Sr. D. Fernando vil imponderablemente deseado en su advenimiento al trono, • ' Excmo. Sr.: He recibido el juego de monedas de las acuñadas con motivo y llorado al fin dq sus días; habiéndose ya verificado las que celebró el cabildo de la proclamación de la Reina nuestra Seño…</t>
  </si>
  <si>
    <t>…agrado Exposiciones á S. M. la Reina Gobernadora. una petición que le presentaron al efecto,-y dijo 'que■ la recomendaría al Rey su padre. Señora: El fallecimiento del Ref nuestro Señor D. Fernando vn (Q.S. G.H.), ____Segun la Gaceta de J-famburgo del 15 de este mes las Camaras de Suecia vuestro muy caro Esposo, ha cubierto de luto al general y congregación toda están convocadas para el 15 de Enero próximo. de los canónigos prpmonstratenses de España, p…</t>
  </si>
  <si>
    <t>Fernando'</t>
  </si>
  <si>
    <t>…tes en esta capital V. E fecha 30 del anterior, en el que me comunicaba la infausta muerte del á la Reina nuestra Señora Doña MaRia Isabel Luisa, como Princesa y here Rey nufcstro Señor D. Fernando' vit (Q. E. G. E.), convoqué á( los poco» j dera de estos reinos, en cumplimiento de las Reales cédulas que con fecha 20 oficiales que se hallan presentes crl la actualidad, los que llenos como yo dei [dé Setiembre último nos fueron comunicadas al M. R. arzobi…</t>
  </si>
  <si>
    <t>Fernando, B.</t>
  </si>
  <si>
    <t>B. Fernando</t>
  </si>
  <si>
    <t>…l intérprete de los Señora: Si la inesperada muerte de vuestro augusto Esposo y nuestro amado Sentimientos de dolor con que recibieron sus habitantes la fúnebre noticia del Rey el Sr. B. Fernando vn (Q. E. G. E.) ha sido sensible á todo buen espa fallecimiento de S. M. el Sr. D. Femando vn (Q. E. G. E.), los eleva respe ñol que aprecia las virtudes del trono, ha debido ser doblemente dolorosa al tuosamente á L R. P. de V. M. condoliéndose con su Real…</t>
  </si>
  <si>
    <t>Fernando, D-</t>
  </si>
  <si>
    <t>D- Fernando</t>
  </si>
  <si>
    <t>…alma Ücy. M.f dirigen, y dirigíraii' dé continuacion xita tambien cl CDsusirtxd'iSaguudo- párrftFO del primer arcontinuo sus humjiács votói al*íodopodertíso para que prospére los Sr. D- Fernando vh, los de V. M. y los de su augusta descendencia, derrá*mando sus bendiciones sobre esta católica monarquía. Barcelona 24- de Di— ciembre de 1832.= Señora—A E. R. P. de V. M.—Josef OiTez, síndico.^: consiguiente suponiendo el caso mas-favorable todavía, pued…</t>
  </si>
  <si>
    <t>…y lucimiento en esta manifestación de sin esperar la notificación de oficio, habia mandado observar en su corte con sus leales y patrióticos sentimientos. motivo de la muerte del Sr. D- Fernando vil, un luto de seis semanas. Entre las circunstancias mas notables que hemos tenido el gusto de obser Añade también el mismo conde que habia comunicado el fallecimiento del var , y sobre Jas que hemos procurado informarnos muy particularmente y ob Rey y la e…</t>
  </si>
  <si>
    <t>…sar el acerbo dolor que experimentaron al re El intendente de Rentas de Cartagena. cibir la infausta é inopinada noticia del fallecimiento de nuestro amado Mo El de Jaén. narca el Sr. D- Fernando vn. El Todopoderoso, cuyos impenetrables juicio» El ayuntamiento, clero, nobleza y vecindario de Arjona. no es dado á Jos mortales alcanzar, quiso templar el desconsuelo de la España, El de Casares. elevando al trono á nuestra joven Reina Doña Isabel ii , á q…</t>
  </si>
  <si>
    <t>Fernando, I</t>
  </si>
  <si>
    <t>I Fernando</t>
  </si>
  <si>
    <t>…st* tarde recibí por extraordinario del Excmo. Sr. capitán genera! de este ejercito Despacho de li Guerra. I y provincia, la infausta noticia de haber pasado á mejor vida S. M. el Sr. Don I Fernando vii: inmediatamente comuniqué á este regimiento tan sensible nue- Excmo. Sr.: He recibido la Real orden que V. E. ha tenido í bien c^mu- [ I va, y en seguida, al frente de las Reales banderas, hice saber el advenimiento mearme en 29 de Setiembre pr&lt; ximo pasa…</t>
  </si>
  <si>
    <t>…., Curados. Fallecidos. I den, hi -salénTo que piden: me ruboriza el oír que gente tan despreciable , se. I atreva atentar contra las sabias disposiciones de nuestro amado Monarca Don I Fernando ~vit (Q. E. .P. D.), cuyas Cenizas.respetamos y veneramos,"»!"como 8 ' Octubre 6 41 - 7 48 . 4 [á sü excelsa Espósa la Reixa Gobernadora en nombre de su augusta Hija Isa- 7 37 4 41 11 i I bei n. Lo que digo á V. SS. parasu superior inteligencia y fines que co…</t>
  </si>
  <si>
    <t>Fernando, ID-</t>
  </si>
  <si>
    <t>ID- Fernando</t>
  </si>
  <si>
    <t>…ede volver en sí del sentimiento que le caus-o la algunos asuntos delicados y complicados, dando motivo para rezelar que pu fúnebre noticia ce la muerte del mejor de los Reyes, el Sr. ID- Fernando vii diera turbarse la buena armonía que reina entre los Estados y el Soberano, la (Q. E. E- G); pero ¿ pesar de pérdida tan grande, tiene el conduelo de que buena fe con que siguiendo nuesrro sistema de verdad y franqueza hemos ma haya dejado en el mundo á la…</t>
  </si>
  <si>
    <t>Fernando, O.</t>
  </si>
  <si>
    <t>O. Fernando</t>
  </si>
  <si>
    <t>…nto antes en su Real servicio, y acreditarle que en | Bendicho, ministro honorario de mi consejo de la Guerra, y D. Manuel Alva- ninguna ocasión desmentiré la confianza con que el Sr. O. Fernando vn se háj I rez García, vocal de la junta de Aranceles. Tendréislo entendido, y dispon dignado honrarme; pues solo los estragos que en mí hizo la gangrena en la j dréis lo necesario á su cumplimiento.=Está rubricado -As la Real mano.—En terrible enfermedad qu…</t>
  </si>
  <si>
    <t>Fernando, P.</t>
  </si>
  <si>
    <t>P. Fernando</t>
  </si>
  <si>
    <t>…. que prestaron y que no se ha quebrantado de sacrificarse por conservar ilesos Parece que ha habido mocha inexactitud en loque se habia dicho,relat i vafas derechos del Trono del Sr. P. Fernando vir de Borbon , su legítima mente á las reunión» de tropas nrsas en las provincias polaco-rasos! y en el rei descendencia y Real familia, el que repetimos de nuevo. Dígnese V. M. re no de Polonia, pues en todo este.; país, que es mucho mayor que el de Fran ci…</t>
  </si>
  <si>
    <t>Fernani'</t>
  </si>
  <si>
    <t>…sé viósumido el pueblo de Bilbao cuan* | Queriendo dar al Ejército una prueba áeiíti partiitóaraprtfcio.,y .de logra- do supo el infausto fallecimietito fte nuestro amado Soberano D. Fernani' vil [ fos que me son su amor, adhesión , y el acéndralo valór cOü'qile defienden y (Q. E. P. DO so acibaró doblemente con el nefando grito que un puñado d* I sostienen los imprescriptibles derechos de mi muy amadsrífija IsRi&amp;va Doqgj rebeldes pronunció, én ta…</t>
  </si>
  <si>
    <t>Fernaode, Juan</t>
  </si>
  <si>
    <t>Juan Fernaode</t>
  </si>
  <si>
    <t>…z, 300; el uno de 1500 ducadas coo té i tos de un 3 por too, en 28 de Octubre cio de mérito, al que establezca en esta ciudad una fábrica de adornos de bronce de I,6c2 á "f.vor de D. Juan Fernaode; de Vatdivleiso, y el otro' de &gt;4,665 rs. y 10 maravedís, por escritura de 6 de Febrero &lt;je 1654 ante Francisco Murales, á favor dorados y plateados con la perfección que tienen los procedentes del extrangero. de D. Andrés Ruano, á fin d ■ que dentro del térm…</t>
  </si>
  <si>
    <t>Ferran, Bernardo</t>
  </si>
  <si>
    <t>Bernardo Ferran</t>
  </si>
  <si>
    <t>…ldo eclesiástico .Valías Domínguez. = Por el estado noble Pedro I Esposo el Rey nuestro Sr. D. Fernando (Q. E. E. G.j; y debiendo comunicar AIvarez.=:Por los militares el teniente coronel Bernardo Ferran — Por bis este infausto acontecimiento al capitán general y comandantes generales del de abogados Lie. Lucas Lope?.—Por los escribanos Manuel Piñalosa, Josef Jimepartamento y apostaderos, he creído deber hacerlo, recordándoles el juramen nez.=Por los procurad…</t>
  </si>
  <si>
    <t>Ferrari</t>
  </si>
  <si>
    <t>…te arreglo, por el que se establece una comunicación diaria entre Londres y »El consejo de guerra de la división de Alejandría ha sentenciado en el París. mismo dia las causas de D. Ferrari (de Taggia); J. Menardi (de Rorea Spar- Correspondencia de París á LSttdres en 36 horas. La posta que saldrá da viera); L. Viori (de Chivasso); J. Rigasso (de Liorna); A. Corta (de Li- París á las seis de la tarde llegará á Calais en 20 horas y media, esto es…</t>
  </si>
  <si>
    <t>Ferrari, Constancio</t>
  </si>
  <si>
    <t>Constancio Ferrari</t>
  </si>
  <si>
    <t>…) cebido en estos términos: CÁMARA DE LOS LORES___Sesión del 19. »&gt;Un acontecimiento de los mas horrorosos acaba de consternar al vecinda rio de Massa y de toda la Romana baja. El caballero Constancio Ferrari, uno El conde Winchelsea pidió permiso para dirigir al banco de los obispos de los valientes militares que sirvieron bajo las órdenes de Napoleón, ha sido una pregunta que, según dijo, tenia una relación directa con el bilí que actual asesinado en su casa de…</t>
  </si>
  <si>
    <t>Ferrer, Baltasar</t>
  </si>
  <si>
    <t>Baltasar Ferrer</t>
  </si>
  <si>
    <t>…modo se hári cumplido las soberanas^órdenes de S. M. la Reina; y la posesión de Vitoria por nuestras tropas, á la que está unida la de Bilbao, El capitán del regimiento de Córdoba D. Baltasar Ferrer merece la misma producirá, espero, en un breve término la sumisión completa de estas pro recomendación que los demas. Vitoria 22 de Noviembre de 1B33^lEs copia.= vincias. Sarsfield (*) Acompaña á V. E. una relación de los individuos que recomienda el ge¡ nera…</t>
  </si>
  <si>
    <t>Ferrer, Jdsef</t>
  </si>
  <si>
    <t>Jdsef Ferrer</t>
  </si>
  <si>
    <t>. 599 junta, á la-cual clió el título de suprema , nombrando presidente de ella 1 Don vero, y Morco, D. Jdsef Ferrer. y cfcl secretario D. Manuel Malo de Molina, Gregorio Alvarez y Perez, hombre oscuro: amenazó siempre, y para todo, con de ser admitida á presentar el homenage de su fidelidad y adhesión á S. M. Ir pena de la vida: exigió de D. Josef león Alcalde, y del presb…</t>
  </si>
  <si>
    <t>Ferrer, Joaquin</t>
  </si>
  <si>
    <t>Joaquin Ferrer</t>
  </si>
  <si>
    <t>…Ínteres, oo. la misma santa iglesia, á D. Juan Ifafrra: para otra media ración de la santa Accieees del banco español, yt p. rooCAMBIOS.din. i observación. iglesia de Orihuela, i D. Joaquin Ferrer: para la media ración presbiteral de Amsterdara, 00. Paria 16-13. , Cádiz i b. SevilU 4 i. la catedral de Orihuela, á D. Josef Gil Yuncas: para la comensalía de la co Bayona, oo. Alicante á corto pla Corufia 4 d. Valencia 4 id. legial de Sta. Ana de Barcelona…</t>
  </si>
  <si>
    <t>Ferrer, Josef</t>
  </si>
  <si>
    <t>Josef Ferrer</t>
  </si>
  <si>
    <t>…idad á S. M. la Reina Isabel, y tías Pareja y Torres, D. Francisco Iñigo de Iñigo, D. Pedro Vivero y Moreo, en su Real nombre, durante su menor edad, á S. M. la Reiva Gobernadora. D. Josef Ferrer y D. Juan Pablo Perez Caballero. En medio de esta obligación general y de este amor hereditario á los directo» legítimos sucesores de nuestros Reyes, que es lo mas precioso de nuestras cos Señora: Las importantes y perentorias ocupaciones de la superintendencia tumbres públicas, r…</t>
  </si>
  <si>
    <t>Ferrety, Juan Agustín</t>
  </si>
  <si>
    <t>Juan Agustín Ferrety</t>
  </si>
  <si>
    <t>…poraciones, el ejército y particulares, acompafioá V. E. copia de 8,956............... 500. .................................. Granada. dicha relación que de mi orden ha ejecutado D. Juan Agustín Ferrety, Gentil 2,640................ 500. ................................. Madrid. hombre de Cámara dé Si M., y en el correo inmediato lo ejecutaré con el im 708................ 500. ........................ - Idem. preso , en el que se suplirá ia inexactitud que p…</t>
  </si>
  <si>
    <t>Ferro, Angel</t>
  </si>
  <si>
    <t>Angel Ferro</t>
  </si>
  <si>
    <t>…Lunes 11 de Febrero■ ” Acaban de visitar el buque, y se me ba concediPedro Rato, D. Juan González Izquierdo, D. Ramón Rey lio, D. Josef »dt&gt; la libre plática. González de Ribera y D. Angel Ferro, regidores perpetuos; D. Francisco Nota. » La autoridad local me ha precisado á que haga la Obligación de de Paula Exea, D. Miguel Salvador Valarino y D. Josef León López ^di «suscribir por los géneros de que se compone el cargamento , declarando que putados…</t>
  </si>
  <si>
    <t>Ferro, Francisco González</t>
  </si>
  <si>
    <t>Francisco González Ferro</t>
  </si>
  <si>
    <t>…............................... D. Manuel de la Riva-Herrera. .íemburgo se ha tratado en la Dieta germánica, la cual se inclinaba á proponer Cáceres............................... D. Francisco González Ferro. peí cambio de este ducado por otro territorio equivalentemas este proyecto no Castellón de la Plana.. D. Josef Codina y Gómez. iha podido seguir adelante por la protesta que ha hecho el duque de Nassau co Ciudad-Real.................... D. Diego Medrano. mo…</t>
  </si>
  <si>
    <t>Ferwavdo</t>
  </si>
  <si>
    <t>…in también de que se hagan las demostraciones en punto a ho nores funerales como está declarado en la misma ordenanza. De la propia Real Señora: La temprana muerte del Ret nuestro Señor D. Ferwavdo vir, orden lo traslado á V. E. para iguales fines. Dios guarde á V. mucho» anos. que está en gloria, ha llenado del mas amargo dolor á esta diputación general Madrid 29 de Setiembre de 1833.=Cruz. de los reinos. En tan aciago y triste acontecimiento tiene el…</t>
  </si>
  <si>
    <t>Fezn</t>
  </si>
  <si>
    <t>…pueblos, será siempre singular, y siempre un guér, La Laguna, en Canarias, y Oviedo: los pueblos de Carlet, Olvera , Osu motivo de glorioso recuerdo de las magnánimas virtudes del Sr. D. Fezn an na, Aldea-de Arganza, Monda, Cabra del Santo Cristo, Jallas , Ávllés, Or iso vii. Felizmente para la nación no quiso el cielo que apurase la copa de la ce, Gergal, Poza de la Sal, Carrion de Calatrava, Tarrasa, Puente Don Gon amargura; oyó las fervientes s…</t>
  </si>
  <si>
    <t>Figallo</t>
  </si>
  <si>
    <t>…eliminar, en el cual no será inútil obser bre satisfacción del insulto ihecho á la bandera sarda y la indemnización de var que Bélgica no interviene. (Diario de ia tarde.) bida al capitán Figallo, autorizándole á usar de la fuerza armada en caso de ___ IA las-cuatro de la tarde del dia de ayer, se vació en la. casa de fundición necesidad. Al mismo tiempo S. M- el Rey de las l_)os Siciiias , que tenia hace del gobierno la estatua de Napoleón. El minist…</t>
  </si>
  <si>
    <t>Fina, Joscf</t>
  </si>
  <si>
    <t>Joscf Fina</t>
  </si>
  <si>
    <t>…fács ác AgOa^O 'Se £St&gt; «ño sc''^;Cír‘ijí;&lt;|'íiS.:!|;fí'5rt|sícy’-f!f’C!tcfeí'd*"" cinma de esta ciudad} que de les partes de los facultativo» resulta que fa sivo por cinco años i D. Joscf Fina?, vecino y dei corroer cío de esta corte, par% medad reinante sigue su período de declinación. asegurar la propiedad del método y míquuia* compeieMas que ;ma de intray. ducír Ge país cxnangero para reducir á hilos ía goma elástica y formar de «líos tejidos el…</t>
  </si>
  <si>
    <t>Fino, Francisco Fernandez del</t>
  </si>
  <si>
    <t>Francisco Fernandez del Fino</t>
  </si>
  <si>
    <t>…de la lealtad 7 amor al Rey,,7 de loa apreciablet méritw qiM éaísri'iiéFCótáiEjb! s(í|irétnb'’de iiímis'f7:el’®fc'jD.SFraaeiaqor'J¿*ierG»»» y Tór- ba cbnttaído en el Real servicio D. Francisco Fernandez del Fino , y que-; qtó6a^«4t»ritítSa0é&gt;«*aitt;^5S^VDi Angri FuorteaWdpc»»’ delConsejo riepdo.darle una nuera prueba de mi concausa, le he nombrado en propicReai de las Ordeáess el Sr. D. Felipe de' Córtloba , grib¿!nadnr de| Consejo , dad y d« acuerdo con mi muy caro…</t>
  </si>
  <si>
    <t>Firmado</t>
  </si>
  <si>
    <t>…Kbóídei Márina: el Sr. £&gt;. ,Wictoria- el presente testimonio en Madrid én el mismo día 31 de Diciembre dé 1837-cx Dd'de^Etdditoa y PiedraF, i^eiiétaráwpQe^sdlm de Haejendai el Sr^ conde Firmado ?=Francisco Fernandez del Riño. tfcQfáía¡"8eéreftirióííil5&amp;«#ácJiodÍÍfoo*eStogeneraldelReinoilos5e6ores ‘C^ejériM dd Estadó' mal- amiguor, eziiÍMtes:ea Madrid , conde de Salazar, flsando de las facultades que el Rey , mi augusto Esposo , me ha conferi ^M#dri…</t>
  </si>
  <si>
    <t>Fito, Manuel Rodríguez</t>
  </si>
  <si>
    <t>Manuel Rodríguez Fito</t>
  </si>
  <si>
    <t>' / 52d J I brigadier de esta arma 0. Josef Parreno y D. Manuel Rodríguez Fito, coman- mayor, y sindetetrecSí hi seguido su etage L Postdam, adonde se- halfct S„ M. I I dan,te de la jnismaarma en la provincia; D. Luis Gastón, comandante de ar— desdo su regreso á Magdeburgo. I tftjería en' l'a misma; cV'brigadiér y coronel dbV regimiento…</t>
  </si>
  <si>
    <t>Fitz</t>
  </si>
  <si>
    <t>…chelsea se conformó con este dictamen. refugiados polacos no sean admitidos en los cantones Íknítrofes, recordando ____ La Cámara de los Lores desechó ayer la proposición que hizo lord Fitz para apoyar esta demanda las relaciones de buena vecindad que siempre han ■Williams sobre cereales. El conde de Nypondefendió el sistema actual. (Globo.) existido. Igual manifiesto se ha hecho á este cantón de los Gritones, que por ____ En k misma sesión se p…</t>
  </si>
  <si>
    <t>Fitz-James</t>
  </si>
  <si>
    <t>…1 en los sitios que ra en Bugía. Asi lo prueban las dos cartas siguientes dal general Desmichels y ocuparon algunas ciudades antiguas de Macedonia; S. M. se ha dignado admitir del coronel Fitz-James, ex-comandante de la plaza de Mostaganin, ámb» es la donación, mandando que se coloquen en el museo. Estos mármoles son va critas al capitán de corbeta y comandante Ad¿l bergantín el Hussard, nas cabezas de divinidades y de Rey&amp;&gt;; algunas urnas funerarias ado…</t>
  </si>
  <si>
    <t>Fitz-William</t>
  </si>
  <si>
    <t>…iente &lt; habfia pojjaejjtura perdido su eficacia desde qUe pasó á manad de los soldados. (Globe.) , belgas? Según lynótáqe 22 de Abril no sé trataría de disputar al Rey él de ■ -E( conde Fitz-William será elevado á k dignidad de Par con &lt;1 titulo de recho abstracto de empezar de nuevo las hostilidades. Ahora bien, esta exposi marques de Rochklngham. (ü.) 1 ción reduce al parecer á una teoría vana sin aplicación y sin realidad el dere cho de paz y guerra d…</t>
  </si>
  <si>
    <t>Fitzwillíam</t>
  </si>
  <si>
    <t>…segunda lectura del bilí relativo á la emancipación tamente la prosperidad nacional. de los judíos en Inglaterra, á pesar de haberse opuesto enérgicamente á ello va Se encargó al conde Fitzwillíam que presentase al Rey esta exposición. En rios oradores, quienes sostuvieron que esta medula era antipolítica y perjudicial la que dirigían á la Cámara de los Comunes se pedia la reducción de los im á la religión cristiana; pero al fin se adoptó la lectura po…</t>
  </si>
  <si>
    <t>Fizo</t>
  </si>
  <si>
    <t>…4 “ fijará el número de secretarios oontíttúen percibiendo lo» derechos «obre el azúcar que venía de las Indias de legación conforme ¿ las disposiciones siguientes: orientales. El ministro Fizo .observar., que conociendo el apuro en que.se ha- • $• • I-° En «da una de las- embajadas de Lóndres, Viena, Petersburgo, llahén.Ios,propíetartós , bubiera;deseadq et gobierno' proponer que se redujese Constantinopla, Roma, Madrid y en nuestra legación de Ber…</t>
  </si>
  <si>
    <t>Fkínamto</t>
  </si>
  <si>
    <t>…or de esta augusta ctsa.de Bqrhon^que cuerdo que se les hace de la fideltdad-y sentimientos de sus mayores, que tan tantos beneficios le ha dispensado , de sus amados.Soberano».el,Sr. D. Fkínamto honor les dieron, y que deben ser el norte de sus sucesores. »o vu y su. incomparable Esposa Doña María Cristina y-de suS'Clccisaa Dios guarde á V. E. muchos años. Calatayud .y sir consistorio Enero 29: Hijas. Estos son los sentimientos de que-sé hallaff'poee…</t>
  </si>
  <si>
    <t>Fkknakdo</t>
  </si>
  <si>
    <t>…e tiene el honor de rendir reían amenazado at reino con la muerte que se temía de su augusto Monarca A JL R. P. de V. M., cuya interesante vida conservé el cielo dilatados años el Señor D. Fkknakdo (Q. D. G.) Llevaron su aflicción y su llanto mez para el bien general de sus vasallos. Morella 6 de Diciembre de 1832-=Señoclado con fervientes votos al pie de los altares; y por tos efectos han visto que ra—A L. R. P. de V. M.=Vuestro humilde vasallo, Antoni…</t>
  </si>
  <si>
    <t>Fkrkavdo</t>
  </si>
  <si>
    <t>…do, Sefiora, significár mi dolor 4 los pies de V. M., y El capitán general de Andalucía í la tropa de su mando. «Soldados: Dios] ha querido llevar á sí á nuestro amado Soberano el Sr. D. Fkrkavdo vu ; y en | | renovar en esta funesta coyuntura el juramento dé fidelidad i la Reina Doña IRajÉl ii, vuestra excelsa Hija, comoel último homenagedebido á la memo- nuestro justo pesar por pérdida tan dolorosa juremos de nuevo ser fieles hasta I la muerte á su…</t>
  </si>
  <si>
    <t>Fkrtsa</t>
  </si>
  <si>
    <t>…los ro damental de la monarquía la sucesión directa al trono. Pidiéronla las Córtes manos habian fundado éh Italia. Cfrf-3 de 1789: aprobóla el Sr. Rey D. Cárlos rv: promulgóla el Sr. D. Fkrtsa*___ Un viagero Ingles ha anunciado que se habia descubierto en una cloaca de do vii en 1830: nada pues le falta para ley actual, vigente y obligatoria en el la antigua Atenas* tifia grande estatua de .mármol, la cual se cree ser la de Te- fuero externo é inte…</t>
  </si>
  <si>
    <t>Flahaut</t>
  </si>
  <si>
    <t>…eyrand se le relevará de la embajada que desempeña en esta, y que á prin volverán £ orgánízarsé f completarse con, milicias' fódos los regimientos regu- cipios de Abril llegará el conde Flahaut qué está nombrado para sucederle. f§e¿L Ijsté sistema serí medos' costoso j *»' conveniente al espíritu- dé tí ni- (Couricr.') doñ , porque así no habrá'que pedir á los oficiales sirio válor y alguna ins- -----,Vartoi sogetóí dé \i eitty ,‘ qbé' tiéajin búéúj…</t>
  </si>
  <si>
    <t>Flamilton</t>
  </si>
  <si>
    <t>…vincias. á'óbédecer a las autoridades locales, en rázorí de que no. reconocen sino £‘VJel v,EXí4::de Noviembre se- cumplía el tercer año 'del gobierno dél général- ‘ cohgresp. ,E1 gobernador Flamilton es el principal motor de las medidas miliiCisselcfF. Con este-motivo los principales-de 1* Valaquia y las‘autoridades de pattsj y .parji.lomar el mindp de la guardia del Este ha renunciado su émple* -Bucharest determinaron celebrarJeste' aniversario como un d…</t>
  </si>
  <si>
    <t>Flor'lan</t>
  </si>
  <si>
    <t>…la Opinión qüe ha manifestado. El mi minación y, guerras en Espalis desde Vllt d Valld, Califa Gmmiadita, hasu su total expulsioo por ei Rey D. Felipe m, escrito en francés por él caballero Flor'lan, tra nistro de Hacienda pide que no se precipite la resolución; y asegura que en la ducido al. castellano é ilustrado cod notas: uo tomo eo 8.u A id rs. pasta y 8 en rús próxima fetmion de las Cámaras presentará con el presupuesto dé 1834 una tica. Se hallará…</t>
  </si>
  <si>
    <t>Florentino</t>
  </si>
  <si>
    <t>…nlc, cuya obra se halla regalada en la cantidad de 1.418,967 rs. pecial para servir alguna subdelegacion de Rentas, ya sea por vacante, ausen En esta situación recurrieron á S. M. D. Florentino y D. Juan del Rivero cia ó enfermedad del propietario, han de percibir por entero el sueldo, emo en unión con D. Francisco Martínez, proponiendo tomar á su cargo aquella lumentos, premios y derechos que correspondan á ella, si no son empleados empresa.y darla concluida en doq año…</t>
  </si>
  <si>
    <t>Flores</t>
  </si>
  <si>
    <t>…s, por lo que había tratado con ellos, pero en secreto, y según te asegura sin saberlo tu ministerio, A pesar de esto, han traslucido este Colombia.__Cartagena 15 de Setiembre. El general Flores acaba de deplan las legaciones de Francia, y de Inglaterra-, y. el 8; del corriente se presen .darar la: guerra á la Nueva Granada sorprendiendo nuestra avanzada en Ta taron en la casa de Mr. de Varenncs el dragomán dé. la puerta'y el príncipe blón de los Góm…</t>
  </si>
  <si>
    <t>FnimAwno</t>
  </si>
  <si>
    <t>…on tanta solicitud tiene comenzada y que confia ”á su maternal «)¡fdi($lo ís? '-. Tddqs los empleados del fnimitericf de la Obéfra éstSütnuy ocupados en nuestro .gran Baix el Sr. /Don FnimAwno vil, Zaragoza 2¿ de'Dicwrtdfto-'^iiBxtendeélos despachas * de 1832.=Señorac=A LJR. P. de V. M=Bernafdino dé Osario, prioras: hrciudjdela de Amberes. Los valientes que la-componían recibirán probableJoaquín Laplana, c&amp;rmAs=Sebast¡ajn Pérez., cósavd.s=Mi¿uel As…</t>
  </si>
  <si>
    <t>Folch, Francisco de Paula</t>
  </si>
  <si>
    <t>Francisco de Paula Folch</t>
  </si>
  <si>
    <t>…ndo con los deberes de amoroso géneros necesarios para la vida y para la curación de los enfermos. Padre Y Soberano católico. Este triste acontecimiento ha causado el mayor des Eí doctor D. Francisco de Paula Folch , facultativo destinado á la ciudad consuelo tanto á su amada Esposa como á SS. AA. RR. los Sres. Infantes, de Sevilla para el socorro y observación de los enfermos invadidos por el có quienes asi como todos ios españoles lloran tan gran pérdida i por la que,…</t>
  </si>
  <si>
    <t>Folch, Francisco' de Paula</t>
  </si>
  <si>
    <t>Francisco' de Paula Folch</t>
  </si>
  <si>
    <t>….. . » .. Madrid. Quedan existentes para mañana 2963. 26,121.... .... 3000............ ___ Valencia. 20,38S.... .... 1000............................ .... Santiago. 'Notas. 1.* El doctor D. Francisco' de Paula Folch, médico destinado por 11,459.... .... 1000.......................... ... . MondofiedoReal orden en Sevilla, dijo en oficio del 19 á la junta superior de Sanidad, 6^614.... .... 1000.......................... .... - Tortosa. que atendiendo á la analogía que el…</t>
  </si>
  <si>
    <t>Fomento, Secretario del</t>
  </si>
  <si>
    <t>Secretario del Fomento</t>
  </si>
  <si>
    <t>…or éxtraordinarie, recibí la Real Orden de 10 del comente, que me ha dicha capital; pero he dictado las providencias convenientes para que todas las -sido comunicada por el Excmo. Sr. Secretario del Fomento general del Reino,, personas que se rozaron con el difunto pasen * Sevilla, y queda cerrada la ha he suspendido la marcha. Debo hacér presente í V. E. que los casos de cólera- cienda en que estuvo el citado funcionario. morbo se multiplican extraordináriament…</t>
  </si>
  <si>
    <t>Fomento, Secretario del Despacho del</t>
  </si>
  <si>
    <t>Secretario del Despacho del Fomento</t>
  </si>
  <si>
    <t>…gra cionen la Gaceta. Dios guardeá V. E. muchos años. Madrid 21 de Mayo titud al Sultán, y en cumplimiento de las órdenes que tenia de su padre, ¡ba al de 1833.=Antonio Martinez.=Sr. Secretario del Despacho del Fomento gene momento á dar órdenes para la retirada de su ejército. El conde OrlofF por su ral del Reino. parte, después de la conferencia que tuvo el 7 con el Gran Señor, ha despa chado un barco de vapor á Odesa para suspender el embarque de las tropas que. Felicita…</t>
  </si>
  <si>
    <t>…mis vasallos. Que Dios euarde á V. E. muchos años. Madrid 27 de Setiembre de 1333-=;An asi mi voluntad: y que al traslado impreso de esta mi carta, firmado de Don tonio Martinez.:=Sr. Secretario del Despacho del Fomento general del reino. Manuel Abad, mi escribano de cámara mas antiguo y de gobierno del mi Con MINISTERIO BEL FOMENTO GENERAL DEL REINO. sejo, se le dé la misma fe y crédito que á su original. Dada en Palacio i 6 de Octubre de ]833.=Yo la Reina Gobernadora.=Yo D…</t>
  </si>
  <si>
    <t>Fondos, Anto-</t>
  </si>
  <si>
    <t>Anto- Fondos</t>
  </si>
  <si>
    <t>…María ¡Corsés. ' 1 Lóndres 14 de Abril. , =Primer comatuiante, Ambrosio Se¿uin.—(^a£Ítaxi,Franeisco Iturmendi.—Te— h5Sb?e, Cosnib ZvfiyiieiSiéiférnféúte, Melehdr ArHldno.7zF.xcmo. Sr. D. Anto- Fondos públicos. Tres por 100 consolidados 87£. ' .. ... '• '..iíj ■ .-nAt. ■ ......... - ‘ • - - &lt; Tenemos la satisfacción de poder, anunciar haber llegado á nuestra noticia •• -«oíauaia/ o PJ^K^pE NO. . . . tíFIOIAt.., : ; " que los ministros tienen intención de p…</t>
  </si>
  <si>
    <t>Fontela, Andrés</t>
  </si>
  <si>
    <t>Andrés Fontela</t>
  </si>
  <si>
    <t>…s tanto en la* campiñas como en las poblaciones. (G. de F.) POLICIA URBANA. Un periódico ingles , titulado London medical Journal, hace la siguiente En esta clase fueron premiados D. Andrés Fontela y D. Benigno Josef observación: Fernandez; el primero con una medalla de oro y título de socio de mérito por La duración de’la vida del hombre puede calcularse por el número de pul haber presentado la mejor memoria sobre la economía y fácil construcción de saciones que hace su…</t>
  </si>
  <si>
    <t>For, Benito</t>
  </si>
  <si>
    <t>Benito For</t>
  </si>
  <si>
    <t>…o y cabildo de la santa Iglesia catedral ron Fundar ésos fabricantes, con el fin de que se enseñaran en él la aritméti de Málaga , compuesta de los Sres. D. Josef Duaso, chantre ; D. Benito For— ca, principios de álgebra , geometría plana y.descriptiva, delincación, mecá celledo y D. Manuel Diez de Tejada, canónigos de la misma, elevaron el a nica, geografía, física y química aplicada á las artes, cuyo establecimiento tu del corriente á las manos de…</t>
  </si>
  <si>
    <t>Fóra, Ide</t>
  </si>
  <si>
    <t>Ide Fóra</t>
  </si>
  <si>
    <t>…an Agustín, los dos legos que se hallan todavía en dí"á^ti áfíos desarropado y de mal aspecto, comenzó á gritar: futra basthlts\(,V) :cho monasterio de Láveiras, donde el referido juez Ide Fóra tomará inmedia 'EL'bficia! creyendo haber oído mal' se aproximó pías al joven y le preguntó tamente cuenta por inventario y con Jas solemnidades necesarias, de todos los i qué quería decir \ Sí t síf contestó el joven con mucha furia: futra basti¿es\ mucbles^…</t>
  </si>
  <si>
    <t>Forch</t>
  </si>
  <si>
    <t>…. diferentes manzanas, y cuidan á los enfermos con un zela —Se halla vacante la plaza de cirujano titular de la villa de Viliafranca del Vierdigno de los mayores elogios. El mismo doctor Forch pasa á Triana con bas zo, cuya dotación consiste «03^ rs. anuales pagados por tercios, y de fbodos im tante frecuencia, y les sirve de consultor. A mismo tiempo, ha dispuesto, la junta puestos al efecto, sínodo su obligación la de asistir gratuitamente á los…</t>
  </si>
  <si>
    <t>Fortea, Manuel</t>
  </si>
  <si>
    <t>Manuel Fortea</t>
  </si>
  <si>
    <t>…a mañana 4* ynia,mapaSuiza,con Alpesestuche.é Italia, ¿ 128 rs. en rústica, 248 en holandesa y 220 en pasta tina Provincia de Sevilla. ^Sermones cuadragesimales, predicados por el doctor D. Manuel Fortea: un tomo Estado sanitario de Ayamonte en los dias 11 y 12 del corriente. en 4.°.¿ 24 rs. en pasta. La presente obra contiene, después de un compendio de la Existencia del vida dgl autor , los sermones correspondientes al miércoles de ceniza, todos los miér Di…</t>
  </si>
  <si>
    <t>Fr</t>
  </si>
  <si>
    <t>…án algunos cañones de grueso calibre para armar á Sultanich-KalessL Igualmente con el auxilio de los rusos se pondrán en el mejor estado de defensa los puntos de la costa asiática Don Fr. Lino Matías Picado Franco de Jaque, abad de 5. Cucufat del Va que puecjen estar mas expuestos á los ataques de Mehemet-Alí; y para prote llé*, nuilius dioecests, dirigió á sus súbditos en 29 de Junio próximo pasado ger al Sultán, contra sus enemigos interior…</t>
  </si>
  <si>
    <t>…Cristóbal de León: para la dignidad de pjborde mayor del Real mo bres de infantería y 4&lt;) lanceros, unos y otros extrangeros; y 3u0 portugueses nasterio de S. Cucufate de Valles á D. Fr. Ignacio Desvilar y de Fria: para mandados por el padre Goys, 40 de caballería, á cuyo frente está el revolu una ración de la'catedral de Jaén á D. Francisco Gómez Espinosa: para dos cionario Batalla, y 300 de la milicia voluntaria creada por decreto deL Rege…</t>
  </si>
  <si>
    <t>…5 p. roo, 00. Dichas Id. al 4 p. loo, 43 si» cupón de i.° de Octubre, i 30 d. f. i rol. al de roo portador .00. . j p. Tenemos i la vista un ejemplar de la alocución que el Excmo. Sr. Fr. Josef Títulos 4 al contado. 4T} por roo, té. id. de Bueno, general de la orden hospitalaria de S. Juan de Dios, ha circulado á to ▼ales no consolidados, nj al contado; (I) d 60 d. f. d voL 4 prima de fi per loe. dos los priores y venerables comunidades de lo…</t>
  </si>
  <si>
    <t>…mi ayudante, v úil capitán que fu: de! r:-invento del Pr’njpe rados , y cuando pregunté á las compañías mencionadas de granaderos v caza D. Cele.tino Azcár.rte, v á los sargento, D. Fr i:u;., J :-dio , gradúa!» de dores sijiabia alguno que voluntariamente quisiera unirse á la débil columna subteniente, y á Manuel Suez, de lo» caza!'-re* de S iru m. !er: ir.erec.cnd'* un que destinaba para perseguir á los facciosos, todos, todos, fue la cont…</t>
  </si>
  <si>
    <t>Fran</t>
  </si>
  <si>
    <t>17/01/1833</t>
  </si>
  <si>
    <t>Gaceta de Madrid n.º 8</t>
  </si>
  <si>
    <t>33</t>
  </si>
  <si>
    <t>…mbre del año último se 'ha servido la Rei - Asimismo ha nombrado para sus enviados y ministros plenipotenciarios á na nuestra Señora conceder privilegio exclusivo por cinco años á D. Fran los siguientes sugetos: . cisco Toro, vecino de Málaga, para asegurar la propiedad de ‘una máquina de • /A Mr. Ch Breson para la corte de Berlín; para la de Munich al conde su invención para jnoler y cerner á un mismo tiempo los granos y Las hari de Vandreuil…</t>
  </si>
  <si>
    <t>…l Rey nuestro Señor se dignó adroifirlos general facultativa del ramo, de la que fue nombrado director- general, Desde bajo su Real protección, y en su Real nombre los presidió ¿1 Sr. D. Fran su instalación no perdonó fatiga para plantear las diferentes oficinas y depen cisco Antonio González, confesor de la Reina nuestra Señora, Determina dencias en.este reino de tan importante establecimiento, y para hacerle progresar dos estos ejercicios para e…</t>
  </si>
  <si>
    <t>…olgaduras. Sobresalían la del pre puis y Maignallc, diputados últimamente electos. El ministro del Interior lee sidente de la comisión de recaudación de arbitrios de reemplazos el Sr. D. Fran el Real decreto que declara cerradas las sesiones de las Cámaras; y en seguida cisco de Paula Saavedra, las de los cuarteles de la guarnición' y la del convento el Presidente levanta la sesión. de S. Juan de Dios , .cuyo prior y comunidad dieron comidas á los…</t>
  </si>
  <si>
    <t>ARTICULO DE OFICIO. llaban pendientes del tercer juicio de purificación al expedirse el soberano dar treto de amnistía; se sirvió S. M. mandar en 9 de Mayo último'que D. Fran El Rey y Retoa huestfos Señores, la Scrma. Sra. Princesa heredera y SU cisco López de Atcaráz, gefe de la comisión de clasifiéailoñ1 de empleados ci tUgtista HermañH siguen sin novedad en su importante salud. viles, cesantes y jubilados, admita las solicitudes que le presén…</t>
  </si>
  <si>
    <t>…l de PUséncia, -i D. Mi?uel Iribaíren, para descubrir adonde se ha impreso por separado, después de haber? e publica racionero de la misma: para otra de la catedral de Badajoz , a D. Fran*.i*co Jo do en la Crónica, Ja ultima proclama del infante D. Miguel, que sin comen sef García Zambrjno: para la Canongía de la colegiata de Aifaro, á ÍX líerme-tario alguno se vende á bajo precio por las calles públicas de la capital; lo que negjldo Garcéi de…</t>
  </si>
  <si>
    <t>…te: heridos, ID. Juan Antonio Alleg, 4? carabineros muertos y un hendo, un caballo muerto y 2 heridos del mismo subteniente de granaderos del regimiento infantería de S. Fernando; D. Fran cuerpo, y 2 heridos de la Albuhera, 5° ligero. La de los enemigos es nume cisco Sierra, subteniente graduado y sargento 1de caz ¡dores cicl mismo cuer rosa; no dudo pasará de lüO hombres muertos, y por las divisas aparecen ser de po; v los subtenientes de la…</t>
  </si>
  <si>
    <t>Fran-</t>
  </si>
  <si>
    <t>…te de voluntarios Rea I Santarem.j listas. E^e, que parece haber sido el alma de toda la conspiración , había ido _Con fecha 19! del corriente participa desde Salvatierra de Magos D. Fran- á recibir á D. Santos Ladrón , que llegó el mismo dia á Tricio. l cisco Sánchez, teniente coronel de milicias de Setubal, que el dia \7 del mis- A los gritos sediciosos de los rebeldes correspondió el vecindario cerran | mo mes aparecieron en el Tajo ocho lan…</t>
  </si>
  <si>
    <t>Francis</t>
  </si>
  <si>
    <t>…Se vende en la libréela de Razóla á z rs. Estado sanitario de Oliva en ¡os diste $,6y 7 del corriente. ----- Observocionte de todo género de oraciones corregidas y autnéptadas por D. Francis co Torrecilla, en que se explican con toda claridad y distinción los prindpios y mo Existencia INVADI DOS» 1 dos de oraciones, pertenecientes ú las primeras clases de la gramática, novena Im Días. del día an- — — Total. Curados. Fallecidos. presión: un tomito…</t>
  </si>
  <si>
    <t>Francisca</t>
  </si>
  <si>
    <t>…; . los alumnos Doña Manuela Oreiro Lema y D. Joaquin Reguer. 2.° Primer, acto de la comedia de Martínez de la Rosa lil marido en la chimenea, en la que salen Doña’ Isabel Boldum, Doña Francisca} Doña Francisca Casanova, ANUNCIOS. ; ■ ‘ Pepa: D. Florencio Romea, D. Carlos: ¡D. Nicolás Lombia, D. Anselmo: JUannal de física divertida ó nuevas recreaciones físicas: contiene varios experi D. Mariano Fernandez, D. Eugenio: D. Carlos Boldum, Juan. 3.° Terc…</t>
  </si>
  <si>
    <t>Francisco</t>
  </si>
  <si>
    <t>….................. Córdoba. bes; para dos medias raciones presbiterales., vacantes en la catedral de Orihue- 8,974.................. 12000........................... Bilbao. la, á D. Francisco y D. Antonio Lacarrcra y Caballero, y paré una ración, 8,018................... 6000................................. Barcelona. vacante en la catedral de Almería, £ D. Bonifacio Quintín de Viliaescusa. 465................... 3000.................................. Córdoba. 9,804...............…</t>
  </si>
  <si>
    <t>…e las lenguas, á que acompaña La verdad es que el pacto de familia, ó cualesquiera otras alianzas ofensivas una aplicación de la doctrina á la traducción del latió al español: por D. Francisco y defensivas entre las naciones, es y debe ser independiente de la ley interior da L?cueva. Se vende d 6 rs* en la librería de Sánchez, calle de la Concepción Gerónima. sucesión, porque se Fundan exclusivamente en sus intereses mutuos. Un Rey da ■ 'Elogio his…</t>
  </si>
  <si>
    <t>…María Porrata—Pedro Rafael de Escalona, escribano de ca los caballeros regidores alguacil mayor D. Manuel Hemaiz, licenciado D. Juan bildo. Becerra y García, D. Esteban Fernandez. D. Francisco de la O Pacheco, y el Certifico que la anterior copia es conforme con el acuerdo original de su cáballero síndico procurador general D. Josef María Porrata. contenido, ¿ que me remito: en fe de ello, y para entregar á los Sres. diputa El caballero síndico hiz…</t>
  </si>
  <si>
    <t>…la novena para rogar i Dios por fás almas del purgatorio y por los que estao en pecado mortal: un tomo en 16.0 mayor cón 14'esRepl Hacienda D. Mariano Sixto, comandante de marina D. Francisco da tampas. Se bañará en la librería de Orea, á la rs. en pasta común, 18 «n pasta fina, aula Topete® capitán del puerto marques de Piqdrabuena, y los facultativos y 3a en tafilete. . doctor D- Josef Espaillat, médico honorario de la Real familia, licenciado —…</t>
  </si>
  <si>
    <t>…paises extrangeros , y medios de fomento y mejora para su regeneraclon y en tel general del ejército sitiador 84 desertores de Oporto. Parece que los sitiados grandecimiento, por D. Francisco de ¿¿iglesia y Darrac. Véndese i 22 rs. en pasta intentan hacer una salida; pero es regular que sean vencidos, según es excelente en Madrid en la librería de la'viuda de Cruz, y en otras de las capitales de Pro vincia. el espíritu de los soldados del Rey; pue…</t>
  </si>
  <si>
    <t>…rico dosel en pabellón con corona del preswp; esto general de gastos del Estado para el año de 1834, ti116 asciende imperialbajo el cual habla un hermoso grupo alegórico, obra de D. Francisco i 981.983,473 'Tuncos furos 3927.933,912 rs. vn.). Elias, escultor de cámara de S. M., y director de la Real academia de S. Fer Al tiempo de proceder al escrutinio secreto sobre el todo del presupuesto nando. Representaba á ia augusta Princesa sentada eti un…</t>
  </si>
  <si>
    <t>…y al mismo Accéislt. D. Miguel Alotiso y E&gt;. Juan de Dios-Bravo, por id. tümpo se les'reuaió una lancha cañonera turca mqoiada ytSr marinos ingleses, Idem en la date de adorltot. D. Francisco La Rosa y D. Bonifacio DoizfiJcscualeSseles dió orden para que arrinconasen á los piratas hacia la costa, tua. Ademas de estos preciosos objetos habia en la sala una colección, de mues sf losbloquéascn hasta que l legase el .navio. Estas órdenes fueron ejecutadas con - tras de caligrafía escritas con b…</t>
  </si>
  <si>
    <t>…inales, y Otro de lanchas. Diéronse en cada certimen tres LOndres i 90 días ♦ á i id. Santander * id. i 4 p. roo al año. premios á los tres barcos mas aventajados, que repartió e! Sr. D. Francisco 88* * *• Bilbao a id. Santiago | Id. Hevia y Antayó, comandante militar de marina de la provincia de Tarragona. A la noche se iluminaron con faroles de color 24. barcas, adornadas de bañde-" ANUNCIOS. Tas, y que estaban destinadas al simulacro, en el cual se…</t>
  </si>
  <si>
    <t>…nsideraciones acerca del mejor modo de emplear esta fuerza como potencia ó motor en los establecimientos de industria. tee: para la vara de alcalde mayor de la villa de Ardales, á D. Francisco do En éL se hace una recapitulación de los conocimientos y pr ncipios de mecánica mas Aranzaj Aguirre: para la de Villadiego, á D. Manuel Martínez: para la do indispensables para «1 establecimiento de las máquinas , y que no se hallan en los libros Crecente, á D. J…</t>
  </si>
  <si>
    <t>…Noviembre de 1829.” los cuales se agregaron para mayor solemnidad el duque Presidente del Con Por tanto, y sin perjuicio de que daré orden para que se remita al Consejo sejo Real; D. Francisco de . Zea Bermudez, mi primer Secretario de Esta certificación autorizada del testamento íntegro, y de las diligencias que precedie do y del Despacho; el duque de Hijar, marques de Orani, sumiller de Corps; ron á su apertura y publicación; conviniendo al bien…</t>
  </si>
  <si>
    <t>…l mes último , y V..E. sé. Antonio Pinco.=¿El síndico peisonero Vicente QuevetloésEI prior síndico I sirvió trasladarme de su Real orden en oficio de la misma fecha., me he ¿m-b . general Francisco fiámaftho-^fcl secretario del ayuntamiento Fraonciaco Gar puesto con profundo dolor de que í las tres menos cuarto de la tarde del mis cía—Por el estado eclesiástico B. Antonio de Lara, párroco interino—El rec mo día fue Oios servido de llaoiar para sí el alm…</t>
  </si>
  <si>
    <t>…n en fuerza de ley, para que se guarden y cumplan las soberanas disposiciones y última voluntad del Sr. Rey D. Fernando vn, Estando actualmente impedido por una prolija enfermedad D. Francisco por las cuales se sirvió nombrar í instituir Regenta Gobernadora de toda J :vier Caro de asistir al consejo de Gobierno para que fue nombrado por mi la monarquía á su amada Esposa para que por sí sola , aunque consul Real Esposo (Q. E. E. G.), he determinado…</t>
  </si>
  <si>
    <t>…de Ja de Pons, titulada Escribanía, rae, gobernador de Algebras, ha escrito á S. E. el teniente gobernador de esta á D. Isidro Hados;tapara dos raciones de la catedral de Avila á D. Francisco plaza una carta cuyo extracto es el siguiente: »Algeciras 3 de Octubre de 1833. Antonio Prieto y D. Manuel María Tejeiro; para el arcedianato de Aliaga á Excmo. Sr. Acabo de recibir por extraordinario el Real decreto de 29 último D. Millan Villarroya; y para…</t>
  </si>
  <si>
    <t>…ro de «1250 rs. im ■edenes fiel báñe» étpfiM, éo ni contad?. puesto por D. Manuel Carrillo Varalz, en favor de la cápellánia fundada su la parro quid de la yHlá dh Ciruelas por el doctor D. Francisco! 4e Elizalde y Villegas» Otro de ssniN, 4goo rs* en favor del mayorazgo fundado por d. Juan Feroaodez.de Castro¿ y otro de iÚf&amp;t 'Yi* áá thrs., á.Rtvór de las capellanías y memorias que én la parroquia dé Varis id. Cádiz $ b. «villa |d. S;jHtgswidfréste córte…</t>
  </si>
  <si>
    <t>…s á S. M. y á la Reina Gobernadora han sido repetidas y sinceras, y el trado, ó que se junten con sociedades anteriormente prohibidas, pagarán una ayuntamiento ton el gefe militar D. Francisco,, de Paula Alcalá, en obsequio multa de 60 florines', y algunos dia¿ de cárcel, que no pasarán de dos meses.” de tan solemne función, han repartido sin gravamen de los fondos públicos 23 . — Cartas de S. Petersburgo hablan de un ukase imperial que se ha manda…</t>
  </si>
  <si>
    <t>Francisco-Fernan, Di</t>
  </si>
  <si>
    <t>Di Francisco-Fernan</t>
  </si>
  <si>
    <t>…aflehrro Antillónaíjasef ‘María Vidarte.zzOon acuerdo '‘por todos los brázds ó estamentoLde nuestra patria, y garantida por la mas de Si S.I., D. Josef Fasset, sectétano.^r Excmo. Sr. Di Francisco-Fernan— .venerada antigüedad: ley, en fin , que poniendo un diqueal torrente desela- dez cfelPrnoí', Secretario de Estado y'del Despacho dé Gracia y J usticii. dpr en que el genio'del mil intentará antQpr la nación queriendo- Conducirla indignamente hasta él borde d…</t>
  </si>
  <si>
    <t>Francisco.'Rodríguez</t>
  </si>
  <si>
    <t>…os que con Sr. gobernador de la plaza y de todo el cuerpo de marina , presidido por su co tribuyeron sucesivamente A iotroducir y extender el señorío de los aragoneses en mandante D. Francisco.'Rodríguez y üalabert. D. Matías Sanz , .dignidad de aquel país; tales fueron las vísperas sicilianas, la conquista del reino de Nápoles por Alonso v el magnánimo, y la expulsión de los franceses de Italia después de las ba capiscol de la santa iglesia de Tortosa, predi…</t>
  </si>
  <si>
    <t>Francisco.J</t>
  </si>
  <si>
    <t>…109.. 3¿j por 100. .................. 4»i dio. ríarijan.desus á los herederos O*. Ramón, del.difqoto, quejp so TluaVport.desporioo. g¡ 41- la y Doña. Josefa de la Puente Lloares y D. Francisco.J?o$ada Porrero, en repreaeo— M. M. do 4 por roo........ taclon de sus hijos menores y de Dolía Antonia de la''Fueóte Lloares , su. dÚUota Val— consolidados...... consorte, vecinos todos y residépies en la vina dé htanes, del priuc1padofde Astu94 Id- rías y pue…</t>
  </si>
  <si>
    <t>Franciscofilosdfica</t>
  </si>
  <si>
    <t>…ado de sus mas principa Excmo. Sr.: El alcalde mayor de la villa de Peñaranda de Bracamontc en leslle,tcatedráticoimportantesdetratados,Strasburgo.sacadoTraducidode la historiapor D. Franciscofilosdfica deBonafoo,la medicinaprofesorde Tourte-de me parte de ayer me dice, que habiendo sabido por el alcalde de Robeda, una le dicina. Un tomo en 8.°, qué se veDde en la librería de Dolía Antonia Sojo. Los profe gua distante de aquella, que habia llegado allí el re…</t>
  </si>
  <si>
    <t>Franco, A.</t>
  </si>
  <si>
    <t>A. Franco</t>
  </si>
  <si>
    <t>…íé que ya no s? veía'en To embarcarán en él un cierto número de ellos. lón ñi un enfermo del tifo. LóS médicqs\ié marina no estiñ. acordes en sj la El nuevo ministro de la Sicilia D. A. Franco ha arribado í este puerto en el paquebote S. Antonio de Palermo. enfermedad ha existido ó no en el arsenal. Ld que no puede dudarse es que ha Mr. Faicin ha sido nombrado cónsul general de .S. M. en Bélgica , y de sido evacuado el ponton en que fueron acometid…</t>
  </si>
  <si>
    <t>Franco, Antonio</t>
  </si>
  <si>
    <t>Antonio Franco</t>
  </si>
  <si>
    <t>…ua* eí particular. : Jes se arreglan de otro modo los negocios de la Sicilia, y se nombra al caballe 5 Parece también que se han dirigido á la Dieta reclamaciones, para que ter ro D. Antonio Franco para que desempeñe las funciones de este nuevo minis mine el negocio déadúanás que aun eitá pendiente, y cuya resolución se espe terio, que deberá fijarse en Nápolcs. té ¿ón tanta irtfslinpacicncH cuantp se trata él de intereses materiales. (M. ____ El Laudbo…</t>
  </si>
  <si>
    <t>Franco, Francisco de Paula</t>
  </si>
  <si>
    <t>Francisco de Paula Franco</t>
  </si>
  <si>
    <t>…bailará en Madrid en lá librería dé la viuda de Cruz, ~ -l'iager de Henrique Wanean al pule de lar morcar , 4 tomos en 8.° coo 16 láminas supremo de la Guerra, por jubilación de ,D. Francisco de Paula Franco, i finas. Se vende en.la librería de Rasóla i ¡6 esa pasta. D. Juan Nicolás de la Fuente, oficial l.° 2.° de la secretaría del despacho.de -—-El Amigo de lo infancia, á anécdotas extraídas de las obras de Berqulo, un to la Guerra. ntito eo 8.a Se vende eo la…</t>
  </si>
  <si>
    <t>Franco-Condadoi</t>
  </si>
  <si>
    <t>…reunión de. cha, de azúcar. (Globo.) J placeres y de ruinas da motivos para reflexiones muy filosóficas. (Gaceta del ' ___El príncipe J. Cambridge, acompañado del conde Derby, del profesor Franco-Condadoi) Babage y de otras persona^, ha visitado-,la imprenta de M. Clower.en Dukesstreet, en donde ha podido juzgar por sí mismo el inmenso poder de la mecá - Florencia S.&lt;&amp; Junio. ... , &gt;• nica aplicada á la impreóta, habiendo visto que 19 pnórmes prensas que'éstan…</t>
  </si>
  <si>
    <t>Francuco.Fer-, D-</t>
  </si>
  <si>
    <t>D- Francuco.Fer-</t>
  </si>
  <si>
    <t>…E. muchas años. Lugo- \6 de Febrero da 1833 = Exce En la sesión dej 21, después de haberse tratado de algunqstásúntos locales^ lentísimo Sr.rrFV. fíipílito, obispo de Lugo.=Excmo. Sr. D- Francuco.Fer- prepuso el lord Grey un bilí para aIterar en ciertos casos, la; cd,mp3tencia„dq ^ nandez del Fino, Secretario de Estado y del Despacho universal de Gracia y los tribunales de Irlanda , á fin de asegurar á la jusbeia de este^pais: tura admi JiMicia. nistración…</t>
  </si>
  <si>
    <t>Frannque</t>
  </si>
  <si>
    <t>…turno en que se representan Jo# exige la existencia del mal, y socorrer á los necesitados, confínua- ▼icios y utilidades de ellas, y se incluyen varios versos, cbar-das fice.» por D. Frannque rán ejerciendo estas atribuciones-, y con este fin estará á su cargo: cisco Méiladoj, un tomo en 9.° 4 6 rs. 'en rústica y 8 eo pasta.—Ciermont 6 et frutri— 1. ° Seguir vigilando sobre la policía de salubridad pública de sus respecti eido inocente $ novela nu…</t>
  </si>
  <si>
    <t>Frao</t>
  </si>
  <si>
    <t>…arto grado, Ó i cualesquiera lentes á los capitales de la deuda corriente con interes premiados en los sor otras personas que legalmente representen á D. Manuel^Ignacio Fernandez, D. Frao* teos de 14 de Marzo de 1831 y l.° de Diciembre de 1832 , y llamados al césJr^neo, D. Rosendo Rico, D. Juan Pfzelon, D. Antonio García Herreros, Don efecto por anuncio publicado en la Gaceta de 22 del mismo mes de Diciem Ramón de Mesa , D. Juan Reinaud, D. Jo…</t>
  </si>
  <si>
    <t>Frau</t>
  </si>
  <si>
    <t>…ía, y catedrático de afectos externos y operaciones en el Real colegio de estas facultades de la ciudad de Barcelona. En la traducción de la .obra de M. L. J. Begln, observd ya el doctor Frau, que para los jóvenes que empiezan la carrera tenia aquella el Inconveniente de ser demasiado ge La Real sociedad de amigos del país de Jaén, para cumplir con su institu neral en la exposición de la marcha y caracteres de las enfermedades: por esto se ha to,…</t>
  </si>
  <si>
    <t>Frau, Ramón</t>
  </si>
  <si>
    <t>Ramón Frau</t>
  </si>
  <si>
    <t>…tandad en el dia es casi igual á la que sufre todos los años y cirugía operatoria, traducida del francés por el mismo autor de este Suplemento esta ciudad en la estación de otoño. D. Ramón Frau, doctor en medicina y en cirugía, y catedrático de afectos externos y operaciones en el Real colegio de estas facultades de la ciudad de Barcelona. En la traducción de la .obra de M. L. J. Begln, observd ya el doctor Frau, que para los jóvenes que empiezan la…</t>
  </si>
  <si>
    <t>Fráúciscp</t>
  </si>
  <si>
    <t>…corriente Uonibrar, 1 coñsUlti adiciones i notas 7 correcta*», dlspoésta de &lt;modo que forrneuna obra compreú.de dé la Cámara ,-para la alcáldhi nwjroir da léViUx dc 'Valdehorras i D. Fráúciscp historia universal, por D. Alberto LUra, acudUia d recibir el tomo 16 de dtehb obra yrg,° de la hlstorla de Fraocla d las :ibreriaa. |taide,se haran.swKrito. Comí-, FsilioDXFsniagiit———rI *' - - ■' . .. . ................................................. ■ pr…</t>
  </si>
  <si>
    <t>Freire, Agustín Josef</t>
  </si>
  <si>
    <t>Agustín Josef Freire</t>
  </si>
  <si>
    <t>…, 2elo y prudencia del gobernador y demas autoridades. geros á D. Cándido Josef J.vier, ministro propietario del Dcspa¿.ho de los ne gocios del reino; y del de Marina al de Guerra D. Agustín Josef Freire^eOn El R. obispo de Coria ha avisado al ministerio del Fomento el recibo de motivo de la salida para París del manques de Leudé que ejercia^wibgi^eífgos, la circular de 16 de Julio último sobre establecimiento de juntas de Caridad, el primero en propiedad , y…</t>
  </si>
  <si>
    <t>Freire, Manuel</t>
  </si>
  <si>
    <t>Manuel Freire</t>
  </si>
  <si>
    <t>…28. Invadidos el 16,211, Total 839. Muertos 37, Saenz y D. Juan Córdoba. graves 153 , leves 413, convalecientes 151, curados 89. Existencia 717. En la primera clase de matemáticas D. Manuel Freire y D. Luis Molina Existencia del 16, 717. Invadidos el 17, 234- Total 952. Muertos 32, sortearon el primer premio; recayó en D. Manuel Freire: D. Luis Molina ob graves 222, leves 430, convalecientes 149, curados 115. Existencia 804. tuvo el segundo. Existencia del 17, 804* Invadidos el 1…</t>
  </si>
  <si>
    <t>Frey, Manuel</t>
  </si>
  <si>
    <t>Manuel Frey</t>
  </si>
  <si>
    <t>…l Rev nuestro Señor se ht servido nombrar capitán general en comisión ticia, del hecho, con la actividad y justicia que en semejante caso conviene de Castilla la Nueva al teniente general D. Manuel Frey re . comandante ge para castigar á los que resultasen delincuentes. neral de la guardia Reaide caballería, cuyo mandes^debeconseévaar - MM. Salverte y Charamaule sostienen y am'plifican la opinión de Mr. Ca bet. El ministro de Jüsticia refiere circunstanciada…</t>
  </si>
  <si>
    <t>Frias, Joaquín de</t>
  </si>
  <si>
    <t>Joaquín de Frias</t>
  </si>
  <si>
    <t>…pobres de £a matrícula. Al oscurecer se iluminaron Jos buques de guerra, y duraron las 11,157. 500,................ 592. 500................... luces hasta la una de la noche. ■ f D. Joaquín de Frias, teniente de navio retirado, encargado del resguardo Nota. De las cuatro secciones en que se hallan distribuidos los 209 nú marítimo, y D. Jaime Tinto , del comercio de Barcelona , auxiliaron con el meros de que consta el sorteo, ha salido premiada la 4 * cón…</t>
  </si>
  <si>
    <t>Fronteras, Francisco de Arango.y</t>
  </si>
  <si>
    <t>Francisco de Arango.y Fronteras</t>
  </si>
  <si>
    <t>…z. poral que deshizo el hielo, dispersando tantos témpanos, quo 17 nares no pu dieron entrar en el puerto. (Gaceta de Éttado de Prusia-) Atendiendo i los méritos que. ha contraído D. Francisco de Arango.y Fronteras dt Polonia 18 de Diciembre. -,Parreño, consejero de Indias , queriendo darle una prueba de mi Real apre cio, y usando de las facultades’que el Rey, mi muy amado Esposo, me tie Siguen haciéndose/movimientos y mudanzas de acantonamientos en el ejér ne concedida…</t>
  </si>
  <si>
    <t>Frutos, Ildefonso</t>
  </si>
  <si>
    <t>Ildefonso Frutos</t>
  </si>
  <si>
    <t>…é pérdida-irrcpanmW dr un bmnCárlos Cemadas, D. Manuel Antonio Ulivarria, D. Josef Ramos, D. ¡Ilde bre de bien y de tan eminentes conocimientos. fonso Ponte; D. Rafael di: Torre*, D. Ildefonso Frutos, D. Mariano Ol mas, D. Benito Jiménez de Cisneros, D. Angel Pedrero, D. Juan Télesfo- ioua db coKBScro.__Cotización de hoy i lat tres dr ia tarde. ro Díaz y D. Raimundo Canenciá; y á los externos D. Lorenzo Vergara, «FICTOS PUBLICOS. Aí c&amp;tttdo. A • A D. Ante…</t>
  </si>
  <si>
    <t>Fs-tado, Secretario de</t>
  </si>
  <si>
    <t>Secretario de Fs-tado</t>
  </si>
  <si>
    <t>…oficiales y tropa que tengo el honor de mandar. Todo io que pongo en conocimiento de V. E. con la mayor satisfacción para su gobrer156 • y'para que se sirva elevarlo al del Excmo. Sr. Secretario de Fs-tado y del Despacho do la Guerra, para que pueda dar tan lisonjera nueva á S. M. la Reiva Gobernadora. Dios guarde á V, E. muchos años. Mordía lo de Diciembre de 1833.~Excmo. Sr.=r Rafael Horc.=Excmo. Sr. capitán general de los reinos de Valencia y Murcia.=:Es cop…</t>
  </si>
  <si>
    <t>Fuen</t>
  </si>
  <si>
    <t>…í Qortazar niari, mis peligros y mis esfuerzos, en favor de mi'Soberano', vuestro augusto chase con fas tropas que tiene en Guariajuató-á reunirse también" e'ri Méjico, y poso, el Sr. D. Fuen anuo vii. La halagüeña idea de contemplarle’ en la que 8 leguas aj de Méjico gepérjl" Yqldés estaba en Ay.otja, , lo mismo eí la Todas.estas fuerzas el liúméro de componenfplenitud de su poder , vencidos sus enemigos, acompañado de V. M. dignísi de línea, Oct…</t>
  </si>
  <si>
    <t>Fuente, Miguel Rodríguez</t>
  </si>
  <si>
    <t>Miguel Rodríguez Fuente</t>
  </si>
  <si>
    <t>…cho de sucesión al nandez: para 1» de Alcanadre á B. Francisco García Zamora: para la de la trono, erigiendo una religión bárbara que condenase i perpetua degeneración y Carlota á D. Miguel Rodríguez Fuente: para la de Baños de Jaén á D- Juan ¿ k servidumbre mas abyecta la mitad del género humano! Él cristianismo, Josef de Carpió; y para la de Membrilla á B.Yadeo Rico Bodenal, todos haciendo á la muger compañera', y no esclava 'del hombre, igualó’ sus dere cesan…</t>
  </si>
  <si>
    <t>Fuentes, Josef Moor de</t>
  </si>
  <si>
    <t>Josef Moor de Fuentes</t>
  </si>
  <si>
    <t>…es én la acción del dia 1% de Marzo de 1833. enemigos‘en la guerra de la independencia, con especialidad por la provincia de la Alcarria, donde se sitúa el lugar de la escena; por D. Josef Moor de Fuentes, se ha ¿Segunda división-, Muertos, un oficialy- 3 soldados: heridos, un oficial y 8 llará en la misma librería á 3 rs. soldados: contusos3 oficiales y 3 soldados., . ■-----Compendio dei genio iel cristianismo, ó bellezas de la religión cristiana, por F« Augu…</t>
  </si>
  <si>
    <t>Fuertes, Angel</t>
  </si>
  <si>
    <t>Angel Fuertes</t>
  </si>
  <si>
    <t>…obligación es el d# que dilate Dios comó lo pedimos y es menester. Madrid l.° de Octubre de [sostener su trono é imprescriptibles derechos a la Corona, y"ser fieles á lo que 1833.=D. Angel Fuertes, decano.e=D. Fernando VeIez.=D. Fernando María I hemos jurado el 20 de Julio de este presente año; conservar el orden y tran- Pañtoja=:El marques de Castell Bravo.=D- Juan López deVinuesa. [ quilidad pública , obedeciendo ciegamente cuanto nos manden en defen…</t>
  </si>
  <si>
    <t>Fuerza, Pe</t>
  </si>
  <si>
    <t>Pe Fuerza</t>
  </si>
  <si>
    <t>551</t>
  </si>
  <si>
    <t>…er reclutado y equipado un ejército de Tebas, si uno de los Soberanos se negase á ceder al otro el poder supremo.’ JU9 infantes y 4$ caballos, y elegido para comandante segundo al conde Pe Fuerza es confesar que los dos Soberanos de Alemania , ambos de edad avan dro Navarro , se dio á la vela el cardenal y desembarcó en Marzalquivir, zada , son sobrado prudentes para lanzarse con los ojos cerrados en un arries** puerto contiguo á Oran, del cual eran d…</t>
  </si>
  <si>
    <t>Furnaudo</t>
  </si>
  <si>
    <t>…a Real sociedad económica de amigos del país de Asturias, i«n celebridad Jdallen y Betard, y en las principales de Láa demás provincias. .dd augusto nombre de su amado Soberano ej Señor Don Furnaudo vm he —Desde i.® de Julio de este aña hasta el 30 de Setiembre Inclusive está abierta la matricula general delosalum.nosdetosReaies colegios de medicina y cirugía deja o - .£or*ok (Q. D. O.), ha dispuesto hacer una exposición pública en la Real e;- Cáelos de…</t>
  </si>
  <si>
    <t>Fxrnamso</t>
  </si>
  <si>
    <t>…de Astúrlas en las Cdrees dé Patencia de 1383, hasta las que es forzoso economizar.él dinero de los contribuyentes; y. finalmente, por celebradas en Madrid en 1789, para jurar al Sr. D. Fxrnamso o» aonaón , vn de este nombre, en ei trono de jas Espafias, arreglado á los documentos histéricos por que haciendo pagos cuya legalidad no está suficientemente demostrada,;se perju el orden que va puesto ea sus casillas. Se vende en Madrid en la librería de l…</t>
  </si>
  <si>
    <t>Fzrrahdo</t>
  </si>
  <si>
    <t>…. extraordinario y ministro plenipotenciario del Rey de Prusia, en la cual le entregó de parte de su Soberado las credenciales del conde de Flahaut, quien Decretar del Rit Duestro Señor D. Fzrrahdo v?i . jr de la Rilas w augusta fia cesado de ser ministro del Rey en la corte de Berlín. esposa: Reales órdenes, resoluciones y reglamentos generales, expedidas por las se TV Haya escriben en fecha 15 de Febrero que el Principe de Orange se cretarlas del Desp…</t>
  </si>
  <si>
    <t>G, D-</t>
  </si>
  <si>
    <t>D- G</t>
  </si>
  <si>
    <t>…ncio que tuvimos de la infausta é inesperada muerte dé sostener los imprescriptibles derechos de nuestra boberana y bcíh&gt;ra Doña Isa nues'tio Rey y Señor el Sr. D. Fernando vn (Q. D. D- G.), hemos hallado bel ü, adquiridos por la ley y la voluntad espontánea de los pueblos: Los al a coiWlo de que necesitábamos, en las venerables cláusulas de su Real testa caldes y ayuntamiento, fieles intérpretes de sus vecinos, al tomar posesión en mentó, que…</t>
  </si>
  <si>
    <t>G, Dámaso Merca y</t>
  </si>
  <si>
    <t>Dámaso Merca y G</t>
  </si>
  <si>
    <t>…e&amp;cto útil que producen las diferentes ruedas hidráulicas. Se resuelven las anas importantes cuestiones industriales, determinando la cantidad de agua que se ra la de Algarrobo, á D. Dámaso Merca y G ron. requiere como potencia motriz para efectuar el trabajo de los principales objetos de las artes, fábricas &amp;c.; y el modo de aplicarla con mas especialidad para aumentar También se ha servido nombrar por Reales decretos dirigidos al presidente y elaborar l…</t>
  </si>
  <si>
    <t>G, G. E. L.</t>
  </si>
  <si>
    <t>G. E. L. G</t>
  </si>
  <si>
    <t>…Bilbao y algunos otros pueblos de su inmediación, pro clamando como Rey de las Españas al Sr. Infante D. Carlos. La resolución so berana del difunto Rey D. Fernando el Séptimo (Q. D. D. G. E. L. G.) y El ^gobierno ha dado las oportunas disposiciones para que no se interrumpa su última voluntad se me ha comunicado de oficio; v en su consecuencia, las el curso de la correspondencia para Francia y demas países extrangeros, duran riendas del gobierno las ha…</t>
  </si>
  <si>
    <t>G, L.</t>
  </si>
  <si>
    <t>L. G</t>
  </si>
  <si>
    <t>…delidad y decisión que lea El Rey nuestro Señor continúa perfectamente en su convalecencia. distingue por el sostenimiento de los imprescriptibles derechos del Rey nues tro Señor (D. L. G.), de V. M. y augusta Prole, cuyas interesantes vidas# Xa Reina nuestra Señora y las augustas Infantas, igualmente que SS. A A. RR. ruega al Todopoderoso conserve infinitos años para felicidad de esta monar lo* Serraos. Síes. Infantes, siguen sin novedad en su…</t>
  </si>
  <si>
    <t>…un moderado ca disposiciones del Soberano. Me he complacido en ver la dignación del Rey lor es ciertamente el mas proporcionado para la economía animal y vegetal. nuestro Señor ( D. L. G.) en confiar á los obispos la presidencia de estas juntas Para comprobar esta verdad basta observar la robustez, el color vivo, el de Caridad, convencido sin duda de que deben ser modelos de esta virtud: y ingenio pronto y perspicaz, la intrepidez, el valor, e…</t>
  </si>
  <si>
    <t>G, Ramón</t>
  </si>
  <si>
    <t>Ramón G</t>
  </si>
  <si>
    <t>…ven entre el general belga barón Hurel y el duque Bernardo de Sajonía Weimar, comandante de la 2.1 división del ejército holandés, para llevar Albacete............................ D. Ramón G ¡raido. i efecto el último párrafo del artículo 4-° del tratado de 21 de Marzo, que Alicante.......................... . D. Bernardo Borjas Tarríus. dice asi:»Las comunicaciones entre la fortaleza de Maestricht y la frontera Almería...........................…</t>
  </si>
  <si>
    <t>G, T. Andrés</t>
  </si>
  <si>
    <t>T. Andrés G</t>
  </si>
  <si>
    <t>…de adoptar las medidas El contador Manuel Sorriiat. — El administrador Francisco Ramón Rodri- mas enérgicas centra el Rey de Holanda. Nada de esto esperamos de la polí ¿ucza=P. A. D. T. Andrés G uéainín. tica de la Inglaterra; y al mismo tiempo no podemos dudar 'que esta Po tencia dirige todos sus planes sobre la isla de Java, pues sus fuerzas y po PARTE NO OFICIAL. sesiones en la India la ponen en estado de ocupar y posesionarse de ella de nuevo, pa…</t>
  </si>
  <si>
    <t>Ga, Josef</t>
  </si>
  <si>
    <t>Josef Ga</t>
  </si>
  <si>
    <t>…regidor de Segovia, al corregimiento de cuidados y auxilios posibles los escoltaron de tribu en tribu á fin de que no se las MeriDdades de Castilla, nombrando para el de Segovia á D. Josef Ga les hiciera mal alguno. nancias Víllaroel , cesante de Soria; y para la 'alcaldía mayor de Víllada á o El naufragio de este barco se ha verificado precisamente en la misma costa D. Manuel María Rodríguez, cesante de la de Oña. Igualmente ha tenido á donde enc…</t>
  </si>
  <si>
    <t>Gabaldbh, Lúis</t>
  </si>
  <si>
    <t>Lúis Gabaldbh</t>
  </si>
  <si>
    <t>…t 1 ido en.aquellos c,a«Por nuestra parte estamos con el mayor dolor por la perdida del capitán. temporal fuertísimo de lluvias y de v iento,; rruniheda vn sato!.iccion el hur:i \ D. Lúis Gabaldbh; un cabo y tres granaderos que quedaron muertos en la ac espíritu que ha encontrado en los pueblo de Navarra , v gra.uj de u ción: el teniente D. Josef Su rg a y Cortés, y cuatro granaderos heridos de bas y trascendentales los movimientos hechos, pue-' no c.ú…</t>
  </si>
  <si>
    <t>Gabaldon</t>
  </si>
  <si>
    <t>…lver sus benéficos'ojos para enjugar las lágrimas de 1 i infeliz y desgra cutaron en esta capital ks ¿ie,ta, Reales en cC.vb.ida J t.c -j uoa oe S. A. b ciada viuda del benemérito capitán Gabaldon, y familias de losdcma; que han bernia Sra. Pi m-csa. Doña M.ui.i Elisa, en ..^do 14, 1&gt;, I tenido la desgracia de perecer. 0:1 t'rric¡i:r,\ 'n .el entusij-.mo , ma^m-ficcncia y e dVvc-m 'ii cru que i «Lo que pongo en noticia dtf V. E. para su conocimiento y…</t>
  </si>
  <si>
    <t>Gabaldon, Luís</t>
  </si>
  <si>
    <t>Luís Gabaldon</t>
  </si>
  <si>
    <t>…á la viuda del capitán del 2.° batallón del 4.0 Tejimiento de arin-¡dc. que se encuentran á derecha é izquierda del camino: en él momento que el tíe la Guárdííi Real de infantería D. Luís Gabaldon, muerto en el campo c enemigo descubrió nuestra guerrilla de la derecha dio el quién vive, al que honor, la viudedad correspondiente al empleo super’or inmediato: v á las tan contestaron nuestros soldados cón un fuego vivo y sostenido, atacando con de das, hi…</t>
  </si>
  <si>
    <t>Gabriel, Sebastian</t>
  </si>
  <si>
    <t>Sebastian Gabriel</t>
  </si>
  <si>
    <t>…apa' m.í Ta- bido ilos collates^dé;. las áugmta»bmatK» de S. M.+ ioé SernMi5.,Sres. Infantes fcásco. (G.-síe-'F.')' ■■■». ' ■ - -v ,. ;-V&gt; 'vVV'1'^::!^s.;:i Di Francisco de Asís y D. Sebastian Gabriel, y los Sres. marques de Santa Cruz jjduque de ;&amp; FemaitábyduqUe :de Villahermosa, Eiáncuco, Javier cáíiakAdnÍos nrruTADOS.__Sesión dilt^dtMapOt Castaños y duque’ de Híjarl : M. Larabit presenta una proposición cuyo objetóles modificar lascontribu- ¡ Este acto…</t>
  </si>
  <si>
    <t>Gacel, Josef</t>
  </si>
  <si>
    <t>Josef Gacel</t>
  </si>
  <si>
    <t>…S.° de línea, D. Juan Alfonso, capitán que era de la 1.a compañía de cazadores, decisión : y á todos los recomienda á la jtencion y beneficencia de 3. M. la cual mandaba'el cadete D. Josef Gacel; 2 sargentos, 2 cabos y lusoldados, Nuestra pérdida ha sido la siguiente: heridos, ID. Juan Antonio Alleg, 4? carabineros muertos y un hendo, un caballo muerto y 2 heridos del mismo subteniente de granaderos del regimiento infantería de S. Fernando; D. Fran c…</t>
  </si>
  <si>
    <t>Gagarín</t>
  </si>
  <si>
    <t>…ecidas mas allá de Coleah los preparativos que hace píica ir a servir su destino M. Mieg, embajador de es al Oeste y en los montes del Este. ta ca#dcéJfc4 déla Diéfe gnémánica. Él príncipe Gagarín, embajador de Rusta &lt;&gt;Los habitantes de Blida y de Coleah se muestran hace dias muy pacificó* en dÉ*&gt; llegó aquianfésrdeafyer, y el príncipe de Potenkim, que antes des Los de Bugia manifiestan deseo de tener guarnición francesa que los proteja empeñaba aquel…</t>
  </si>
  <si>
    <t>Gal'ndo, Tornas Guillen y</t>
  </si>
  <si>
    <t>Tornas Guillen y Gal'ndo</t>
  </si>
  <si>
    <t>…s'que se cre*n con derecho á la sucesión usufructuarle alguno* malvados cometieron encubriéndose con el velo del patriotismo. La obra de los bienes que pertenecieron al licenciada D. Tornas Guillen y Gal'ndo, presbíte tendrá tre* tomos ; de los que el menor, que es el j.r, constará de 58 pliegos^ el 2.0 ro , para que dentro de cu.aro meses comparezcan á deducirlo en dicho juzg-do y dé 68 y el 3.0 tal ve¿ de mas. Precio de suscripción en Madrid, 30 n. cada tomo en…</t>
  </si>
  <si>
    <t>Gálan, Aniceto</t>
  </si>
  <si>
    <t>Aniceto Gálan</t>
  </si>
  <si>
    <t>…arez Lozano; pata ioua es comercio.__Cotización de hoy í leu tres de la tarde. la vicaría de la parroquial de S. Jorge de Tudcla, vacante, por fallecimiento i ERECTOS rÓBLICOS. de D. Aniceto Gálan, á D. Manuel Basilio Isausi; para la ración peniten Inscripciones sobre el gran libro al s p. 100, 00. ciaria de la villa de Belchite á D. Vicente Blasco, y para el beneficio de bichas id. al é por loo ,00. Títulos al portador de s P»r 100, 00. Vtllafnnca de…</t>
  </si>
  <si>
    <t>Galan, Josef Alegre</t>
  </si>
  <si>
    <t>Josef Alegre Galan</t>
  </si>
  <si>
    <t>…na numeración separada é Independíente, á fin de que puedan lo* hasta fin de Setiembre. suscritores tener dichos escritos sueltos, ó formar de ellos también tomos y colec Ledesma. D. Josef Alegre Galan, en Madrid: desde 1.® de Junio 4 SO de ciones. Igual método se observará en la 9.a sección. Bajo esté epígrafe se. publicarán Setiembre. todas aquellas noticias históricas, geográficas, biográficas, bibliográficas, dramátl— * CATALOGA. cas &amp;c. fitc. que no pu…</t>
  </si>
  <si>
    <t>Galan, Rafael</t>
  </si>
  <si>
    <t>Rafael Galan</t>
  </si>
  <si>
    <t>…Fontei de tres bajos en la Margarita d’Anjou, del maestro Mayerbeer, cantado por nell, y traducido al castellano. Dos tomos en 8.° con láminas , á 16 rs. Cn rústica y los alumnos D. Rafael Galan, D. Francisco Calvete y DI Cayetano García. 20.en.pasta en Zaragoza, librería de Palo y Monge. y á 1,8 y 22 en la» siguientes: 4.® Segundo acto de la misma comedia. 5.° Final de la ópera Capuletti é Mon- Madrid, Razóla; Barce’ona, Sierra;Badajoz, Carrilrb;Bil…</t>
  </si>
  <si>
    <t>Galdeano, Josef</t>
  </si>
  <si>
    <t>Josef Galdeano</t>
  </si>
  <si>
    <t>…....... D. Joaquin Montesoro y Moreno. del palacio de las juntas. _ Toledo............................... D. Sebastian García de Ochoa. ESPAÑA. Valencia. ......................... D. Josef Galdeano. Valladolid................... .. . D. Josef laboada. Madrid 16 de Diciembre. Zamora.............................. til marques de Vaidegema. El dia 13 del actual se dignó S. M. la Reina Gobernadora dispensar al Zaragoza........................... D. Domingo A…</t>
  </si>
  <si>
    <t>Galeota, Genaro Capece</t>
  </si>
  <si>
    <t>Genaro Capece Galeota</t>
  </si>
  <si>
    <t>…ha sido reconocido por cónsul general de Nálegales del pais. Ademas declara también el Príncipe que si los términos de la poles en Norte América, D. Domingo Morelli, que Televa á D. Genaro Capece Galeota , el cual va ¿ Londres de secretario de legación de S. M. el Reyproposición que se habia hecho contra el decreto de la imprenta no le ofen de las Dos-Siciiias,den personalmente, es porque la considera contraria á las intenciones reales de Madrid 24 de Julio.J…</t>
  </si>
  <si>
    <t>Galeota, Joan</t>
  </si>
  <si>
    <t>Joan Galeota</t>
  </si>
  <si>
    <t>…la mala.i¿reccion de k:br(ijula, S¡cud¡endo íuavemente él dr&gt;s»- entilar en contratos-para m servlclo-drdlcbor'teatroi, a» se haltá fioúibnidó adml- OjMitador de ellos.el cabaUeto D. Joan Galeota, ‘baj*^a paráotli dé aquel gobierno tal crin que extí cubierta, especialmente con un pafiueio- 6 un pedazo de ¿ítál\- y:w«e*g,*|Sr. principe ,de Rwffñno ¿á qujet» podrán-dlrlRir sus proposiciones. quier tela de seda. Hace algunos años qué: tuve noticia del he…</t>
  </si>
  <si>
    <t>Galeote, Josef Aguilar</t>
  </si>
  <si>
    <t>Josef Aguilar Galeote</t>
  </si>
  <si>
    <t>…rgo de Osma i P. Antonio Ramón Carcagá: para la de Coca á Don de Feznasbo y de Cristi-n a ; y V. M. ha hecho ver desde luego que no Juan Castillejo y Navalos: para la de Campaña á D. Josef Aguilar Galeote: eran vanas é ilusorias semejantesiprediccionea. O díganlo sino esos sabios de para la de Carcabuey i D. Francisco Caballero Henriquez: para .la de Brihue- cretos en que V. M. ha paterftizado y patentiza sus ardientes deseos y cons ga á D. Antonio Entrecanale…</t>
  </si>
  <si>
    <t>Galeti, Josef</t>
  </si>
  <si>
    <t>Josef Galeti</t>
  </si>
  <si>
    <t>…ino del Barco, oficial retirado en el mismo pueblo; habiéndoseme fu- I y exactitud, conoce el peso de sús responsabilidades en tan delicada materia, .gado D. Juan Bautista Alonso, D. Josef Galeti y D. Francisco Vicente Gon- I tengo la satisfacción de publicar, para conocimiento de los vecinos de esta ciu zalez. I dad y de los pueblos de su provincia, el resultado de la junta de facultativos ^Ptíéstos en seguridad los reos aprehendidos, a pesar de la poca fuerza que I celebrada e…</t>
  </si>
  <si>
    <t>Galindez, Endregoto</t>
  </si>
  <si>
    <t>Endregoto Galindez</t>
  </si>
  <si>
    <t>…e ser nulo. Y no puede oponérsele nin condado de Aragon á Navarra, por el matrimonio de la hija y heredera del gún derecho personal, porque conW* la soberanía ño hay prescripción. conde Endregoto Galindez, con García Iñiguez, Rey de Navarra; nt en tiem Ademas,Jos derechos rélativc^l ejercicio del podyr soberano no son pri pos posteriores tuvieron los aragoneses por Reina á Doña Petronila, hija da vados , sino públicos: forman un solo cuerpo con la misma autori…</t>
  </si>
  <si>
    <t>Galindo, Luis Ricardo</t>
  </si>
  <si>
    <t>Luis Ricardo Galindo</t>
  </si>
  <si>
    <t>…ficación. En virtud de providencia del Sr. D. Mateo de Norzagaray, teniente corregidor Asimismo, y para que no se entorpezca en esta corte por su mucho cú de esta villa, se cita á D. Luis Ricardo Galindo, presbítero, D. Miguel Francisco Galindo, su hermano, Juan Casado de Torres, vecinos.que fueron del lugar de Va— mulo , el recibo de los documentos desde el dia l.° de Abril, y esta opera llecas, D. Francisco Diez, que lo fue de esta corte, y D. Joaquio y D.…</t>
  </si>
  <si>
    <t>Galindo, Miguel Francisco</t>
  </si>
  <si>
    <t>Miguel Francisco Galindo</t>
  </si>
  <si>
    <t>…l Sr. D. Mateo de Norzagaray, teniente corregidor Asimismo, y para que no se entorpezca en esta corte por su mucho cú de esta villa, se cita á D. Luis Ricardo Galindo, presbítero, D. Miguel Francisco Galindo, su hermano, Juan Casado de Torres, vecinos.que fueron del lugar de Va— mulo , el recibo de los documentos desde el dia l.° de Abril, y esta opera llecas, D. Francisco Diez, que lo fue de esta corte, y D. Joaquio y D. Josef Dávila ción se ejecute con mas rapi…</t>
  </si>
  <si>
    <t>Galindo, Pedro</t>
  </si>
  <si>
    <t>Pedro Galindo</t>
  </si>
  <si>
    <t>…tierm la canción titulada la Pampang^ite de Filipinas. Se admiten suscripciooes en los almacenes de müsica de Mintegui, Hermoso y Carrafa, eo el de papel ra* legiata dé Talayera á D. Pedro Galindo, teniente mayor de cura de lq igle yado, calle de la Craz, y en las principales librerías de las provincias. sia parroquial de S. Gines de Madrid; para la dignidad de maestre escuela de ----- Tratado de ortografía castellana, dispuesto con la mayor sencillez…</t>
  </si>
  <si>
    <t>Gallego, Ramona</t>
  </si>
  <si>
    <t>Ramona Gallego</t>
  </si>
  <si>
    <t>…las huellas para descubrir á los conspirado!». se Usina á todos los que ¡bajo cualquier concepto se crean con derecho á loa bienes que han quedado por fallecimiento abintestado de Doña Ramona Gallego, muger leYa no se duda de que el gobierno cree en la existencia de una conspiración, que Ate de J), Josef Rodrigues, para que eo el término preciso de-on^dlas le piles aseguran que te ha quitado la vida á algunos individuos por sospechas de Sítlmaeduzcan form…</t>
  </si>
  <si>
    <t>Gallegos, Amonio</t>
  </si>
  <si>
    <t>Amonio Gallegos</t>
  </si>
  <si>
    <t>…itar del mismo consejo D- Juan Josef Delicado y D. Jo— ción de la verdad de los hechos por medio de las listas originales de las cem- I I $ef María Cienfuegós, y por secretario al coronel D. Amonio Gallegos , ageft- p.iñras y planas mayores, presentadas para las revistas de comisario de los meses í te fiscal del mismo consejo. Tendréislo entendido para su cumplimiento.=Est.í de que se tratase, y comprobada que fuese la pertenencia á los mismos Cuerpos I rubricad…</t>
  </si>
  <si>
    <t>Gallegos, Aniceto Ramón</t>
  </si>
  <si>
    <t>Aniceto Ramón Gallegos</t>
  </si>
  <si>
    <t>…doméstica., mal Clemente: para la de Guadalest á B. Salvador Navarro y Cañete: para la de podría redamar derechos políticos, cuando caréce no solo d&lt;¡ lós piyüfs, sino la Rambla i D. Aniceto Ramón Gallegos: para la de Villanueva de la Jara también de los comuna de k humanidad. Y ata excepción prueba también á D. Fernando Laguna Cañedo: para la de Alginel á B. Rufino Rascón Fer ¡a regla: púa solo pudo privarse á las hembras del derecho de sucesión al nandez: par…</t>
  </si>
  <si>
    <t>Gallegos, Vicente</t>
  </si>
  <si>
    <t>Vicente Gallegos</t>
  </si>
  <si>
    <t>…r los gasto» del puerto de Cádiz para el de Manila á principios del próximo mes de Mayo» dando ascensos y creando empleos &lt;jue no son indispensables. El general De— al mando de su capitán D. Vicente Gallegos: admite algún resto de cajr^a y pamarqay corrobora la opinión del preopinante, y concluye con estas palabras: sageros, para los cuales tiene la mejor disposición. Se despacha en Cádiz por «Diariamente se ensancha el abisma del déficit. ¡En qué consiste! En qu…</t>
  </si>
  <si>
    <t>Galvan, Juart</t>
  </si>
  <si>
    <t>Juart Galvan</t>
  </si>
  <si>
    <t>…do con mucha tenacidad, de la Guerra, que ha venido de Coimbra. Al mismo tiempo otra Columna, mandada por el gettéraí conde dé ia RdDel 20. La caballería de reserva mandada por el brigadier Juart Galvan* chejaquelin, avanzaba frente de Serralves, pasando una parte bajo del fuego del salió de aquí esta mañana para alcobaza. reducto de Ervilha, y otra rodeando la posición del Pasfeleiro. La marcha fu*" , La división que marchó sobrade! Tajo estaba ayer para en…</t>
  </si>
  <si>
    <t>Galvao, Juan</t>
  </si>
  <si>
    <t>Juan Galvao</t>
  </si>
  <si>
    <t>…, y cuál ha sido su rebultado! 5.° Finalmcn- Alcoba za. 1 . te, ¡cómo fue" recibido en la corte de S. M el conde Orioff, enviado á Ingla ____ La brigada de caballería que manda el brigadier Juan Galvao que salto terra después de la salida del lord Durham! ayer de esta ciudad, el batallón de infantería de Kstienyoz y toda hr tropa que El lord Palmerston nuniucsttien primer lugar la sorpresa que le causaba la se hallaba en Alcobaza, avanzó esta mañana con el…</t>
  </si>
  <si>
    <t>Gamberini</t>
  </si>
  <si>
    <t>…ra *n esto año consistan de Marzo que se publicó, tomó posesión del ministerio de Negocios interiore* en 78,503 hombres para el interior, en 23,13» para Irlanda, y para el exte el cardenal Gamberini, obispo de Orvieto. rior, no incluyendo las posesiones de la India, en 33,585. El orador hizo ob Reina la mayor tranquilidad en los Estados pontificios: y si las circunstan servar que no se había aumentado la fuerza de los cuerpos en proporción á la cias de l…</t>
  </si>
  <si>
    <t>Gamez</t>
  </si>
  <si>
    <t>…l que contrajo en la refe Jpyépis^los-eftcfer^^^^^ Desde rida acción de ayer, y también el expresado comandante de batallón Azpiroz, fes;áésió§#f§l¿és:i|§li:ts|b#hyg^ - ■■.■■■. el teniente Gamez y el capitán Oana, que después de animar á la caballería, ahay una diferencia enorme, que" solo' ’ ha podido vencer la ignorancia poniéndose a h cabeza, lo hizo también después 4 la de k infantería y k ani iudc no' debe mó con su ejemplo. También debo hacer m…</t>
  </si>
  <si>
    <t>Gamez, Félix</t>
  </si>
  <si>
    <t>Félix Gamez</t>
  </si>
  <si>
    <t>…o ce Ma~ mayor de k división, poniéndose- 4 k. cabeza de ..kn,cabaUerk::r,kíS-.,aa&gt;mct;L r de los españoles, y que la han identificado irrevocablemente con h nación acompañado de! teniente D. Félix Gamez y 6 soldados que k siguieron, y desde luego se habrían puesto en desordenada faga si d resto del píqSéíe :d- 3|v i A qué no se atreverá el idiota que ha osado llamar extrangera i la Espesa caballos que tenia yo hubieran tenido terreno para obrar; mas fue prec…</t>
  </si>
  <si>
    <t>GaneiiTef</t>
  </si>
  <si>
    <t>…oqucregresadeRiga. Et principé Alberto da Prusla llegará; según . reformas en él gobierno, siendo así qué no han hecho mis que su» antecesores. capital «a compañía d0SS.MM.IL ■ El lord GaneiiTef manifestó aue era Verdad lo dé Mr esta contribución gravosa uiÍ««éfilida;U flueva orgahizacíoa del ejército; y en este hecho y desigual, y asi.lo juba hecho presente en otras ocasione»;,.pero que sabien *'*'*cacíort con que nuestro Mottírca se dedica ai despa…</t>
  </si>
  <si>
    <t>Garay, María Josefa Solís y</t>
  </si>
  <si>
    <t>María Josefa Solís y Garay</t>
  </si>
  <si>
    <t>…e los Reales cuerpos de artillería é ingenieros se cita á D. Francisco Lefer, vecino de la ciudad óe Cádiz, apoderado dé 4013A va COWRCIQ—Cotización de hoy í lai trei de la tarde. Doña María Josefa Solís y Garay, viuda que dice ser del difunto D. Felipe ArcoAgüero, coronel que fue del Real cuerpo de Ingenieros, para que en el término de saacTos rúameos. 30 días comparezca en el juzgado general de dicho Real cuerpo a 4e^uc*r las acciones Inscripciones sobre el gran li…</t>
  </si>
  <si>
    <t>Garcés, Josef Duro y</t>
  </si>
  <si>
    <t>Josef Duro y Garcés</t>
  </si>
  <si>
    <t>…el go formase de los resultados. La Dirección encargó dicho examen al profesor de bierno se sirva aun de medios mas violentos. Todos sienten aquí la separación química docimástica D. Josef Duro y Garcés, exponiendo en su consecuencia 4c Pálmela.” (D. de ¡os D.) en 30 de Agosto próximo pasado, que aunque dichas muestras no presenten objeto alsuno beneficiable, consideradas metalúrgicamente, las hay no obstante «ímara se tos comunes---- Sesiom del 22 de Agosto…</t>
  </si>
  <si>
    <t>García'Sauz, Josef</t>
  </si>
  <si>
    <t>Josef García'Sauz</t>
  </si>
  <si>
    <t>…imiente, en el.segundo doble cantidad , y asi progresiva trataba de publicar una orden suspendiendo los ascensos en el ejército. Esta es mente; sobre todo lo cual E^cjl¡tara dicho D. Josef García'Sauz las noticias y siempre la primer, disposición que sé da cuando se piensa en disminuir el ejér observaciones hijas de su experiencia. cito. Idem 18. Bolsa de ayer. Cinco por 100 consolidados 104 fr- 80 c. Empréstito Real so isa ds comercio.__Cotisocioti de hoy…</t>
  </si>
  <si>
    <t>García, Antonio</t>
  </si>
  <si>
    <t>Antonio García</t>
  </si>
  <si>
    <t>…ro Díaz y D. Raimundo Canenciá; y á los externos D. Lorenzo Vergara, «FICTOS PUBLICOS. Aí c&amp;tttdo. A • A D. Antero Sainz, D. Juan Martin, D. Julián Tejero, D. Manuel María Abad , D. Antonio García y D. Romualdo Muñoz; con lo que , y un him Inscrip. sobre el gran li no que á la inocencia triunfante cantaron á orquesta los caballeros seminaris bro al í p.YOO................. Si Dichas id..al 4 por zoo. tas dedicados á la música, se dió fin á los ejercicio», á los que se hab…</t>
  </si>
  <si>
    <t>…el coronel D. Manuel María de la Sierra, asi como D. Francisco Redondo, cabo cesante del resguardo. los gefes y oficiales que han contribuido al feliz éxito dé la acción, y que ma D. Antonio García, notario de la curia eclesiástica, comandante de volun nifiesta dichp gefe en su parte de 6, que incluyo á V. E. en copia como llevo tarios Realistas de Coria. dicho. La ciudad dé Santander es digna de k consideración ée S- M. y de ser D. Josef García Escriba…</t>
  </si>
  <si>
    <t>García, Basilio</t>
  </si>
  <si>
    <t>Basilio García</t>
  </si>
  <si>
    <t>…coronel D. Gas fuerza seria de 800 á 13 hombres, mandados por los titulados brigadieres Don par de Jáuregui con 120 hombres de los guipu/co.nos que manda, reforza Pedro Miranda y D. Basilio García, hice avanzar y apoderarse de las casas dos por dos compañías del regimiento dcS. Fernando, hacia encamino de Az adyacentes á la cabeza del puente dos compañías de cazadores del regimiento peitia, y cargo por flanco y retaguardia el grueso de la facción que s…</t>
  </si>
  <si>
    <t>García, Basilio Antonio</t>
  </si>
  <si>
    <t>Basilio Antonio García</t>
  </si>
  <si>
    <t>…, dos de ellos pertenecientes á dier por haber sido el primero que dió el grito sedicioso en Rio ja. la casa Real. El teniente coronel Sánchez hizo traer en carros algunas lanchas D. Basilio Antonio García, que quedó en esta ciudad con el grado de co- I pequeñas, y lanzándolas ai rio, pasó á bordo de las cañoneras, de las cuales sa ronel y título de comandante de armas, empezó á ejercer su tiranía sobre los có dos piezas de 18 y muchas municiones de guerra, que…</t>
  </si>
  <si>
    <t>García, Cayetano</t>
  </si>
  <si>
    <t>Cayetano García</t>
  </si>
  <si>
    <t>…MurciaBenedicto; Málaga, Aguilar; Lema, Doña Dolores Carralero, D. Mariano Martin, D. Joaquín Reguer, Oviedo, Longoria; Pamplona, Longás; Salamanca, Bisoco; Santander,. Martínez; D. Cayetano García, y coros. | , Santiago, Rey Romero; Sevilla, Hidalgo y compabla; Toledo, Hernández; Valencia, Cabrerizo; Valladálid, Rodríguez; Vitoria, Barrio. ' ' v ’ r' • REAL LOTERIA PRIMITIVA. ------Sé halla vacante la piará de cirujano latino de la villaje Palazuelo de…</t>
  </si>
  <si>
    <t>García, Faustino</t>
  </si>
  <si>
    <t>Faustino García</t>
  </si>
  <si>
    <t>…cieron á las oficinas del ejercito de Castilla la Vieja, consultaba si testamento y última voluntad para ayudar á V. M. durante ia men-&gt;r 2 . : de debería ó no seguirse abonando á D. Faustino García, alférez que fue de las su augusta Hija la Reina nuestra Señora Doña Rabel ti. F&gt;te i»*aío ha en - j partidas realistas durante el llamado sistema constitucional, la pensión de 4y0 vado en mi corazón la interna amargura que me había causado tan d osa | reales…</t>
  </si>
  <si>
    <t>García, Francisco Calvete y DI Cayetano</t>
  </si>
  <si>
    <t>Francisco Calvete y DI Cayetano García</t>
  </si>
  <si>
    <t>…ajos en la Margarita d’Anjou, del maestro Mayerbeer, cantado por nell, y traducido al castellano. Dos tomos en 8.° con láminas , á 16 rs. Cn rústica y los alumnos D. Rafael Galan, D. Francisco Calvete y DI Cayetano García. 20.en.pasta en Zaragoza, librería de Palo y Monge. y á 1,8 y 22 en la» siguientes: 4.® Segundo acto de la misma comedia. 5.° Final de la ópera Capuletti é Mon- Madrid, Razóla; Barce’ona, Sierra;Badajoz, Carrilrb;Bilbao, García; Bárbattrp, Latecchi ,• del ‘ma…</t>
  </si>
  <si>
    <t>García, Juan Becerra y</t>
  </si>
  <si>
    <t>Juan Becerra y García</t>
  </si>
  <si>
    <t>…o.” alguacil mayor D. Manuel Hertiaiz, alcalde provincial Sr. D. Francisco Mar cos Santaclla, fiel ejecutor D. Josef María Torres Vallejo, D. Tomas Dávila, Exposición S S. M. Lie. D. Juan Becerra y García, D. Estéban Fernandez, D. Josef Simón Iz Señor: El ayuntamiento de la M. N. y M. L ciudad de San Juan de Puer quierdo, y el caballero síndico procurador general D. Josef María Porrata, se to-Rico nos ha confiado la honorífica misión de presentar á los R- P. d…</t>
  </si>
  <si>
    <t>García, Manuel Alvarez</t>
  </si>
  <si>
    <t>Manuel Alvarez García</t>
  </si>
  <si>
    <t>…edad de mi muy amada hija la Reina l)ofu .VI.'.kia Isa— pedir al Señor por el augusto difunto, y por S. M. la Reina nuestra Señora] ['ski lí, qué sirvan en comisión dichas plazas D. Manuel Alvarez García y Don Dona Isabel ii y su augusta Madre la Reina Gobernadora y demas Real | rAgustín Rodríguez, vocales de la junta de aranceles, las de directores-; v Don familia. rteon 'Gil Muñoz, secretario contador de la colecturía general de espolies-, la Dios guarde á V. E. muchos años.…</t>
  </si>
  <si>
    <t>García, Manuel María</t>
  </si>
  <si>
    <t>Manuel María García</t>
  </si>
  <si>
    <t>…glesia familiarizar á los discípulos con los mejores modelos. Va puesta al fio la lista de y voces y variaciones con algunas de dudosa extractada ortografía, catedral de Córdoba i D. Manuel María García, teniente cura de S. Anto abreviaturas Real academia por la publicadas en 8.° Se aumentos de las : un tomlto de la lengua nio de la Florida. ’ hallará en Madrid en la librería de Rodríguez á 4 rs. en rústica ^ ----- Taxicologi* compendiada 6 nueva sleeiflcari…</t>
  </si>
  <si>
    <t>García, Miguel</t>
  </si>
  <si>
    <t>Miguel García</t>
  </si>
  <si>
    <t>…del código de Comercio*, y otro de la ley de enjuiciamien "en distinto sentido que vuestro prelado, ni ha estudiado la religión sacrosanta to para facilitar su estudio, por el Dr. D. Miguel García de la Madrid. Se vende en un solo volúmen en 4.0 en la librería de Sanz á 25 rs. en rústica, 30 en pasta co del Crucificado, ni ama al Rey, ni quiere la tranquilidad, ni conoce la jus mún y 46 en pasta y papel fino; y en las principales librerías de las provi…</t>
  </si>
  <si>
    <t>García, Pasillo</t>
  </si>
  <si>
    <t>Pasillo García</t>
  </si>
  <si>
    <t>…o» y 10 montados, consiguió en Snmaniego dar alcance i la facciob.de los cabecillas O. Pedro IriExcmo. Sr.': ML Jipqpr punca menguado' íjx deberá &lt;3e trt¡ cfósé , nu- pprg goyen y D. Pasillo García, compuesta de 314 hombres de infantería y 36 de y franca adhesión í la Spjíóra í&gt;oña Isabel' ii' y a su augusta caballería, dispersándolos, matándoles 5 hombres al arma blanca, uno de ellos Madre, los ardientes deseos 4¿‘ja próspehcíad de mi provincia y,del r…</t>
  </si>
  <si>
    <t>Garcimartin, Antonio</t>
  </si>
  <si>
    <t>Antonio Garcimartin</t>
  </si>
  <si>
    <t>…dral de Astórea a D; "Pedro Arias: para la'dignidad de "maestrescue guel desde, el 2 de A'gosto: pues .sus habitantes no'pueden salir á Sil varas de - la de la catedral de Avila á D. Antonio Garcimartin y la Lastra: para fa dig las puertas. Lo -iñismo sucede en Olhaon. _ • 1 - ’ nidad de capiscol de la santa iglesia metrqpolitana.de Burgos á D. Gabino Ca La noche del 21 que se celebraba en esta ciudad con luminarias et levanta- ballero y, Bueno: para la pqbo…</t>
  </si>
  <si>
    <t>Gareli, Nicolás</t>
  </si>
  <si>
    <t>Nicolás Gareli</t>
  </si>
  <si>
    <t>…ático tiene encargo El Excmo. y Rmo. Señor arzobispo de Méjico, el Excmo. Sr. marques de de informar a su gobierno sobre el estado político y mercantil de Oriente. las Amarillas y D. Nicolás Gareli, que han llegado á esta capital á ocupar sus ------ El cónsul ingles en esta plaza ha prohibido á los individuos de su nación, plazas respectivas en el Consejo de Gobierno, tuvieron la honra.ayer de besar que tengan en su casa depósitos de pólvora. (Id.) la m…</t>
  </si>
  <si>
    <t>Gareli, Nicolás María</t>
  </si>
  <si>
    <t>Nicolás María Gareli</t>
  </si>
  <si>
    <t>p • -s/í r» /.'i i PJiim. I!2I. Jueves 3 de Octubre de 1833. GACETA DE MADRID. ARTICULO DE OFICIO. y en la de magistrados, á D. Nicolás María Gareli, y á D. Josef María Hevia y Noriega, de mi consejo Real, los cuales por el orden de su nombramiento La Reina nuestra Señora Doña Isabel h , y S. M. la Reina Gobernadora^ •crin suplentes de los primeros; y en el caso de fallecer alguno de estos: Quiero siguen…</t>
  </si>
  <si>
    <t>…son á lo que se ve de la mayor la Reina Gobernadora , por Real decreto dirigido al presidente del con importancia. francés.} 3 sejo y camara de Castilla, se ha dignado conceder á D. Nicolás María Gareli plaza supernumeraria del consejo Real, con el sueldo de 5u3 rs. anuales. Asi mismo se ha servido nombrar, á consulta de la Cámara, para la vara de alcalde mayor de la villa de bepúlveda, á D. Sinforoso Ezquiroz v Pagóla: para el corregimiento de Borja, á D. Q…</t>
  </si>
  <si>
    <t>Gárló</t>
  </si>
  <si>
    <t>…mo ciudad Ubre á formar parte de la . Por Real orden de 24 do Apato de este año se ha servido la R-üina Gt£ ^aMgdfniiotí -., bernadore conceda privilegio atclaivo per tinco año* i D. Gárló* WtfteBP</t>
  </si>
  <si>
    <t>Garlos</t>
  </si>
  <si>
    <t>…ue se halla animada, no dudamos que se harán un deber de «Por el contrario, si la antigua ley llamaba las hembras al trono á falta apoyar su gobierno, supuesto que aborrecen el de D. Garlos, y asi no solo de de varón, y solo atendía á la primogenitura; si Feiipe v destruyó cabalmente bilitarán las fuerzas dei pretendiente, sino que prepararán el triunfo de su pa esta ley por los medios que luego se emplearon para anular la oue él hizo y tria en…</t>
  </si>
  <si>
    <t>Gas</t>
  </si>
  <si>
    <t>…ndo su salvación en los bosques cercanos. por mí esta fuerte posición, y con las noticias que había adquirido de que su Dueñas las tropas de S. M. de las alturis, fue destacado el coronel D. Gas fuerza seria de 800 á 13 hombres, mandados por los titulados brigadieres Don par de Jáuregui con 120 hombres de los guipu/co.nos que manda, reforza Pedro Miranda y D. Basilio García, hice avanzar y apoderarse de las casas dos por dos compañías del regimiento…</t>
  </si>
  <si>
    <t>Gastañadui, Ramón</t>
  </si>
  <si>
    <t>Ramón Gastañadui</t>
  </si>
  <si>
    <t>…graduado y sargento 1de caz ¡dores cicl mismo cuer rosa; no dudo pasará de lüO hombres muertos, y por las divisas aparecen ser de po; v los subtenientes de la clase de amnistiados D. Ramón Gastañadui v Don ellos dos titulados tenientes coroneles, y ó ó 7 oficiales, quedando en nuestro Luis Enrique Urquijo; 3 granaderos y cazadores de S. Fernando; un caixa de poder sobre 80 hombres , que tiraron las armas y se vinieron sobre media legua carabineros de cost…</t>
  </si>
  <si>
    <t>Gastón, Luis</t>
  </si>
  <si>
    <t>Luis Gastón</t>
  </si>
  <si>
    <t>…arma 0. Josef Parreno y D. Manuel Rodríguez Fito, coman- mayor, y sindetetrecSí hi seguido su etage L Postdam, adonde se- halfct S„ M. I I dan,te de la jnismaarma en la provincia; D. Luis Gastón, comandante de ar— desdo su regreso á Magdeburgo. I tftjería en' l'a misma; cV'brigadiér y coronel dbV regimiento infantería de S. Fer- En prueba dé la buena armonía que rema éntre los gobiernos de' Austria y I natodo, H de línea ^ Manuel\Fernantfezr que hace…</t>
  </si>
  <si>
    <t>GaTínsóga, Dómjngo Martínez</t>
  </si>
  <si>
    <t>Dómjngo Martínez GaTínsóga</t>
  </si>
  <si>
    <t>…Francisco Galindo y Aguirre, enante de Jprquera, ;par.aJa de Igey: tam " ... J : i. i :.. . ^ -í - ■r;■ n: bién se ha servído S. M. nombrar 'pafa el corregimiento de Ciudad-Real á D. Dómjngo Martínez GaTínsóga, qué lo es.de Niebla, y para esta vacante boha bZtqeeKa&gt;oidPi^b4fáidM»i de'íugb'í'¡M/lires de Uftsiriki-'- - al tenientd segundo dé asistente de Sevilla D, Josef Maccda i para esta segundé - r. d Ousveí '{ , í:..-i, .!«b stfi-v;,.; • smi'A'U eíoib tenencia al…</t>
  </si>
  <si>
    <t>Gatl</t>
  </si>
  <si>
    <t>…motivo han convenido todos que él cráneo que bacíon de S. M. dos sesíonés ófdfdartas á la semana, sin perjuicio de las extra se guarda en la academia de di Serial, y que. el mismo doctor Gatl tuvo ordinarias que exijan los negocios graves y urgentes que puedan ocurrir, y se so por auténtica, no es el de Rafael, sino el de Adjutori, canónigo del Panteón, metan á su examen, y no perdonará fatiga para corresponder dignatnente á la y que falleció much…</t>
  </si>
  <si>
    <t>Gaútier, Ramón</t>
  </si>
  <si>
    <t>Ramón Gaútier</t>
  </si>
  <si>
    <t>…' morales1 los' cOnsa-j; vario al de S. M. . . . El comandante militar de Burgas con fecha 23 da parte de que el capitán graduado deteniente coronel, del regimiento de la Princesa D. Ramón Gaútier con la colunana eje su mando,,compuesta de SMJ infantes, y 20 húsares, £ la qué cretarjo de Estado y_del .Elejijiacho del.Fomentó.público., se le unieron en. H,aro voluntariamente 20 veqtnqs armado» y 10 montados, consiguió en Snmaniego dar alcance i la facci…</t>
  </si>
  <si>
    <t>Gaviria, Manuel</t>
  </si>
  <si>
    <t>Manuel Gaviria</t>
  </si>
  <si>
    <t>…, ó no de Ministros, que una comisión compuesta del marques de la Reunión, mi conocidos ó apenas sentidos, los de ser padre : ya encontró con quien, repartir consejero de Estado , D. Manuel Gaviria , regidor de Madrid , y D. Francisco Jos cuidados del reinar. ¡Venturosa y mil veces venturosa unión! ¡no fue por de la Iglesia y Darrac &gt; director de la .escuela militar de equitación , examine to ella por la que á V. M. se le encargó la nave del Estado! y ¡…</t>
  </si>
  <si>
    <t>Gayo, Juan</t>
  </si>
  <si>
    <t>Juan Gayo</t>
  </si>
  <si>
    <t>…ébtas en comisión D. Josef López Juana Pinilla pase a servir su plaza en el de 1833.=Excmo. Sr.ieeFr. Juan, obispo de Solsona.—Excmo. Sr. Secretario de 'Consejo de Hacienda; y que D. Juan Gayo, director también de Rentas, y Estado y del Despacho de Gracia y Justicia. ‘Di'Eusebio Dalp, contador general de Valores, pasen al mismo tribunal con Iy 1a'zaS■ efectivas de ministros de capa y espada. Tendráse entendido en el Con- Excmo. Sr.: Recobrado de u;…</t>
  </si>
  <si>
    <t>Gayo, Juan del</t>
  </si>
  <si>
    <t>Juan del Gayo</t>
  </si>
  <si>
    <t>…haberse presentado en el de Propios, de Cbrreos v de Rentas Reales D. Niccto Larreta, D. Atanoslo Mel barrio extramuros de la ciudad, denominado de S. Lázaro, una enfermedad gar y D. Juan del Gayo, se examínase y propusiese sin demora otro método aguda y grave, que clasifican los facultativos de cólera-morbo espasmodico : y mas sencillo y menos costoso para circular Lis ordenes á todos los pueblos dr la en vista de lo que esa junta suprema informa de r…</t>
  </si>
  <si>
    <t>Gdngoee, Joaquín de</t>
  </si>
  <si>
    <t>Joaquín de Gdngoee</t>
  </si>
  <si>
    <t>…ádel juzgado privilegiado del quinto departamento del Real cuer Premio de 600 rs. vn. al que establezca en esta ciudad ana máquina para po de Artillería, se cita i los hermanos de D. Joaquín de Gdngoee, director que fue de la Real fábrica d* armas de chispa de Placeada, y á las demas personas que sean Aserrar tablas y chapas con mas economía que las sierras comunes. interesadas en los bienes que han quedado por fdleclmieuto d-l mismp, para que La escasez de…</t>
  </si>
  <si>
    <t>Ge</t>
  </si>
  <si>
    <t>…como so.ha prevjstotiempohace..(C.) 2.° La guarnición saldrá con los honores de la guerra, entregará las armas en el .glacis, y quedará prisionera dé giuírra'. Sin embargo, el Sr. mariscal Ge. vxancia. ' xard se obliga 4 .hacerla, trasladar 4 la fronteraSle IJolanda, en donde se Jé deParís 27deD¡ciembre. , -# volverán susaxmas en cuanto S. M. holandesa haya .•mandado que se entreguen los fuertes dé lillo y de Láefkenshoek.. ............. Botas dé…</t>
  </si>
  <si>
    <t>Ge, Fernando de</t>
  </si>
  <si>
    <t>Fernando de Ge</t>
  </si>
  <si>
    <t>…mpleado tres años em su excursión. E«- tuvo el enemigo mas de 19 hoMnbres fuera de Combate'* •nuestra .pérdida1 tío pa I te religioso era conocido' en el siglo por el^nc-goi*er¿il barón Fernando de Ge— sará de qóO hombres, entre eUos muy pocos oficíales, (Extracto dé la Crónica liramb, gentilhombre del Emperador de Austria. de Lisboa de 12 dé Octubre-) I J-----Según el L&gt;iariode Smirna la comisión , á la cual el viney de Egipto había ____ A consecuencia de…</t>
  </si>
  <si>
    <t>Genaro, Vicente</t>
  </si>
  <si>
    <t>Vicente Genaro</t>
  </si>
  <si>
    <t>…» número de 200. Títulos al portador de 5 p. 100,00. Id. Id. de i por 100, 454 al contado; 45£ á 53, d, f. vol. y firme: 46$ y 4 á 46, 2a 60 . v y 30 d. r. vol. y firme á prima. &gt; D. Vicente Genaro dé Quesada, teniente general de los Reales ejércitos, Vales no consolidados, io£ al cdntadm Deuda negociable del 5 p. xoo á papel, 00» capitán general de Castilla la Vieja, presidente de la Real chancillería de Va- Id. sin Interes, 00. lladolid y subdelegado…</t>
  </si>
  <si>
    <t>Gerard</t>
  </si>
  <si>
    <t>…erra, (fieitrirrT} ■■ -. '. Art. l.° El general de-infantería barón CJhassé entregará al señor maris He- dice -que el- lord IVillia® Bdntink. será .relevado del gobierno de Ja cal conde Gerard la ciudadela de Amberes, el punto llamado.Cabeza de.FlánIndia, y que esta comisión se dará al lord Durham, yerno del primer minis des, los fuertes dé Burght, Zyridrecht, y Austerwel, en el estado en'qúe hoy tro, sin dbda.para-recompensar.Jos-,importantes serv…</t>
  </si>
  <si>
    <t>…la escuadra, y todós se re holandés, MM. de Tallenay, secretario de la legación francesa, y el oficial fugiaron bajó'el tiro df cañón de Lillo y Licfkeflshóok. , d« ordenanza del mariscal Gerard, llegaron antes de ayer por la mañana é Hemos tenido 12 ntuertos y 40 heridos ,¡ muchos de gravedad. Nuestra tro Ambere» con esta resolución del Rey de Holanda, que según dicen se ha no pa se ha portado con admirable valor, sufriendo con serenidad el fuego de…</t>
  </si>
  <si>
    <t>…habia deseado que estas guarniciones fuesen prisioneras Akschahir , las hizo adelantar, al mismo tiempo que el" bajá de i rebisonda del ejército francés , y solo per difidencia al'mariscal Gerard ha.consentido salió de Cesárea con io9 hombres, dirigiéndose al flanco derecho del ejército ej gabinete,,de ijtaocia. en retener las4ropas holandesas. En cuanto á levantar enemigo, y Sulciman-bajá con otros io9 hombres sobre el izquierdo. En vis e( embargo ye…</t>
  </si>
  <si>
    <t>…ue el 'go El general Subervic propone »que se conceda una pensión de 69 francos í bierno haya exigido nunca la reintegración de los fondos cuantiosos que 'invirtió e» la viuda del general Gerard, en recompebsa de los servicios que ha-hecho'á la ella, es un verdadero gabinete selecto, en el cual hallarla los botánicos grabqda to revolución de Julio:” la Cámara, después de oirlas razones que el general ex da la riqueza vegetal española con esmero y exa…</t>
  </si>
  <si>
    <t>…ue Mr. Dupin participa que la Cá Títulos al portador de $ p. 100. jo y S°i *1 contado. Id. Id. de 4 p. loo, 40 al contado. mara de los Diputados está constituida, y otra en que el mariscal Gerard ma Vales no consolidados, 00. nifiesta que no puede desempeñar el encargo de secretario. Lá Cámara nombra Deuda negoclabe del $ p. zoo i papel, 00. en su lugar al conde Guilleminot. Id. sin Interes, 00. El barón Meunier propone que se hagan varias modifica ci…</t>
  </si>
  <si>
    <t>Gérard</t>
  </si>
  <si>
    <t>…sesinar al general Santana en las inmediaciones de VeraFRANCIA. cruz; y que en su consecuencia se habían reunido cerca de él algunas tropas pa París ■ S-de Mayo. ra defenderle. El mariscal Gérard tuvo ayer- una larga conferencia con Air. Humann; y El general Pedraza no cesa de trabajar con el zelo y desinterés que le ca el general Fabvier la tuvo también con el mariscal presidente del consejo de Ministros, siendo sin duda este el motivo de que en algu…</t>
  </si>
  <si>
    <t>…una copia del con Se habla mucho de las frecuentes conferencias que se tienen con M. Dupin, venio concluido entre Francia é Inglaterra, por lo quo desearía saber si el pri con el mariscal Gerard, quejándose también que M. Bignon ha sido recibido mer ministro tuvo intención de promover una discusión sobre este convenio, por el Rey en audiencia particular, y si se piensa ó no en M. Passy. En fin, pues en el caso contrario le suplicaré que tenga á bien…</t>
  </si>
  <si>
    <t>…no ei Excmo. Se cia han corrido voces sobre mutación y cambio de los individuos que hoy com ñor duque del Infantado. ponen el gabinete. La lista que circula es la siguiente: M. el mariscal Gerard para la presidencia del coósejo de ministros y el ministerio de Negocios ex- Las inmediaciones, áridas antes y desagradables de Algeciras, se han con iraqgeros: para,el de la Guerra á M. el duque de Mortemart: M. el duque de vertido ya en dos hermosos paseos…</t>
  </si>
  <si>
    <t>…garán i esta 3 baterías de artillería; el 15 lo verificarán 4 re - y ya hemos dicho que los distritos fronterizos estaban muy vejados por el an gimientos de caballería, y el 20 el mariscal Gerard. Casi al mismo tiempo tiguo país: que ya sehftbian oido voces de reunión en uno o dos pueblos; y tendremos aquí al’ Sr. duque de Orleans, que permanecerá los diez dias que han que los oligarcas de Sehwkz habían logrado atraer á su causa algunos ciudada de dur…</t>
  </si>
  <si>
    <t>Gerardo</t>
  </si>
  <si>
    <t>…ida enfrega. Recibí d,,Sr, mariscal, &amp;c^=El general,de infantería Barón 9.° En.el, menor término qwl-sea posible los .comandantes de artillería y CkastíszYot copia con?orriiec=i:í mariscal Gerardo de ingenieros entregarán 4 tas^efet eta dichos cuerpos del ejército francés las ____Nuestros pronósticos se cumplen punto por puqto: ta ciudadela de Ambe- armas, municiones, planos &amp;c- retativo» á los respectivos Servicios de que esres acaba de capitular: anu…</t>
  </si>
  <si>
    <t>Gerónimo</t>
  </si>
  <si>
    <t>…ádiz, y demas parages donde se despachan los de su instituto.. Ciento sesenta reales al que presente de su propia cosecha múestras de bar ■ Compendio de la historia de España, por D. Gerónimo de la £scosuca, dos tomos rilla fina, elaborada sin mezcla alguna de otra planta, aunque sea de las barri en 8*° £1 público ba visto ya los compendios de lá historia de Grecia y de Roma del lleras, ni de los fraudulentos ingredientes con que/* adultera al tie…</t>
  </si>
  <si>
    <t>Gersrd</t>
  </si>
  <si>
    <t>…4 saber: que el babor pedíalo Sthwita de E«pafUu.. Renta perpetaa de id. 67$. , por el comisario federal, dé Nogal, que se le ocupase, fuer á consecuencia de Sé había dicho que el mariscal Gersrd iba 4 salir inmediatamente para, luber tido invitado ¡S^lo pordiversoa clubsi-X/d.) &gt; ' , iespecciociar ío* cinco campamentos; pero acabamos de saber que S.E.,irá á¡ El OTtresponral.dejHambuTgo. con.rtferencia á eartaado Víenay anuncia '"‘-‘-"¿Virgo en compaf…</t>
  </si>
  <si>
    <t>Gerva, Juan</t>
  </si>
  <si>
    <t>Juan Gerva</t>
  </si>
  <si>
    <t>…Miza y D. Migue! Mirar.di , v lo» subtenien luntariamente se prestaron á hacer el servicio de caballería en el acto mismo tes D. Félix Aguirre, D. Juan Manuel Velarde y licenciado D. Juan Gerva de la salida. Fuera imposible hacer á V. E. una descripción del entusiasmo, ó sio Eguaras, como el ayudante D. Miguel Moreno; debiendo jf. ic!r á V. S., mas bien del heroísmo de este pueblo en los momentos críticos de mi mayor en honor de la justicia, que est…</t>
  </si>
  <si>
    <t>Gervasio</t>
  </si>
  <si>
    <t>…43 rs. fauega: cebada, á 18 id.: aceite, de 29 á 31 ri. te.-y i; debida dlrecciotí, ante el seliór teniente corregid &gt;r D. Mateo'jfe Norzagtray y arratu. escríba ola de número de D. Gervasio de &lt;&gt;'ii otas i ústr deirderecho que crean asistir Han entrado en este puerto 36 naves mercantes, y salido 59 con frutos lesrá el; apercibidos.perjuicio quequehayapasadolugar.dicho término.sin ma* citarlos ni emplazarlos, les para y efectos del pais. _ ——'Por…</t>
  </si>
  <si>
    <t>Gewd</t>
  </si>
  <si>
    <t>…ión que esta noperackm.era sumanente dificultosa, y anunciamos que. no pasaría no se ha entregado 4 discreciónV coniio decían los periódicos ministeriales, roncho tiempo ataque el mariscal Gewd ^e hailaie eo diiposUion de coocc- cuando un- fiu^o de fusilería muy sostenidó y alguños cañonazos dispara óer al generat Chassé los honoresde la guerras No nos hemos equivocado adép- dos déale los malecones de ta ciudad y desde Tos fqertes ocupados por los,…</t>
  </si>
  <si>
    <t>Gibert</t>
  </si>
  <si>
    <t>…eza de á 8 , ia el amor y la e»peranzj. cual, aunque escoltada por una compañía de infantería fue detenida algunos mohientos por el fuego de los kabailas, pero habiendo acudido el capitán Gibert con parte del 2.° batallón del 59 los puso en precipitada fuga, y asi pudo Noticias sanitarias recibidas en el ministerio del Fomento general del Reino. llegar á su destino la insinuada pieza. El fuerte de la Casbah también fue refor^ zado con un obús de grue…</t>
  </si>
  <si>
    <t>Gibraltar, Manuel</t>
  </si>
  <si>
    <t>Manuel Gibraltar</t>
  </si>
  <si>
    <t>…mayor de la iglesia catedral de Roda á D. Antonio La Crónica de Gibraltar de ayer inserta el siguiente artículo: Calvera; para una canongía de la iglesia colegial de Santillana á D. Manuel Gibraltar 4 de Octubre de 1833.__Secretaría civil. S. E. D. Josef Cante- Antonio de la Portilla; para otra canongía de Ja de Pons, titulada Escribanía, rae, gobernador de Algebras, ha escrito á S. E. el teniente gobernador de esta á D. Isidro Hados;tapara dos raciones…</t>
  </si>
  <si>
    <t>Giey</t>
  </si>
  <si>
    <t>…iacion de que acaban de hablar , cuanto dicho Sr. Barón habia presentado Poloma'; á órt de que se restableciese á este desgraciado pais en-los derechos en 6 de Noviembre último al conde Giey el proyecto de un tratado definiti de tpié-tan injustamente había1 sitió desposeído, en cuyo apoyo hablaron con vo, sin embargo de que por la separación de lo^plenipotenciarios rusos esta bastante energía algunos oradores; ba disuelta en cierto modo la Confer…</t>
  </si>
  <si>
    <t>Gíey</t>
  </si>
  <si>
    <t>…osotros! Este resultado, suponiendo que exista, ha sido obia de dias nacionales urbanas que hubo precisión de crear/ cuando se insurreccionaron la administración revolucionaria de lord Gíey. &lt;[Id.) las legaciones. ____ Hace algunos días que los diarios ingleses ?stan tirando el cañón de alar .------Escriben de Parma con fecha 9 del corriente io que sigue: ma sobre un próximo trastorno ministerial procedente de la oposición tan ma «Está ya dispue…</t>
  </si>
  <si>
    <t>GiFtnao, Fernando de</t>
  </si>
  <si>
    <t>Fernando de GiFtnao</t>
  </si>
  <si>
    <t>…ctrina con el recreo. Escritas en flan de.Pin¡,llos,..superintendente general de Real Hacienda en las islas de Cuba y ees'por la condesa de Geolis , y traducidas al castellano-por D. Fernando de GiFtnao, Puerto-Rico, con asistencia de los gefes y empleados de su mando,.y de nu académico supernumerario de la Real academia de la Historia: 3 tomos en 8.a ma meroso concurso de personas distinguidas. Entraron en ejercicio-de sus funcio yor con 13 láminas finas. S…</t>
  </si>
  <si>
    <t>Giga</t>
  </si>
  <si>
    <t>…que haya'itícorporadoá la ó.1 división militar del im mas que una guerra de sucesión, cuyo rebultado Ies es casi indderetvte. iPor que perio seis regimientos de la Valaquia que el príncipe Giga habia levantado para los bienes de los conventos no fc han cunñ rcuóo: i Por que no se declara guerra i^tefensa del pais. También atribuye al gabinete de.5. Petersburgó. ciertos pa abierta al clero? ¿Por que la España tío se llena de hoctedadcs secretas y de…</t>
  </si>
  <si>
    <t>Gigü, Gerónimo de</t>
  </si>
  <si>
    <t>Gerónimo de Gigü</t>
  </si>
  <si>
    <t>…ía: un tomo en 8.°, á 6 rs. es pista. —Diálogos de v^airíss£^;:£t||ii|§ll||p®^ doatíe Santa Catalina ac Sena, traducidos de los que en roscan» pubixó á principios de este siglo el caballero Gerónimo de Gigü, aumentados con el tratado de la consumada perfección, hasta ahora inédito, y adornado con oca lámina tica de la Santa: un to mo ea 4.-, a26 rs. en pasta. Se hadaran en la librería de Ranz. .ds ^.'.'quicisícop: jÉ£3e»ér!usjfi||i^^ facción: ■; ——Cacalina de te…</t>
  </si>
  <si>
    <t>Gii, Jadeó-Ignacío</t>
  </si>
  <si>
    <t>Jadeó-Ignacío Gii</t>
  </si>
  <si>
    <t>…, en la vacante de ** ra fl facuiutlvo. a quiep t^mbleo se le &lt;U us reai por visita. La población **- efeode á vecinos.' Los preteodieptes &amp;lrtgir4n ios memoriales ti ayuataóüento D. Jadeó-Ignacío Gii. , dp] expresado'Vallé en «Mérndoo de 40 días. * ¡ V ;; EM LA IMPRENTA RE Al. *</t>
  </si>
  <si>
    <t>Gijon, Alfonso López</t>
  </si>
  <si>
    <t>Alfonso López Gijon</t>
  </si>
  <si>
    <t>…abecillas rebeldes andan acompañados de tres ó del apostadero áel Ferrol, bajo las condiciones que constan del pliego que está de maníüesto en Is es.rítanla de Marina del cargo de D. Alfonso López Gijon, sita eo cuatro, y el que mas de diez y seré á veinte , los corregidores, alcaldes mayores; }a calle de Rectores, oúm. 13, cuarto bajo ; en lnteligeucia.de que el pritner rema* y demás justicias de los pueblos por donde transiten , y no los rechazasen á viva…</t>
  </si>
  <si>
    <t>Gil</t>
  </si>
  <si>
    <t>…: Andromaca: Doña Ines de Castro: sía Meneos y Eslava Areizaga y Eslava, caballero gran cruz'de la Real orden de Gonzalo de Córdoba: engrupe: -Ornaste ó José/ en Yaipío. Comedlas: D. Gil de las cal S. Hermenegildo, de justicia de la de S. Juifi de Jerusalem, comendador do zas verdes, correcta: Los Geme ¿s: a la l'ejrz viruelas : Dn año después de la boda: Los úos Sobrinos \ d la Escueta de los parientes t a dfadrid me vuelvo: aterido járea -y…</t>
  </si>
  <si>
    <t>Gil, Ramón</t>
  </si>
  <si>
    <t>Ramón Gil</t>
  </si>
  <si>
    <t>…D. Pedro Atvarez Gutiérrez, D. Pedro Bartolomé, D. Pedro Juan de de prosperidad, he tenido i bien mandar en nombre de mi muy cara y amada Zúlucta, DL. Pedro Surrá, D. Ramón Adan, D. Ramón Gil de la Cuadra, Hija la Reina Doña Isabel ii lo que sigue: ,D. Rodrigo Valdés Busto, y D. Vicente Salvá, de cuyo pacífico,y leal proce Articulo l.° En cada una de las capitales de las provincias que hoy existen, der estoy asegurada; sin que sea mi Real ánimo ex…</t>
  </si>
  <si>
    <t>Gil, Tadeo Ignacio</t>
  </si>
  <si>
    <t>Tadeo Ignacio Gil</t>
  </si>
  <si>
    <t>…: este mes, ha venido en jubilar coá lodos sus honores al ministro del Consejo y ,Jd. fd. de 4 por ipo,.... 4I|: 41*: 42 41:42*: 42* y-42 á 60: 34:í5:4°yS3d-f-ó Cámara de Castilla D. Tadeo Ignacio Gil, y i los secretarios de lá Cámara de voluntad. Gracia y Justicia y listado y Real patronato de Castilla, D. Josef Mon f Valei_.no consolidados. !. D. Josef González Maldonado. " . , Deuda oeg, del s P-100 d papel............ ,H* al conId, sin Interes.........…</t>
  </si>
  <si>
    <t>Gil, Vicente</t>
  </si>
  <si>
    <t>Vicente Gil</t>
  </si>
  <si>
    <t>…de Bacanizas la prisión de Herves; de su hijo mayor, capitán que cidirán por I3 regencia española, sean cuales fuesen sus Opiniones respecto £ li era de voluntarios realistas; de D. Vicente Gil, comandante de dichos volun bertad ó á igualdad. La cuestión española nó estriba en saber si el espíritu revo tarios de Liria, y de D. Antonio Barraz, capitan rctirado, con un paisano que lucionario tendrá úna monarquía mas en Europa; esta cuestión se hubiera…</t>
  </si>
  <si>
    <t>Girón, Javier de</t>
  </si>
  <si>
    <t>Javier de Girón</t>
  </si>
  <si>
    <t>…M, Captranía general, de An/ialucÍí.—Excmo. Sr.: El coronel del regimiento la Reina Madre, aquella efcelsa Cristina que hizo en sji breve imperio las ¡loi- ^provincial de Granada, D. Javier de Girón, comandante de los puntos del Kcias de los españoles. „ •. * . ’ , cordoq Sanitario situados en las inmediaciones de Carmona, con fecha’de: ayer «Andaluces: Lloremos al Rey Fernando, cuya corona defendimos .con? inc dice lo que sigue: * nuestra/sangre; pero e…</t>
  </si>
  <si>
    <t>Girónotras'áprácticas</t>
  </si>
  <si>
    <t>…ona una «1° que lee carta Presidente que era de rosarlo de Monlbel (ministro Mr. El religiosas: en 8.° un cuaderno &gt; 5rvisitahallaráde Iglesiasen Madridy cincoep laaltares,librerú conde Girónotras'áprácticas% rs. en rllcfiVa desde le dice para conocimiento de Cárlos Viena que en 27 de x Julio 1830) de la Cámara de los Diputados le remite una nota de las cantidades, pagadas i —Manual práctico del mal venéreo, ó cura racional de las enfermedades sifilíticas las tro…</t>
  </si>
  <si>
    <t>GiusiinÍani</t>
  </si>
  <si>
    <t>…Erna. Dios Áte. Secretaría de Estado de los Negocios sul general enTrieite: Juan Cristóbal Federico Seraderv cónsul general en Bre extrangeros'29 de Julio de 1833.=Emo. y Rmo, Sr. cardenal GiusiinÍani.= ma: Camilo Luis Rossi, cónsul general en Roma; Cayetano Jacome de CasCándido Josef Javier. tropila, cónsul general en Nápoles: Luis Paganclii , cónsul en Genova: Gusta vo Bayer, cónsul general en Estok.olmo: Jorge Josef Colazo, cónsul general Emo. y Rmo. Sr…</t>
  </si>
  <si>
    <t>Giustiniani</t>
  </si>
  <si>
    <t>…o á bien, en nom nor de comunicar a V. E. para su conocimiento. Dios &amp;c. Palacio 31 de Julio bre de la Reina, decretar lo siguiente: de 1833.=Cándidó Josef Javier.=Emo. y Rmo. br. cardenal Giustiniani. Artículo l.° Quedan extinguidos, como si nunca hubiesen existido, todo» los patronatos eclesiásticos de cualquier naturaleza ó denominación que sean. Manda el duque de Bragáiiza, regente en nombre de íá Reina, que el al 2.° bolo el gobierno podrá nombrar y p…</t>
  </si>
  <si>
    <t>GO</t>
  </si>
  <si>
    <t>…£ ios Cuerpos de este fiel y valiente ejército el hallan eii Cuenca para los mismos fines, debiendo manifestar á V, E. al mismo j dahsréSo £sllécimienta del Rey nuestro Señor £Q. D. D. GO, y los Reales, tiempo que la garantía que V. E. ha ofrecido a la Reina nuestra Señora, ase- j dcorctr» de.S. M._ la Reina Gobernadora del Reina durante, la menor edad guiándole la fidelidad de sus cuerpos provinciales que tenemos el honor de estar ] f de W Ru…</t>
  </si>
  <si>
    <t>Gó, Joaquín</t>
  </si>
  <si>
    <t>Joaquín Gó</t>
  </si>
  <si>
    <t>…os &amp;c.zrPalacio de Caxias á 21 de Mayo de 1833» parí utilidad pública, se decidan por medio de jueces árbitros: al mismo tiem Luis de Paula hurtado de Castro do Rio de Alendólas.— Sr. Joaquín Gó po manifiesta los inconvenientes que presenta la idea de M. de Freville que mez do Silva Bedfort. pretende se arreglen estas diferencias por un jurado; concluye reproduciendo la .___ Por parte del médico director de los hospitales militares establecidos al pr…</t>
  </si>
  <si>
    <t>GO-Lleno</t>
  </si>
  <si>
    <t>…de Octubre ue 1833. = Excmo. Sr =EI brigadier de la infausta noticia del fallecimiento de nuestro amado Soberano el Sr. D. Fer infantería, el marques de San Isidro. nando vii (Q. D. D. GO-Lleno de la mas profunda ama1 gura, lo he comu nicado á los individuos del regimiento de mi mando, según lo que V. S. me Capitanía general de And.ducía.=Excmo Sr.: Habiéndose publicado en Se preceptúa, pudiendo y debiendo asegurarle que Piasencia, siempre fiel y co…</t>
  </si>
  <si>
    <t>Gobernador</t>
  </si>
  <si>
    <t>…os roas fieles y leales vasallos. $. M. Didaguarde Í V. S. muchosaños.Madrid 5de Enero de 1833—Ofia- Dios prospere, Sefiora, la importantísima vida del Rey nuestro Sefior, la lia.=Sr. Gobernador militar y político de Santander. de V. M., arl.como la dé1 la excelsa Infanta primogénita, y de toda la Real familia para la felicidad del reino. Viella 89 de Novieróbre de l832~=$efioMINISTERIO Z&gt;B HACIENDA. ra.=sA L. R P. de V'. iíidpolicarpo Vhzqstez de AU…</t>
  </si>
  <si>
    <t>…revenciones de voluntarios Realistas de infantería y arlilleria presen Cádiz 2 de Julio. taron en sus adornos una muestra del Ínteres que toman los individuos de tan El edicto del Sr. Gobernador inserto en el Diario del 28 último y de distinguidos cuerpos en el fausto suceso que se celebraba. La de los primeros se hallaba vistosamente adornada con ricas colgaduras de damasco carmesí, estan más anuncies pue se han publicado, han indicado las funciones…</t>
  </si>
  <si>
    <t>…ntes á su cumplimiento. Dios guarde á V. E. muchos El Rey y Reina nuestros Señores, Iz Serma. Sra. Princesa heredera y su años. Madrid 13 de Setiembre de 1833.=E1 conde de Ofalia.=Sr. Gobernador augusta Hermana siguen sin novedad en su importante salud. del Consejo Supremo de Hacienda. Del mismo beneficio disfrutan SS. AA. RR. los Sermos. Sres. Infantes. Exposiciones á S. M. MINISTERIO BEL TOMENTO GENERAL DEL REINO. Señor: El gobernador político y co…</t>
  </si>
  <si>
    <t>….. *&gt;Excmo. Sr.: El día 27 del corriente á las 4é de (Q- E. G. E.) llenó del mas amargo dolor á esté fiel y leal ayuntamiento , mi su tarde en virtud de lo dispuesto por el Excmo. Sr. Gobernador y capitán tigándoselo únicamente el considerar que la religiosidad y sabiduría de V. M- general de esta isla, se publicó en esta ciudad la jura de la Serma. Sra. Infanta sabrá resignarse con las disposiciones del Altísimo para sufrir tan funesto gol primogéni…</t>
  </si>
  <si>
    <t>Gobernadora, Cayeta Reina</t>
  </si>
  <si>
    <t>Cayeta Reina Gobernadora</t>
  </si>
  <si>
    <t>…amenazó siempre, y para todo, con de ser admitida á presentar el homenage de su fidelidad y adhesión á S. M. Ir pena de la vida: exigió de D. Josef león Alcalde, y del presbítero'D. Cayeta Reina Gobernadora, que en virtud de la- instancia hecha por la mencionada no Sierra, beneficiado de la iglesia imperial de Palacio , dos millones en metá diputación en 2 del corriente, le Había señalado este dia para su presentación. lico'^ en letras sobre Bilbao y Vitoria , a…</t>
  </si>
  <si>
    <t>Gobernadora, Pedro Sarsenterada S. M. la Reina</t>
  </si>
  <si>
    <t>Pedro Sarsenterada S. M. la Reina Gobernadora</t>
  </si>
  <si>
    <t>…rporarse con los revoltosos de Alava. citada ciudad, bajo la dirección de las beneméritas hermanas de la Caridad; y En el parte, también de l.° del corriente, del teniente genera! D. Pedro Sarsenterada S. M. la Reina Gobernadora de este útil proyecto, é íntimamente field’, general en gefe del ejercito de observación, dirigido al mismo Sr. Secretario persuadida de que. la buena educación de la juventud de ambos sexos es una me del despacho de Guerra , al dar cuenta del movimiento gene…</t>
  </si>
  <si>
    <t>Gobernadora, S. M. la Reina</t>
  </si>
  <si>
    <t>S. M. la Reina Gobernadora</t>
  </si>
  <si>
    <t>…razones, será sin dudad-adveni espíritu de mansedumbre y de confianza en el legítimo y maternal gobierno de miento al trono de su augusta Hija , descendiente digna de S. Fernando, Doña S. M. la Reina Gobernadora que ha manifestado aquel, puedan lodos contri Isabel ii ; y en el gobierno tutelar de una Madre , que llamada con la mas acer buir i que esta gracia no la frustre como hasta ahora la vigilancia de los cori tada previsión ai desempeño de este gravísimo y pesad…</t>
  </si>
  <si>
    <t>Goblct</t>
  </si>
  <si>
    <t>…era. El honor es la única divisa de los ofi te mantengan á un precio tan subido (Standard.) ciales del ejército. Los de la guardia no han faltado á él nunca, y protestan d® ____El general Goblct, ministro extraordinario enviado por la Bélgica, acom nuevo ser lo que deben, que es lo que S. M. desea. pañado de M. de Van-de-\Veycr, ministro ordinario de la misma corre, tu- | Ruego á V. E. se sirva dar cuenta á S. M. la Reina Gobernadora para sn vieron a…</t>
  </si>
  <si>
    <t>Goblet</t>
  </si>
  <si>
    <t>…os ----—Los periódicos ingleses del 13 del corriente no hablan de otra cosa sino preparativos. de la crisis ministerial que pronostican debe estallar denrro de ínuy pocos dias. El general Goblet saldrá esta noche para Londres acompañado de Su ede Hoy miércoles 17es el día enque se discutirá la segunda lectüra del bilí de re cán el capitán Beautier. Ayer firmó S. M. una Real orden, en virtud de la forma de la iglesia de Irlanda en la Clmira de los Lor…</t>
  </si>
  <si>
    <t>…deseche el bilí si le parece justo hacerlo. lauques de guerra franceses fondeados en el T.tjcc ___ II ice mucho tiempo que en los periódicos y en las provincias de Francia ____ El general Goblet, ministro de Negocios extranjeros/ de S. M. belga, pa se examina con gran interes si sera conveniente dar mas latitud al comercio con só el dia 16 del corriente por Lila con dirección á Calais, desde donde conti .las daciones extrangenis, y discurrir los medi…</t>
  </si>
  <si>
    <t>…procedente de Argel, y Holanda, tratado cuya base es el de 15 de Noviembre de 1831, durara mu ha traído las siguientes noticias: cho'tiempo. Sin embargo, pomo M. Van-de-Weyer y el general Goblet han La corbeta de carga la Caravana salió el día 13 para Oran con los . 450 pasado S horas (desde las 4 hasta las 9) en la conferencia celebrada en la secre hombres que tiene‘el primer batallón de cazadores de Africa. Parece que lo» taría de Negocios exrrange…</t>
  </si>
  <si>
    <t>Godeau</t>
  </si>
  <si>
    <t>…todas las principa les librerías de las provincias. ma , añadiendo ademas en los vínculos, capellanías, ú otra clase de fundación, r-----Eos cuadros de la penitencia, por el limo. Sr. Godeau , obispo de Vence, tradu en que el poseedor sea meramente usufructuario, la fe de vida también legali cidos del francés por D. I. de Ordejon. Esta es una de las obras meditadas mas sabia zada con fecha posterior al vencimiento del plazo que ha de percibirse.…</t>
  </si>
  <si>
    <t>Goderich</t>
  </si>
  <si>
    <t>…s gue dispensándole el mas alto aprecio. (Courier.") bienes éstan secuestrados ó sujetos á la confiscación. (Id.) ■ ' ■ ____ Hoy por la mañana han vuelto i reunirse en conferencia lord Goderich ......- Mr. Henrique Pomier na (jtieflado encargado del consulado mejicano en j la diputación de los interesados en la compafiía de la India occidental. Se Burdeos, en ausencia dé Mr. Pacheco que ha salido para cita capital con mo ignora lo que han acordado;…</t>
  </si>
  <si>
    <t>Goderick</t>
  </si>
  <si>
    <t>…do recomponer el ministerio como ya se creía dias hace, y en ello se ve que no se ha equivocado la Opinión pública. En efecto, recibió del navio almirante una salva de artillería. lord Goderick está nombrado lord del sello privado, en lugar de lord Durhám; Ya antes de que la escuadra llegase á Constantinopla habían mejorado nota Mr. Stanley pasa á la plaza de secretario de Estado en el departamento de las blemente las cosas. El ejército de Ibrahim h…</t>
  </si>
  <si>
    <t>…lla. al cual asistieron el lord canciller, el marques de dHfeéKtíU i lt átrté dé'Viéha, y sin duda deben llevar noticias muy impor- Landsdoérfle, el conde Grey, él conde Ripon (el lord Goderick) el duque de Se'^tabl* de ÜbWOtdS yxyirridos-en Constantinopla j y que so ha lo- . Richyiond. el vizconde Meíbume, el vizconde Althorp, el honorableC. Graht, __Ii .-frál-uL* Ibríhim- hi-tü OcMpádo realmente Íd.g»Smirna, al el condé Carlistc y el lord J. Russe…</t>
  </si>
  <si>
    <t>Godina</t>
  </si>
  <si>
    <t>…el Norte, pero no re cree que se reúna este Dios guarde la importante vjoa de V. M., sus adoradas Esposa y Princesa, en Berlín. con toda la Real familia muchos años. La Almunia de Doña Godina 29 de ALEMANIA. Junio de 1833~Señor.c=A L. R. P. de V. M-~A ejar.Jro Serrano, alcalde. Francfort 17 de Junio, —El-,retiría Varona, regidor decano. —Josef Rivera, regidor. = Anselmo La- En estos últimos días ha ocurrido en esta ciudad un pequeño encuentro por…</t>
  </si>
  <si>
    <t>Goiri, Rafael de</t>
  </si>
  <si>
    <t>Rafael de Goiri</t>
  </si>
  <si>
    <t>…ente, llega á Fausto- Jiménez, D. Juan Josef López', D. Amonio Munarriz, el Conde de las pobIacionefff&lt;gefm¿ri¡GM &gt; en donde se divide , y pasando los Alpes, tirole Torre-Muzquiz, D. Rafael de Goiri, D. Juan Antonio Méndez, D. Josef ses ocnpá á Italia para volver después por los Alpes peninós hasta Maboya y lá$ márge«rfcdel Rhm, desde donde soló le restan algunas leguas para llegar de Llano y Barón, d marques de los Llanos, D. Cristóbal Gómez de Bonilla,…</t>
  </si>
  <si>
    <t>Goiti, Ildefonso</t>
  </si>
  <si>
    <t>Ildefonso Goiti</t>
  </si>
  <si>
    <t>…Granadinos: El mismo dia en que tuve la honra de tomar posesión en est» 2.® A D. Cayetano Rosell. Real acuerdo dé lá* alta dignidad., jjue mehabia confiado-la bo ndad déí Mo 3.® A D. Ildefonso Goiti. narca , os manifesté cuáles eran mis intenciones y déseos, y cuil seria siempre 4. ® A. D. Laureano Pascual Hernández. ' la norma y pauta de mi conducta; y al dirigiros mi voz en la ocasión solemne Con la censura ios 4 de sobresalientes, y la de buenos otros…</t>
  </si>
  <si>
    <t>Gomales, Francisco</t>
  </si>
  <si>
    <t>Francisco Gomales</t>
  </si>
  <si>
    <t>…Daubenron, El espitan general de Galicia con fecha del 26; el de Cataluña y el co prdfesor de historia natural en el museo de París, traducida de orden del Rey, y adi cionada por D. Francisco Gomales, maestro de la Real escuela de veterinaria de Ma mandante general de Guipúzcoa -con la del 25 ; el virey interino de Navarra drid. Un tomo en 8.° con Láminas, edición de 1798,4 9 rs; rama y 13 pasta. Los pro ’con la del 2/; los capitanes generales de Andalucí…</t>
  </si>
  <si>
    <t>Gome, Casimiro</t>
  </si>
  <si>
    <t>Casimiro Gome</t>
  </si>
  <si>
    <t>…llfley de 1S de Abril de 1832.” gunas voces facultativas, para' el usó dé varias lecciones y herborizaciones botánica». Un tomo en 8.° Con el texto latino: cuesta 10 rs. pasta. El Sr. D. Casimiro Gome» Mr. Deludre se opone i que se exijan derechos por la introducción de ce Ortega es el autor (de e^ta obra. Este hombre célebre fue de los pensionados por e] reales , diciendo ent;re otras cosas qué es preciso cuidar de que las clases pobres gobierno español p…</t>
  </si>
  <si>
    <t>Gómez</t>
  </si>
  <si>
    <t>…fervorosas ofertas, y su benevolen- ’ bre de 1833.=Sefiora.=.A L. R. P. de V. M.=Pedro Alza mora.=Cristóbal cía servirá, de multiplicada retribución á los deseados sacrificios del gobernador Gómez—Francisco Veredas—Angel Josef Navajas. czGregorio Antrás.e=Dode esta villa. \ . mingo Jimencz.=Antonio Lopez^ñPor acuerdo de la ciudad, Pedro de BlanDios guarde la» i «portantes vidas de la Reina nuestra Señora Doña Isa- cas y Pahua. bel ir y de V. M. dilatad…</t>
  </si>
  <si>
    <t>Gómez, Josef Codina y</t>
  </si>
  <si>
    <t>Josef Codina y Gómez</t>
  </si>
  <si>
    <t>…proponer Cáceres............................... D. Francisco González Ferro. peí cambio de este ducado por otro territorio equivalentemas este proyecto no Castellón de la Plana.. D. Josef Codina y Gómez. iha podido seguir adelante por la protesta que ha hecho el duque de Nassau co Ciudad-Real.................... D. Diego Medrano. mo gefe de la rama colateral mas próxima. Córdoba,,. .'...................... El duque de Rivas. La Gaceta de Munich dice: Cartas…</t>
  </si>
  <si>
    <t>Gómez, Julián</t>
  </si>
  <si>
    <t>Julián Gómez</t>
  </si>
  <si>
    <t>…á medianoche llevándose presos 9 religiosos, dejando solo dades francesas de Gorea: los que aprehendiere el apostadero británico de las al herido y otro por quien salió fiador el cura Julián Gómez, al cual obliga Indias occidentales se entregarán á las de la Martinica; y á las de la isla de ron bajo de su responsabilidad á entregarse de todos los efectos del convento. Borljon tos capturados por los buques del apostadero británico de Madagasear; A conse…</t>
  </si>
  <si>
    <t>Gómez, Juliana</t>
  </si>
  <si>
    <t>Juliana Gómez</t>
  </si>
  <si>
    <t>…de Real cnsa y corte, se' cita i ordinario debido i loa árabes, como por el de los romanos, basta después de saber los acreedorrs á los bienes quo ban quedado por fallecimiento de Doña Juliana Gómez «•crlWr; v son muchas las persopas, que aun sabiendo escribir, ignoran rodo lo re y Plnilla, esposa quo fue án D. Joaquín Reolid , de esta veciod.d , á fin de que en el lativo á números. De aquí resulta que loa niños, al encontrar en lá lectora utto fe- iérmt…</t>
  </si>
  <si>
    <t>Gómez, Nicolás Tadeo</t>
  </si>
  <si>
    <t>Nicolás Tadeo Gómez</t>
  </si>
  <si>
    <t>…S. Fernando de la metropolitana iglesia de Sevilla á D. Josef María de los Santos : para una ración de la cate inscripciones sobre el gran libra al 5 p. 100, 00. dral de Córdoba á D. Nicolás Tadeo Gómez; y para otra de la iglesia parro Dichas Id., a) 4 p. 100, 45J i 40 d. f. ó vol. Títulos al portador de 5 p. 100 , ssi * 55 y 554 ¿ 60 y f* vot. y firme. quial de Pina, en la diócesis de Zaragoza, á D. Rafael Peinado. Id. Id. dr 4 por 100, 46. 46 í y 46* al co…</t>
  </si>
  <si>
    <t>Gon</t>
  </si>
  <si>
    <t>…Santo Cristo, Jallas , Ávllés, Or iso vii. Felizmente para la nación no quiso el cielo que apurase la copa de la ce, Gergal, Poza de la Sal, Carrion de Calatrava, Tarrasa, Puente Don Gon amargura; oyó las fervientes súplicas de los bqenos , restableció de un modo zalo , Liébana, Barco de Avila, Villacañas; Cañete, Espejo, Almendral, Casi portentoso la importante salud de S. M., y prolongó sus dias para -que Lerma , Benaumaurel, Jumiila, Fijól…</t>
  </si>
  <si>
    <t>…ambién se ha dignado nombrar haría ilusorias, y porque ademas no versan acerca de derechos é intereses pri por Real decreto para la vara de alcalde ' mayor de la villa des Pítente D. Gon vados , sino públicos. Estas dos consideraciones necesitan de un examen mas de zalo á- p. Antonio, María de Gis ñeros f Lanuza. ‘ tenido. En toda nación existe un poder soberano, que tiene 1* facultad dé mod.fi- Igualmente ha venido S. M. en nombrar i consult…</t>
  </si>
  <si>
    <t>Gon, Juan Gaalberfo</t>
  </si>
  <si>
    <t>Juan Gaalberfo Gon</t>
  </si>
  <si>
    <t>…acho universal de'Estado I), h rancheo de Zea Bct-—I el pliego de V. E. de 29 del corriente con la infausta noticia de la mucrte.de mudez, D. Josef de ia Cruz, el conde Je Chalía, D. Juan Gaalberfo Gon |nuestro amado Monarca el Sr. D. Fernando vu, que en gloria está, noticia zález y D. Antonio Alartinez, cada „uai en ci respectivo ejercicio de sus en [ que ha contristado á LoS fieles y leales habitantes de esta capital. ( cargos. "i ■/ I , La Reina nuestra…</t>
  </si>
  <si>
    <t>Gon, Juan Gualberto</t>
  </si>
  <si>
    <t>Juan Gualberto Gon</t>
  </si>
  <si>
    <t>…icación y demas efectos consiguientes. Está rubricado de voluntad soberana,'de expedir en 1 5 de Octubre del año próximo anterior el la Real mano-=Palacio 23 de Octubre de 1833.—A D. Juan Gualberto Gon decreto de amnistía general de los pasados extravíos para ios que hubiesen bajo zález. cualquiera denominación política incurrido en la animadversión del Gobiernos Exceptuáronse entonces de aquélla gracia los comprendidos en algunos casos es El dia de la proc…</t>
  </si>
  <si>
    <t>Gon-, Tomas</t>
  </si>
  <si>
    <t>Tomas Gon-</t>
  </si>
  <si>
    <t>…=D. Pedro Bailin.=D. Josef María de Alós. —D. Josef de V. M., como su tierna Madre y Tutora. Dígnese V. .VL admitir benigna Sartorio.=D. Juan de Potous y Mojica.=D. Pascual Liñan.=D. Tomas Gon- esta ingenua manifestación, emanada solamente de la lealtad que le profesan ■ zalex Carvajal.=D. Joaquín 11 rbína. jos exponemes, y que jamas desmentirán, sosteniendo siempre por convenci miento , por deber y fidelidad jurada los imprescriptibles derechos que…</t>
  </si>
  <si>
    <t>Goniochategut, Manuel Félix de</t>
  </si>
  <si>
    <t>Manuel Félix de Goniochategut</t>
  </si>
  <si>
    <t>…. —Por providencia del teniente segundo de asistente de la ciudad de Sevilla, se Por .último , la Dirección desea que los interesados procuren contribnir i cita á los herederos de D. Manuel Félix de Goniochategut, á D. Guillermo wbite, de facilitar el mas pronto despacho de esta operación, guardando la mayor uni Benicarló, á los herederos de D. Juan Bautista Amado yá D. Bernardo Eloóa, para que eo el término perentorio de seis meses justifiquen ante el expresado juez…</t>
  </si>
  <si>
    <t>González</t>
  </si>
  <si>
    <t>…como modelos de piedad y elocuencia. Tan nuestro Sefiur pira oponerse i la agresión del usurpador Buon.parte. procurar el re tas y tan, recomendables circunstancias granjearon al Sr. González la distingui poso y felicidad de la Europa y proteger los derechos de la humanidad y de la reli gión, en alianza y unión cun ios Soberanos que Armaron en'Viéna la declaración de da confianza de nuestros Reyes, y los justos premios con que se le honró den rj d…</t>
  </si>
  <si>
    <t>González, Angel</t>
  </si>
  <si>
    <t>Angel González</t>
  </si>
  <si>
    <t>…y recomienda particularmente al expresado subtenien carbón pora el Rea) sitio de S. -Lorenzo en codo el alio próximo veolderb de 1834* bar te D. Josef González que las mandaba, al teniente D. Angel González, al jodo lasseúaudocondicionesel diaque17 desa manifestaránNoviembre á en[2s ladoceescribaníade su maOunadei juzgadoparadelelmismo,remáteestán**de la ayudante de caballería D. León Arnedo, de la piase de amnistiados, y á los provisión del carbón; y el dfa 44…</t>
  </si>
  <si>
    <t>González, Jlian Josef</t>
  </si>
  <si>
    <t>Jlian Josef González</t>
  </si>
  <si>
    <t>…o acomodado á toda clase .de.personas; útil para los que estudien la teología que se les permita buscar trabajo en donde lo hallen. • moral, y dedicada al Rey nuestro Seficrr, par D. Jlian Josef González, presbítero. S» en distribuida de Calleja Esteban y de Bailo, en 4.0, en las librerías í tomos ■ Mr. Deiessért pregunta si se auxiliará á los refugiados que han salido -d» hallará , , y 72 en pasta. á 60 rs. en rúptiqa j Francia, en caso que se vuélvan á pres…</t>
  </si>
  <si>
    <t>González, Jnan Gualberto</t>
  </si>
  <si>
    <t>Jnan Gualberto González</t>
  </si>
  <si>
    <t>…nó é indeleble recono Diciembre de 1833.=Excmo. Sr.: Ramón, arzobispo obispo de Coria.=Excecimiento, y qué circulará en su augusta Hijasus luces é ideas generosas, ele lentísitfio Señor D. Jnan Gualberto González, secretario de Estado y del vando ambas la monarquía al grado de gloria y esplendor á que es llamada Despacho de Gracia y Justicia. por todos respectos. Tenga V. E. á bien manifestar á S. M. mis sentimientos de profunda y Excmo. Sr.: Es difícil expresar los v…</t>
  </si>
  <si>
    <t>González, Josef</t>
  </si>
  <si>
    <t>Josef González</t>
  </si>
  <si>
    <t>…diz £ b. Sevilla £ d. del corriente á las ocho y medía de la mañana en el pueblo de Malillos de Sa— Bayona, 00. Alicante 4 corto pla Corufia £ d. Valencia par. yago el subteniente D. Josef González , comandante de una brigada de carabi Burdeos,Hamburgo,00.00. Barcelonazo £ b. ¿ pesos ft. GranadaMálaga z 1b.id. ZaragozaDescuento£ ded. letra» neros de costas y frontsras, con otros 2 oficiales y 24 sargentos, cabos y cara Ldndres i 90 días £ 4 £ d. Santand…</t>
  </si>
  <si>
    <t>González, Juan Guaiberto</t>
  </si>
  <si>
    <t>Juan Guaiberto González</t>
  </si>
  <si>
    <t>…r todos los nego que el actual secretario de Estado y del Despacho de Gracia y Justicia y notario cios por mayoría absoluta de votos, de manera que los acuerdos se hagan por mayor D. Juan Guaiberto González, i quien lo entregué en la misma forma, el sufragio conforme de la mitad mas uno de los vocales concurrentes. convocase de mi orden á los referidos, testigos existentes y que se hallasen ea 17. «Instituyo y nombro por mis únicos y universales herederos á los…</t>
  </si>
  <si>
    <t>González, Juan Gualberto</t>
  </si>
  <si>
    <t>Juan Gualberto González</t>
  </si>
  <si>
    <t>…a el primer lugar He venido en nombrar para la Secretaria de Estado y del Despacho de entre las potencias de Europa , es un nuevo rasgo con que V. M. se ha dig Gracia y Justicia á D. Juan Gualberto González, fiscal del Consejo de In nado manifestar á sus vasallos la magnánima y paternal benevolencia con que dias; concediendo á D. Francisco Fernandez del Pino los honores del Consejo siempre se ha distinguido el reinado de V. M. No puedo, Señor, contemplar de Esta…</t>
  </si>
  <si>
    <t>…¿ dicho acto en la forma de estilo, y á los títulos que se ex juramento que tienen hecho' de defender los imprescriptibles derechos de la so presan en la nómina adjunta firmada de D. Juan Gualberto González, mi se beranía, y la sucesión directa de la corona en la augusta Hija de V. M., dig cretario del despacho de Gracia y Justicia. Tendráse entendido en la Cámara nándose admitir esta sumisa exposición, con que le felicitan el gefe , oficiales y para su cumplimi…</t>
  </si>
  <si>
    <t>…e Setiembre de 1833 = del Despacho D. Francisco de Zea Bermudez, D. Josef de la Cruz, el conde S. El duque de Hijar, marques de OranK=Excmo. Sr. secretario del despacho de Ofalia, D. Juan Gualberto González y D. Antonio Martínez, y mandarde Estado.” que continúen en el ejercicio de sus respectivos cargos. Tendréislo entendido, y lo comunicareis á quien corresponda. Palacio 29 de Setiembre de 1833.=A El parte citado en este oficio es como sigue: D. Francisco de Zea Bermudez.=Está rubr…</t>
  </si>
  <si>
    <t>…ompañado de los mayordomos de semana y demas servidumbre del taban situadas junto al atrio de la iglesia. A la&amp; tres y media de la mañana del Real cuarto, y á presencia del Excmo. Sr. D. Juan Gualberto González, del siguiente dia 4 ^ volvió á emprender la marcha en el mismo orden que el dra Consejo de Estado, secretario de Estado y del Despacho universal de Gracia anterior, y hecha pausa en el Escorial de abajo , para cantar el responso acos- 1 y Justicia, y notario…</t>
  </si>
  <si>
    <t>…cia , asegura á las Baleares que Excmo. Sr=B. L. M. de V. E=Manuci, obispo dc‘Sigüenza.=:Excmo. Señor serán gobernadas con aquella superioridad de consejo que domina los tiempos y D. Juan Gualberto González. los hombres, y que camina derechamente al bien, aun en medio de convulsio Excmo. Sr.: Con la de V. E. de 30 de Noviembre último, recibo con to nes y borrascas, y por entre escollos y precipicios. V. M., Señora, tiene en do aprecio.el juego de monedas que la…</t>
  </si>
  <si>
    <t>González, Manuel</t>
  </si>
  <si>
    <t>Manuel González</t>
  </si>
  <si>
    <t>…ia y Rusia, Reasumiendo todo lo que ha dicho, deduéé que Francia ha perdido los MaJriJ 6 Je Marzo. aliados que tenia, al paso quéi.sc ha aumentado él poder de la triple alianzar • D. Manuel González. Montaos , D. Julián de Remalle» D. Próspero qye esta,.partiendo-del.polo) adelanta hácia los desiertos de Oriente, llega á Fausto- Jiménez, D. Juan Josef López', D. Amonio Munarriz, el Conde de las pobIacionefff&lt;gefm¿ri¡GM &gt; en donde se divide , y pasando lo…</t>
  </si>
  <si>
    <t>González, Mariano Josef</t>
  </si>
  <si>
    <t>Mariano Josef González</t>
  </si>
  <si>
    <t>…s. Los comerciantes de libros dirigirán á casa del autor su correspon 4 15 de Setiembre. dencia. Hecha la entrega de la suscripción, y cerrada esta, se aumentará su precio Trillo. D. Mariano Josef González, en Madrid: desde 24 de Junio i igual para la venta. día de Scriembre. ■ ElTecnológteo, periódico de artes, ciencias y literatura, bajo los auspicios de la CASTILLA LA VIAJA Real junta de comercio de Cataluña. Este periódico, que no contendrá noticias politic…</t>
  </si>
  <si>
    <t>González, Ramón</t>
  </si>
  <si>
    <t>Ramón González</t>
  </si>
  <si>
    <t>…ebolledo: para una capellanía1 de altar y coro de la Real capilla i recoger les cuadernos núms. re.° y 13.0 del tomo 8.°, de dicha obra, y adelantar de S. Isidro de esta corte , á D. Ramón González: para una canongía de la ca el importe dal si guie ote. Continúa la suscripción. ------Lo» suscriptere» 4 la Biblioteca dt Jonocimicatos humanos pasarán á la librería de tedral de Roda, á D. Gabriel Masot y Reig: para la dignidad d* sacristán y Razóla A recog…</t>
  </si>
  <si>
    <t>González, Tomas Josef</t>
  </si>
  <si>
    <t>Tomas Josef González</t>
  </si>
  <si>
    <t>…mbrar, para Ja plaza dé miñü*'-’ Octubre. .. .. 22 9 40 tro deda flasc de intendentes,' vacante en &gt;d consejo:suprema dé.'la «Guerra, por fallecimiento de D. Manuel Echevarría’,-i D. Tomas Josef González fexo fementé Carvajal. ' • V ■ ‘ * , nrrrrr- .v;&gt;. '••*&lt;?'. Solteras. Casad»./ ■ Vítidas. '' Totoles " ; Alrtüulo del periódico titulado Amorttát Matanzas; , . Marzo. •.. •y 9. - '7‘-;i .15. 31 «La agradable cprnpiJnteresarite noticia que en Meante A la Auror…</t>
  </si>
  <si>
    <t>González, Víctor</t>
  </si>
  <si>
    <t>Víctor González</t>
  </si>
  <si>
    <t>…la misma imprenta de Verdaguer: Madrid en desde 1.® de Jubo i 30 de Setiembre. la librería de Razóla: Barbastro, Lafita; Badajoz, Pesiny: Bilbao, García: Búrgos, ReCaldas dt Tuy. D. Víctor González, en Vigo: desde 1.® de Julio 4 fin vUla: Cádiz, Mortal y Compafiía: Cáceres, Búrgos: Cervera, Casanovas: Corulla, Cal* dé Setiembre. vete:Cuenca{ Mariana: Ferrol, Saenz de Tejada: Figueras, Matas: Gerona, Olivas • Carballmoy Partovla. D. Bernardo Sanjurjo y M…</t>
  </si>
  <si>
    <t>Gonzalo</t>
  </si>
  <si>
    <t>…, Monda, Cabra, Fallas, Aviles, Orce, Gergal, Poza de la Sal, Carción en presentar los medios de que se difundan luego los beneficios de la abun rion de Calatrava, larrasa, Puente D. Gonzalo, Ltebana, Barco de Avi dancia en los pueblos confiados al cetro paternal del Ruy nuestro Señor, seguros la, Villacanas, Calahorra, Espejo, Almendral, Lerm3, Junadla, Berlartga da íle que sus trabajos serán recibidos con especial benevolencia; pero los que no…</t>
  </si>
  <si>
    <t>…rminadores declarados de sus coropatiiotas son j los dignos campeones de la traición; la España quedará desagraviada por Isa Señora; El vuestro alcalde mayor de la villa de Puente D. Gonzalo pues bel ii y su digna Madre , debiéndoles la restauración de su gloría europea, de to á L. R. P. del trono de V. M. le tributa el mas profundo respeto, acom su felicidad interior y de su unión doméstica. La ciudad de San Sebastian ha salido de esta terrible…</t>
  </si>
  <si>
    <t>Gopcevich</t>
  </si>
  <si>
    <t>…l lord corriente se expedirían las órdena para que se dejase pasar el navio austríaco Grey, y dirigido en seguida í Luis Felipe , copia del tratado firmado por las el Radoslaw, su capitán Gopcevich, cuando bajase el Escalda viniendo de. corta de Austria, Prusia y Rusia , relativo á los negocios de la Turquía. (Cot.) AmBérei pára salir al mar. Ésta noticia es al parecer una confirmación de la —;—La Gaceta de Carltruhe anuncia que dentro de poco as trasla…</t>
  </si>
  <si>
    <t>Goptland</t>
  </si>
  <si>
    <t>…c_.Santillano y D. Juan Bautista Lavíada, por la mama .azon. ' ' .. , .... _ Gratificación en la cíate de manoty fies. D. Josef Qliva y D. Francisco yista^de^Thasoé, descubrió el capitán Goptland 8 embarcaciones, a las cuales Acebal, por igualdad de circunstancias. inmediatamente caza.,El,Beacon echó al mar las laMfias, y al mismo Accéislt. D. Miguel Alotiso y E&gt;. Juan de Dios-Bravo, por id. tümpo se les'reuaió una lancha cañonera turca mqoiada ytSr m…</t>
  </si>
  <si>
    <t>Gordon, Josef</t>
  </si>
  <si>
    <t>Josef Gordon</t>
  </si>
  <si>
    <t>…terosos, porque á todos se extendió k largueza de k auto de cuanro pueda comprometer en lo mas mínimo su tranquilidad y reposo. ridad municipal. (Cóurier.) Debe hacerse mención de D. Josef Gordon, subdelegado de rentas, que ,____Todas las noticias que recibimos del teatro de la guerra de la península 'Obsequió con un baile i los plasentinos, y muy particular del Sr. marques ríe desmienten ios pronósticos de mal agüero hechos por algunos sobre su final…</t>
  </si>
  <si>
    <t>Goti, Férnando</t>
  </si>
  <si>
    <t>Férnando Goti</t>
  </si>
  <si>
    <t>…n la de hombres extraviados mo Diablo del Hierro. mentáneamente por la desesperación, están siempre destinados á dar al mundo Subteniente retirado en Sebin , provincia de Vizcaya, D. Férnando Goti. gloriosos ejemplos. La Reina Gobernadora ha aceptado con bondad la oferta Subteniente de voluntarios Realistas de. la ciudad de Frías D. Andrés que hicieron ai capítan general de Exl/emadura aquellos leales extremeños re Arnaez. fugiados en Portugal de alist…</t>
  </si>
  <si>
    <t>Goyantes, Angel Casimiro de</t>
  </si>
  <si>
    <t>Angel Casimiro de Goyantes</t>
  </si>
  <si>
    <t>…a dica y desacredita elgobiemo. de.Cruz , su precio i xa rs. M- Fulchiron sostiene la idea de M. de Schonen, asi porque cree justo pa —Fibaiax, cuentor y alcgoriat moraler del Dr. D. Angel Casimiro de Goyantes. Es ta nueva co ecciou de fabuias, muchas de ellas originales, es el resultado de un de gar unas deudas contraídas casi todas con industriales y artistas cuya suerte debe tenido estudio de ios mas famosos fabulistas. £1 lector encontraré en tan'diversas inter…</t>
  </si>
  <si>
    <t>Gracia, Secretario de</t>
  </si>
  <si>
    <t>Secretario de Gracia</t>
  </si>
  <si>
    <t>cienes y demás resultas, se harán con arreglo i lo prevenido en 1« Real orde del.precitado Excmo. Sr. Secretario de Gracia j Justicia, haciendo presept* nan?» de reemplazos de 27 de Octubre de 1800, su adicional de 21 de Ent . ksuma gratitud y satisfacción con que esta su ciudad de Plasencia ha recibido ro de 1819, y Reales decretos, órdenes é instrucciones posteriores én.todo Jo…</t>
  </si>
  <si>
    <t>Gracia, Secretario del Despacho do</t>
  </si>
  <si>
    <t>Secretario del Despacho do Gracia</t>
  </si>
  <si>
    <t>…a, y opon Dios guarde &gt;á V. E. muchos años. Astorga’ Diciembre 9 de 1833 = drá muchas dificultades á las innovaciones intentadas por el Sultán. Excmo. Sr.re Vito Magaz.~ F.XCO'.O. Sr. Secretario del Despacho do Gracia y ____ El Diario de Francfort dice que por resolución de la Dieta germánica Justicia. / se ha suprimido la Gaceta de'.Necker, con orden de que no pueda parecer bajo WlKIStEXIO/lrE HACIENDA DE ESPAÑA. ningún otro-título en los Estados de la Confederación, ni s…</t>
  </si>
  <si>
    <t>Grajo, Juan Manuel</t>
  </si>
  <si>
    <t>Juan Manuel Grajo</t>
  </si>
  <si>
    <t>…al castellano de la 7.a edición francesa, y aumentado palabras serán bien admitidas en vuestros corazones? Pero—., ¡con qué dolor con alguuas reflexiones morales por el presbítero D. Juan Manuel Grajo. Contiene lo digo!.... En unos tiempos en que las pasiones han estado en tanta contradic los principales sucesps de la sagrada Bifijia desde la creación del mundo hast,a el na ción de sentimientos «no podrá acercarse á vosotros alguno que con la piel de cimie…</t>
  </si>
  <si>
    <t>Grandeza, Francisco Javier Castaños la</t>
  </si>
  <si>
    <t>Francisco Javier Castaños la Grandeza</t>
  </si>
  <si>
    <t>…lan vengo en conceder personalmente, por falta de descendencia, al capitán general de nuestras observaciones, nos limitaremos á recordarles el zelo con que los li de mis ejércitos D. Francisco Javier Castaños la Grandeza de España de prime berales se apresuran á excitar la vigilancia general en cuanto, por cualquiera cir ra clase con el título de dlique de Bailen; y es mi voluntad que tenga el honor cunstancia ó por solo la casualidad, se reúnen en algún pueblo dos personas de de cubri…</t>
  </si>
  <si>
    <t>Granés, Salvador María</t>
  </si>
  <si>
    <t>Salvador María Granés</t>
  </si>
  <si>
    <t>…ue de Bailen.=D. Francisco Marin.=D. Ramón López Pelegrin —D. Esteban ciando la temprana muerte del Rey nuestro Señor (Q. D. D. G.) ha llenado Astaz=D- Matías Herrero.=Reg¡strada: D. Salvador María Granés.=Ten¡ente á esta junta del mas amargo dolor al considerar la perdida de un Soberano, tan canciller mayor, D. Salvador María Granés. justa y debidamente amado de sus vasallos. En tan triste acontecimiento le que Publicación. En la muy heróica villa de Madrid á…</t>
  </si>
  <si>
    <t>Grantham</t>
  </si>
  <si>
    <t>…pues dida injusta y opresora; asimismo la defendieron el obispo de Batliervvells, el en él se destruía para siempre la soberanía de los cantones, y preparaba el ca de Hereford, el lord Grantham y el lord Harrosvby, pero declarando que se mino para una dictadura central; en una palabra, era una revolución manifies reservaban hablar contra algunas de sus disposiciones ó cláusulas, y la comba ta , mas se malogró por la resistencia de los siete cantones…</t>
  </si>
  <si>
    <t>Granvillc</t>
  </si>
  <si>
    <t>…volvió á presentar en el teatro antes de ayer, fue recibido con Parts 14 de Enero. „ los mas grandes aplausos: verdad es que S. M. se hace digno del acendrado Ayer dio un baile el lord Granvillc, embajador de Inglaterra, al que ■* amor que le profesan los austríacos por su bondadoso corazón y noble gene asistieron muy pocos franceses, y las señoras que concurrieron pertenecían to rosidad. „___Sq tiene por un prodigio él haberse restablecido tan pront…</t>
  </si>
  <si>
    <t>Granville</t>
  </si>
  <si>
    <t>…vas de que PORTUGAL los Dardanelos están ya ocupados, y de que á esta fecha ha pasado de Silistria el ejército ruso. (Courrúrí) Lisboa 22 de Abril. _—Hoy ha salido para Londres el lord Granville. (G. de Fí) ‘ El gobierno de S. M. ha recibido hoy noticia de oficio de que el Rey nues -___ Mr. d’Appony no saldrá de esta capital hasta fin de Mayo. Parece que tro Señor llegó el 19 por la mañana á S. Mamed da Infesta, é inmediatamente S. E.? que ha pasado…</t>
  </si>
  <si>
    <t>…que ____ Escriben de Calais con fecha 22 del corriente lo que sigue: »Ayer llegó una vez censurada la conducta de la Cámara no se desvanece la censura con una aquí por la tarde el lord Granville, embajador de Inglaterra cerca de Luis Fe sentencia, pues lo único que se prueba imponiendo una pena es que para soste lipe,-Rey de los franceses) y-esta mañana á las diez se ha embarcado con toda ner un hecho tiránico nunca falta una ley injusta y un tribuna…</t>
  </si>
  <si>
    <t>…lomácia___ -El dia 10 por la mañana Mr. HamiJton, encargado de la embajada ingle ___ -Se han convocado los Estados de Wurtemberg para el 20 de Mayo. Mr. sa durante la ausencia del lord Granville, fue gritado á casa de Mr. Broglie, Ofitzer; cuya proposición hizo tanto ruido y-ocasionó la disolución de los an adonde va se hallaba Mr. Pozzo-di-Borgo. Los tres diplomáticos tuvieron una teriores , no será ciertamente elegido. Las ultimas agitaciones de Al…</t>
  </si>
  <si>
    <t>…de pocos dias para" deliberar este negocio. (Courier.j sucesión, habéis decretado la convocación ¿ Córtes, y el reconocimiento solían- r • Kl príncipe de Talleyrand, M. Dedel y el lord Granville han tenido úlne de vuestra augusta primogénita cómo Princesa heredera dél trono. ¡ ¡ tímamepTc una larga conferencia con el vizconde Palmerston en Foremg-Offitos motivos de júbilo y gratitud para todos los verdaderos españoles! 4Quicia ■ 'ce.,fLJl); : 1 . reh…</t>
  </si>
  <si>
    <t>…. (G. de siga en su Mitrada, pues qqe se compone -por la mayor partí de individuos que Francia.) tienen por sistema votar siempre por el gobierno, cualquiera que sea Por Jo ____EÍ lord Granville , embajador de Londres, ha salido el 17 para regresar demas observa este periódico que en último apuróse disolverá la Cámara, y co i aquella capital. mo los electores no han quedado bastante contentos de eili, no debe temerse ____Extracto del parte que ha dad…</t>
  </si>
  <si>
    <t>…s extrangeros. mado en París, á saber: Y S. M- el Rey del reino-unido de la Gran-Bretaña é Irlanda al muy ho IEl 30 de Noviembre de 1831 un tratado para reprimir el crimen norable vizconde Granville, lord del Reino-Unido, caballero gran-cruz de la del trájico de negros : 2.a el 22 de Marzo del presente año de 1833 un conve honorífica orden del Baño, individuo del consejo privado de S. M. B. y su nio suplementario relativo al mismo objeto: 3.° en fin, con…</t>
  </si>
  <si>
    <t>Graves, Francisco Ramonet</t>
  </si>
  <si>
    <t>Francisco Ramonet Graves</t>
  </si>
  <si>
    <t>…ental de la ciencia de un general en gefe. Se ha traducido libremente en Días. dia anterior. Total. Curados. Fallecidos. castellano con algunas'adiciones por el mariscal de campo ^D. Francisco Ramonet Graves. Leves. Lsey^ejempiareshalla de ventaen papelen la finoimprenta¿ 24 enRealpasta.á 17 rs. en rústica y 20 en pasta. También 12 2o 7 .. 27 9 i ■En la misma.se hallan losprincipios de "Estrategia, aclarados por la relación de 13 17 2 - 19 12 ylá adicionadacampañ…</t>
  </si>
  <si>
    <t>Grb</t>
  </si>
  <si>
    <t>…mayor , dijo en voz alta levantando el pendón: Castilla s C otilla , Castilla , Castilla: por nuestra ca Lisboa 2J. de A üviem.brc. tólica Reina y Señora Doña María Isa sel ii (Q. D. Grb) viva, viva , viva. El II ce! corriente d brigadier D. Juan Ne-pcmueeno atacó ccn la id \ 5d Fueren convidado» í c-,u *ugu»U función, de L» autoridad.» y per división de su mando el pueblo de Peines, una de las mejores posiciones de las sonas distinguidas, d…</t>
  </si>
  <si>
    <t>Greiáwerck</t>
  </si>
  <si>
    <t>…bunales pero los de la ciudad sufrieron una pérdida mas considerable; asimismo pere que quitan á los acusados sus jueces, naturales. También se ha esetito que esto} ció en ella el coronel Greiáwerck. Los comisionados federales te marcharon nuevos tribunales han procedido oculta y arbitrariamente. Para desengaño é ins precipitadamente el uno á Soleura jr el otro á Rhenfcldcr para proporcionar trucción de las personas que no conocen nuestro orden judicial,…</t>
  </si>
  <si>
    <t>Greigh</t>
  </si>
  <si>
    <t>…endo mas á.sus súbditos que á los egip tra el mas-valiente caudillo de la Europa. cios no se atreve á irritar su fanatismo. Estos son los votos.dé la ciudad de Murcia.” . ;: i: El almirante Greigh llegará antes que los árabes* y Ja escuadra fráníesa S. M. se dignó contestar - que agradaría ¡mucho esto* sentimientos ,. y que seguirá dc cerca á la rusa , pues se dice, que en. los primeros dias de Febrero sé contaba con la decisión y fidelidad de los habi…</t>
  </si>
  <si>
    <t>…adas en l,a misma nota, respecto á enviar la escuadra rusa del mar »El renado de la ciudad de Francfort A los habitantes dt ella. 1 Negro, me apresuro asimismo á comunicárselas al almirante Greigh por el correo de Rusia qué debe salir mañana. ■&gt;Las sangrientas ocurrencias del dia 3 han hecho que la Dieta germánica, Sin embargo1, fundado en las sinceras y benéficas intenciones de mi augusto considerándolas, no como un ateneo contra la tranquilidad de es…</t>
  </si>
  <si>
    <t>…lrode,partió el 24 para, Lubek en el tados nombrados por el cantón dq Neufchatel, los cuales eran el conde de piróscafo La-Alejandra. Weadhdsn 'f Eugenio Temssea; 1 ...i.’, 1 " El almirante Greigh, comandmte de la escuadra rusa del mar Negro, áca- M. de Wesdhelca comunicó á la-asamblea áf* declaración del cuerpo l^tsba de ser nombrado individuo-del consejo del impelió. lativo de Neufchatel, en la ctíai se deeia^ qoe'Sfcniéndose al decreto de l» Die El…</t>
  </si>
  <si>
    <t>Grey</t>
  </si>
  <si>
    <t>…duca. — nuestro gabinete; pero en Lóndres y en Paris no sucede asipues allí se mani Juan ,Bautista Berri^iszPtdro Fuentes y Sánchez, secretario. fiestan poco satisfechos de él. El lord Grey ha contestado á nuestro embajador en Lóndres que eLpioyecto daría lugar á mieras dilaciones,y que en todo ca Señorar El ayuntamiento de la ciudad de Barcelona, que al recibo del iñ- so la ciudadela debería evacuarse ante todas cósase en Paris sé ha contestado…</t>
  </si>
  <si>
    <t>…; -pero lo que mas hace creer que esta mutación pueda muy bien verifi los cuales,se trata de perjuicio de tercera persona-, como también los penales carse; es precisamente que el conde Grey y el lord Palmerston no están de que se titulan preservativos de pecado, á no ser que la conmutación futura sea acuerdo sobre varios puntos relativos á la política extranjera. i de tal calidad que retraiga al penitente de cometer el pecado, no menos que ——_EI…</t>
  </si>
  <si>
    <t>…r felices;' sobre ‘ ^ tvetATEEXA. la excelsa Infanta’'qOc un”día fia de émpuñar su cetro, y sobre todos Ib* de— ' _ . LdtidretlS de Ewrq. mas de su Real familia. .:. ; Ayer dió el lord Grey un gran banquete Vti su palacio de DowningTale* son fot”votos de este ayuntamiento, v taifa son los de este vuestro xtreet ai conde Rpzzo di Bofgo,™á S..&amp;:el embjqador de Turquía,; af. emba pueblo, qirr tfehé I» gloria de poder' déciráV. M. que’no abriga en s…</t>
  </si>
  <si>
    <t>…calda, nos de Francia- y de Inglaterra, ni de un contrato para lo sucesivo entre el o que saliendo de Amberes quisiesen ir al mar, pero entendiéndose -esto pro mariscal Soult y el conde Grey, porque podría suceder que los Reyes y los visionalmente ínterin se reciban ulteriores disposiciones, según las cuales será ministros se uniesen con un objeto absolutamente opuesto £ nuestro bien estar permitido el paso. Sin embargo, quedan exceptuados de est…</t>
  </si>
  <si>
    <t>…os lores__Sesión de29 de Enero. INGLATERRA. El 29 se reunió el Parlamento, y según costumbre abrió sus sesiones una Ldndres 1de Febrero. comisión compuesta del lord Canciller, del conde Grey , del duque de Rich- El Albion dice que en los condados en donde ha triunfado el partido roond, del marques de Lansdown y del lord Aukland; los cuales habiéndose conservador, se han dado muchos banquetes á ciertas personas visibles de di presentado á las dos…</t>
  </si>
  <si>
    <t>…ención que ha ocurrido en la sesión que la Cá comandantes de armas, 4 fin de que reunidos con los oficiales de su respectivo mara de los Lores celebró el día-12 es haber anunciado lord Grey que el jue mando ejrél parage y dia que determine , se proceda á su entera lectura, y en ves próximo presentaría un~bill para reprimir con energía los desórdenes que seguida se comisione al comandante ú oficial mas antiguo para que reúna i to , agitan á Irlan…</t>
  </si>
  <si>
    <t>…ódicos ingleses anuncian que Mr. O’Connel estaba decidido á com gica, Italia y Portugal, pregunta al ministro de Negocios extrangeros si es batir con todas sus fuerzas el bilí del lord Grey relativo á Irlanda, añadiendo cierto, como se dice, que por un tratado secreto se ha obligado el gobierno á que seria apoyado por Mr. Hume y sus amigos políticos. no fortificar á Parts; si piensa reedificar las fortificaciones de Huninga; y qué También parece…</t>
  </si>
  <si>
    <t>…ero da 1833 = Exce En la sesión dej 21, después de haberse tratado de algunqstásúntos locales^ lentísimo Sr.rrFV. fíipílito, obispo de Lugo.=Excmo. Sr. D- Francuco.Fer- prepuso el lord Grey un bilí para aIterar en ciertos casos, la; cd,mp3tencia„dq ^ nandez del Fino, Secretario de Estado y del Despacho universal de Gracia y los tribunales de Irlanda , á fin de asegurar á la jusbeia de este^pais: tura admi JiMicia. nistración mas pronta. Leído qu…</t>
  </si>
  <si>
    <t>…se leyeron dos representaciones: una dirigida al Rey contra las medi persista en su conducta firme, é'imperturbable , como tampoco que á pe,ar de das de coerción adoptadas por el lord Grey; y la otra al pueblo ingles, en la la nota del lord Palmersfon, eí ministro ingles no, cooperará con las armas cual interesan su simpatía y su cooperación para que por su parte se opongan á obligar al Rey de Holanda í. que potíga en ejecución el tratado dpi f…</t>
  </si>
  <si>
    <t>…a se -«¿-^i.JivN*eB»ejS-bajá, acompañado de Mr. Maurojeni {tuvo el 12 datcoa- Iratatni de que U Dieta germánica fuese presidida en to sucesivo ,-un« ve*.|p0r fereaeias, una con él lord Grey en la tesoreria,p.l*otraea el Foreing^of- ún minótro «Ui Prusia, jr otra jmr uno de Austria,,la Gaett» dt Auoehttte $o* enn el Infd Felmerstoa. (TéeOWr.) «tonuébté eaía noticia. (G. Je F.} i'</t>
  </si>
  <si>
    <t>…la .Habiendo llamado la atención- del ministerio en esta misma sesión lo que lonja de Francfort sobre la nuestra, y sobre todo á las noticias de Oriente. Para había comunicado el lord Grey sobre las uniones políticas durante la última formar juicio es-preciso ver qué efecto han producido en S. Petersburgo, y bajo elección, declararon el lord Althorp y Mr. Woód que carecían de fundamento ]ué aspecto las considera aquel gabinete. Es probable que…</t>
  </si>
  <si>
    <t>…tod* duró hasta las cinco de ella. al cual asistieron el lord canciller, el marques de dHfeéKtíU i lt átrté dé'Viéha, y sin duda deben llevar noticias muy impor- Landsdoérfle, el conde Grey, él conde Ripon (el lord Goderick) el duque de Se'^tabl* de ÜbWOtdS yxyirridos-en Constantinopla j y que so ha lo- . Richyiond. el vizconde Meíbume, el vizconde Althorp, el honorableC. Graht, __Ii .-frál-uL* Ibríhim- hi-tü OcMpádo realmente Íd.g»Smirna, al el…</t>
  </si>
  <si>
    <t>…ue su industria y prosperidad , debidas á la solicitud del go to. (Jan.) bierno, hagan olvidar los males pasados. (.Diario de Petcrsburgo.) ____ Dicen que lord Althorp ba dicho al conde Grey que reflexione sobre si conviene ó no que sp retire del ministerio, (CeuriVr.). __ . ■- ; MVHZA. ; ‘ ' . y" . i' ■ Munich 22 de Abril. . cÍjtara de los cÓMtmBS._d Jrr/on del 22. , El 4 del corriente entró en el Bosforo la segunda expedición de la escua dra ru…</t>
  </si>
  <si>
    <t>…omisión y ■ jo e! mismo aspecto que la hubieran mirado Nelson y Collingwood/’ Esta mo enviando partes á aquella capital. cion es adoptada con las modificaciones que hizo á ella el lord Grey,. Parece que la Baviera ha tomado la misma precaución, y enviado á Suiza espías para que vigilen á los refugiados polacos. FRANCIA. INGLATERRA. París 5 de Mayo. Lóndres 3 de Mayo. Bols&amp;de ayer. Cinco por 100 consolidados 102 fr. 90 c. Empréstito Real Fondos p…</t>
  </si>
  <si>
    <t>…erg, ministro pleni BAVIERA. potenciario de la Bélgica; el encargado extraordinario de Austria; el encargado ^ Muniehll de Mayo. por la corte de España; el duque de Devonshire; el conde Grey; el conde v condesa de Granville; el lord Hill, y el teniente general Baudrand, edecán dcL El Rey estará aquí de vuelta de su viage de Italia antes del día del Corpus. duque de Orleans. (Courier.j Parece que muchos estudiantes de Baviera se hallan comprometid…</t>
  </si>
  <si>
    <t>…s de caballería. vicepresidente de la comisión de las Indias occidentales, han sido delegados El ministro de la Instrucción pública ha mandado se traslade ¿ esta capital cerca del conde Grey para tratar de que se suspenda la discusión sobre la eman el apoderado del gobierno en la universidad de Bonn, á fin de que presencie y cipación de los esclavos, que debería ser el objeto de la sesión del martes dé su dictamen en las discusiones relativas á l…</t>
  </si>
  <si>
    <t>…l días se anuficta que la Puerta consiente en la cesión de Adana, par lo cuál se al comercio. podía tener por cierta-la salida dé los rusos dé Constantinopla. Otros dicen qua ■ £i conde Grey dió gracias al noble duque por loe deseos que habia manir li. de Saint-AuUirc escribe, que es cierto que el Sultán se muestra inclinado i</t>
  </si>
  <si>
    <t>…Sesión del dia 30. Je envió á Ginebra escoltado por un gendarma. El polaco 1c ha escrito desde esta última ciudad una carta llena de insolencias. Parece que el Sr. conde de La- El conde Grey puso sobre la mesa una copia del tratado ó convenio con tour ha dirigido una reclamación enérgica acerca de este asunto al encargado da cluido entre el Rey de los franceses, el de Inglaterra y el de los Países-Bajos. Negocios de Francia en Turin, En todas las…</t>
  </si>
  <si>
    <t>…-que Jes amenaza su mtsHTó gobierno! ¡Lo que redactase lg exposición que habia de dirigirse á S. M. há sucedido en América no deberá ser una lección suficiente para nuestros go El lord Grey contestó que esto era inútil, porque ya estaba redactada, y bernantes? entonces el lord Kenyon propuso que se la presentase al Rey una diputación, M. Stanley, contestando al oradoT precedente, aseguró que según las actas cuyos individuos llevasen bandas blanc…</t>
  </si>
  <si>
    <t>…por sición. De consiguiente, accediendo á cualquiera parte del bilí me considero su$- ministros. como completamente libre de hacerlo respecto de Las demas , pues tal es la con El lord Grey, añadió, ha dicho contestando á mis observaciones qué se ducta que estoy decidido á, seguir en todo negocio público. Uno «le los moti habian entablado negociaciones acerca de este asunto, y yo puedo asegurar, se vos que tengo para desaprobar las composiciones…</t>
  </si>
  <si>
    <t>…ranquilidad y Heideltcrg TI de Junio. la conservación de la constitución de la antigua Inglaterra. La orden del Rey de Prusia, por la cual se prohíbe £ sus súbditos vengan ____ El conde Grey, con el discurso que pronunció el 26 en W*sesión de la £ seguir sus estudios en esta universidad, ha producido aquí una profunda im Cámara de los Lores, ha contestado á la vez al duque de Wellington y al con presión, y todos temen que £ su ejemplo adopten otr…</t>
  </si>
  <si>
    <t>…empre que manifestaría,sentimientos sumamente : ^ditecCion de correos de Francia piara que se quinasen todas las trabas'que entor honoríficos. Desde entonces eta ya preciso que el lord Grey j sus colegas hi pecían la circulación"'de los periódicos entre ambos reihos. ciesen .de lá necesidad virtud, y manifestasen deseos de evitar una colisión . -‘El ‘Ibrd Althocp convino con $1 preopinante en que era de desear que fuesen . estando seguro*,-qijin…</t>
  </si>
  <si>
    <t>…del Echiquier , al cual asistieron el lord Canciller ,el margues deiZiabs— ministro qué Alehemet-Alí estaba resuelto á hacer una invasión en Turquía, y •dnwn , el conde Ripon, el conde Grey, el duque de Rtchemond, el vizcou* que se necesitaría de que interviniese una Potencia extrangera para detener sus de Malbournc, el vizconde Palmerston, M. Stanley, el vizconde Althorp, marchas. Mas por una negligencia inconcebible de nuestro gobierno no se h…</t>
  </si>
  <si>
    <t>…O’Connor retiró también la suya anunciada antes, y cuyo objeto era el Oficiales sobre este suceso.” ‘ % pedir que se reprobase el acta de unión dé la Irlanda con la Inglaterra. El conde Grey dijo que en aquel momento no podía contestar con preci M. Ruthven presentó una resolución en que proponía que.el gobierno'de sión á la pregunta que acababa de dirigirle el noble lord, en atención a que no bía hacer todos sus esfuerzos y no omitir medio de eco…</t>
  </si>
  <si>
    <t>…/'desde aquella el bloqueé dé qué én ella se habla no es mas que un bloqueo por escrito. ¿poca ha seguido Francia se ha vuelto mas fanáticamente exclusiva, aun después Responde el lord Grey que lo único que puede decir es, que habiendo dada dé la paz de 1814- Podríamos hablar ademas de los derechos prohibitivos adop parte los agentes de la regencia portuguesa del proyecto dé bloqueo, el minis tados en Francia bajo pretexto de proteger la industr…</t>
  </si>
  <si>
    <t>…n que á nadie ha satisfecho. El duque de Sussex manifestó su entera adhesión al principio del bilí; y reí «Es tal la anarquía que aquí reina que se puede decir que ya no hav Suiza.conde Grey refutó en un largo discurso todas las objeciones del dúque de \W De los cantones que reconocen la Dieta de Zurich hay muchos que no están llington y del obispo de Exeter. unidos. El nuestro, que es el primero de todos por su población é influencia, y En segui…</t>
  </si>
  <si>
    <t>…e Cantorbery propuso una adición, la cual fue combatida por el lord «ANCIA. Grey y el marques Lansdowne; pero al fin se adoptó por una mayoría de dos votos. 'Paris 28 de Julio. El conde Grey pidió que se suspendiese la sesión, á fin de que los minis Bolsa dt anteayer. Cinco por 100 consolidados 104 c‘ Empréstito tros tuviesen tiempo de tomar algún partido; y con este motivo hubo reunio Real He España 86. Renta perpetua de id. 701. nes ministerial…</t>
  </si>
  <si>
    <t>…a Cámara, y es uno de nal, ó en contra de la adición, de modo que se adoptó por una mayoría anti-, los de su partido. (Globo.') ministerial de 2 votos. ~ En vista de esto pidió el conde Grey que se suspendiese la discusión, parí cámara de los LORHS-__5Vzi'ort del día 23 de Julio que se pudieran examinar las demas cláusulas del bilí, y los ministros tuviesen El conde de Radnor presentó una exposición en que la unión política do tiempo de deliberar…</t>
  </si>
  <si>
    <t>…e ____ E(*26 hubo también otra reunión de ministros y de otros! empleados del la Cámara que asisten á unas sesiones en que se trata de la existencia de 1QQ gobierno en la casa del conde Grey , á la que asistieron el duque de Richmond, millones de almas. Los puntos principales que se han votado son, sobre si se el marques df iLansdotwne,el conde de Ripor, el vizconde Melbourne y el oiría otra vez á la compiñía 4f la ludia oriental contra ciertas c…</t>
  </si>
  <si>
    <t>…n llones , cambiarán de ideas. (Courier?) tuosas en Peterhof. Está convidado á ellas el cuerpo diplomático, y se quiere _En la sesión de la Cámara de los Lores del 29 de Julio, el conde Grey que excedan á las de ios años anteriores. Í‘ ndió que se presentase el informe de la comisión sobre el bilí de reforma de A propuesta del príncipe Dolgorukt, gobernador general de Grodno y de a Iglesia de Irlanda. Lord Wmchelsea propuso que se desechase el in…</t>
  </si>
  <si>
    <t>…porque supone la buena armonía que reina tanes de los navios de guerra apostados en aquellos parages. entre los Soberanos. Tenemos razones fundadas para creer que en esta confe El conde Grey afirma que la notificación del Bloqueo ésta en forma regu rencia te tratará principalmente de los negocios de Polonia, y nadie podrá lle lar: »eljgobierno , dice, se ha conformado estrictamente á los antecedentes qu« var á mal que los Monarcas redoblen la ate…</t>
  </si>
  <si>
    <t>…misma isla ^"modificación ó adición que máticos , inclusos el mariscal Maison y el conde Saint-Aulaire. El lord Min se adoptó sin la menor dificultad. io, amigo íntimo del primer ministro Grey, acaba de llegar á Alemania, des El lord. Su lite Id solicitó se añadiese otro articuló, por el cual se prohibiese pués de haber tenido en Londres muchas conferencias con el lord Palmerston. el castigo de azotes con relación á las mugeres negras. Impugnó este…</t>
  </si>
  <si>
    <t>…— S. M. acompañado de una lucida comitiva, paso a las dos al Parlamento, 3 ios oportunos para libertar á Oriente, ó mas bien á Europa entera, del domi en donde fue recibido por tí lord Grey, el lord canciller y los demas emplea nio que Rusia se prepara á extender sobre esta parte del mundo, como lo con dos principales del Estado. seguiría si cuanto antes no se adoptan disposiciones capaces de reprimir estas in Sentado S. M. en el trono, se dió o…</t>
  </si>
  <si>
    <t>…: »&gt;Es probable que la Con El martas último el ayuntamiento de Durham envió carta de ciudadanía federación diferirá la respuesta que debe dar al Rey de los Paóes-Bajos hasta I asi conde Grey, y este contestó á la arenga de los comisionados en los térmi- que los demas negocios esten concluí Jos.” En nuestro sentir este congreso no se [nos siguientes: »Me juzgo muy honrado con las expresiones de benevolencia ocupará en lo mas mínimo de la cue'tion…</t>
  </si>
  <si>
    <t>…temada impuestos. ifJa-' Léndrcs 2$ de Noviembre. Pondos públicos, Tres por f 00 consolidados 38. Aunque en diferentes periódicos de muy poca crítica se ha anunciado que AVSmUL eí lord Grey se hallaba dispuesto á separarse inmediatamente del ministerio, IPSrnalZ de Noviembre, podemos asegurar que en nuestra opinión todas estas voces carecen de funda m cosgl&amp;Q dé ministros en Fraga presidido. mento. (G/&lt;¿r u¡«4‘ traveUer,) | c^ diputados *|e todj…</t>
  </si>
  <si>
    <t>…onfedera 1— No damos crédito á las noticias que han corrido estos dias, y según las ción, sino interpretar de un modo solemne alguna de sus disposiciones .para cuates se decía que lord Grey se retiraba del ministerio. que en adelante no se ofrezcan dudas acerca de su verdadero sentido. (Men—El Correo belga dice que el Rey de Inglaterra ha enviado una magnífica sageroi) espada al capitán Luis .Meulebrouck, comandante.de la fragata bélgica lá Na E…</t>
  </si>
  <si>
    <t>…lot del 8 del corriente dice: que fon circulado dó prorogar el Parlameuto hasta el 4- de Febrero. feúchos fomóre* de mudanza del ministerio, y entre ello® que M. Coghen vol____ El conde Grey ha dado un espléndido banquete en Downing-street, al Vra' si despacho Universal de Haciendk.'Sin embargo, lo mas cierto es que M. cual han asistido el embajador de Rusia, la princesa Xievcir, el príncipe Estcr- Tsllor será ministro, de Justicia, M, H- de Brou…</t>
  </si>
  <si>
    <t>Gri, Gregorio</t>
  </si>
  <si>
    <t>Gregorio Gri</t>
  </si>
  <si>
    <t>…sa villa D. Gregorio Barray coa',' y Ja instruc «Señor: la santa iglesia catedral de Málaga, que ha resonado con el tono ción ,y laboriosidad de los profesores D. Juan Subercase f D. Gregorio Gri lúgubre de las rogativas de su clero y con las exhortaciones de sus mejores ora ben, ,S. M.. se ha dignado.ciir1, con especial agrado la narración de los rápidos dores , purificada con innumerables confesiones y santificada con las comunio y notables ; progre…</t>
  </si>
  <si>
    <t>Grimarest, Juan</t>
  </si>
  <si>
    <t>Juan Grimarest</t>
  </si>
  <si>
    <t>…s. , la distribución de premios, que recayeron $n los caballeros siguientes: En la clase elemental obtuvieron los primeros premios D. Luís Pascual y D. Manuel Fórner: los segundos D. Juan Grimarest, D. Alfonso Chico y " Noticias sanitarias recibidas en el ministerio del Fomento general del Remo, D. Antonio Mendoza. 1 Provincia de Sevilla. En la clase inferior de gramática latina sortearon el primer premio D. Jo Ayamonte. Dia. 11. Existencia del dia de a…</t>
  </si>
  <si>
    <t>Guaiboso, Juan</t>
  </si>
  <si>
    <t>Juan Guaiboso</t>
  </si>
  <si>
    <t>…la todos los españoles. Lugo Diciembre 9 de 1833.= Excmo. Sr. = Fr. Hipólito, presenTe'seasion tan feales-y-adictos á la Reina Doña Isabel ii , como lo han obispo de Lugo-=Excmo. Sr. D. Juan Guaiboso .Gsutzalcz, mitrístró de Es sido para su augusto Padre (O. E. P. D.) y predecesores, que estos sentimien tado y del DespacFó fle Grácía y Justicia. _ ' tos les son innatos, y que jamás herirían sus Reales oidos noticias que desdigan esta verdad, de que, res p…</t>
  </si>
  <si>
    <t>Gual, Juan</t>
  </si>
  <si>
    <t>Juan Gual</t>
  </si>
  <si>
    <t>…ena salud , amen. PARTE NO OFICIAL. Zamora 7 de Diciembre de l833=Excmo. Sr=B. L. M. de V. E. afecto ser NOTICIAS EXTRANGERAS. vidor y capellán, Fr. Tomas, obispo de Zamora=Éxcmo. Sr. D. Juan Gual berto González. (Continuación del correo anterior.) Excmo. Sr.: He recibido el juego de monedas acuñadas con motivo de la INCLATBKKA. proclamación de la Reina nuestra Señora Doña Isabel ii en esa heróica villa, Ldndres l.° de Diciembre. que V. E'. se sirvió d…</t>
  </si>
  <si>
    <t>Gualberlo, Juan</t>
  </si>
  <si>
    <t>Juan Gualberlo</t>
  </si>
  <si>
    <t>…á V. E. muchos años. Valencia 7 de Diciembre de 1833 = mación de la Reina nuestra Señora Doña Isabel ii (Dios la guarde) ; el cual Excmo. Sr—Joaquin, arzobispo de Valencia.=Excmo. Sr. D. Juan Gualberlo se ha servido V. E. remitirme de Real orden. González , Secretario de Estado y del Despicho de Gracia y Justicia. Ruego encarecidamente á V. E. tenga á bien manifestar á S. M. la Reina, y en su Real nombre á su augusta Madre la Reina Gobernadora, mi profun Ex…</t>
  </si>
  <si>
    <t>Guardamino, Juan de</t>
  </si>
  <si>
    <t>Juan de Guardamino</t>
  </si>
  <si>
    <t>…ne la mejor disposición. Se despacha en Cádiz por «Diariamente se ensancha el abisma del déficit. ¡En qué consiste! En que á cada D. Josef María Viniegra; en esta corte dará razón D. Juan de Guardamino, ca instante se confieren grados de todas clases. Criticamos la conducta de la res lle de Postas , y jen Sevilla D. Miguel de Urbina, calle de la Sierpe. ' tauración ; pero jamáS dilapidó con tanto escándalo los fondos de la nación. Al principio fiie pródiga…</t>
  </si>
  <si>
    <t>Guedes</t>
  </si>
  <si>
    <t>…de la margen del Duero hasta Parankos cargaron sobre los puestos avanza gobierno Belga las sumas que adeuda por las dos últimas campañas hechas en dos de los rebeldes, logrando el brigadier Guedes señorearse de algunas posi su favor, ha contestado que la primer vez pidió auxilio porque los holandeses ciones muy inmediatas á Oporto, y mas allá de Campanha llegando por varios habian quebrantado el armisticio »justado por mediación de las Potencias, y pun…</t>
  </si>
  <si>
    <t>Gueheneuc</t>
  </si>
  <si>
    <t>…que ocupamos la ciudad de Argel, dominando desde ella la costa de los £&gt;.) Africa, el gobierno ha procedido lentamente, pero nunca se ha detenido. Ha ■ Antes de salir de Grecia el general Gueheneuc, comandante general d* procurado prudentemente establecer su dominio en las costas, y proporcionan* las tropas francesas de la Morea, envió i Nauplia al general Coi be t para anun en ella sólidos puntos de apoyo antes de internarse. ciar formalmente al gobier…</t>
  </si>
  <si>
    <t>Gufiinel, Ramón</t>
  </si>
  <si>
    <t>Ramón Gufiinel</t>
  </si>
  <si>
    <t>…dió S. Cayetano, traducido por et Dr. D. Damián González del Cueto, y reducido A la el propio dia una abundante comida 4 loi'prcsos de las cárceles. pureza del original por el P. D. Ramón Gufiinel, del mismo orden. Las repetidas edi ciones que en varios idiomas se hao becbo de esta apreciabilisima obra, y los elogios que de ella hacen santos y doctos escritores, han sido la causa de que se mejore en S. M. se ha servido presentar para la iglesia y obisp…</t>
  </si>
  <si>
    <t>GuI, Bonifacio</t>
  </si>
  <si>
    <t>Bonifacio GuI</t>
  </si>
  <si>
    <t>…rio eclesiástico.=El conde de Altamira-ccD. Rafael Perez de Guznrau bolsa de comercio._Cotización de hoy 6 las tres de la tarde. el Bueno.=D. Juan Antonio Mendez.=D. Juan Castelló^D. Bonifacio GuI ticrrezc=D. Francisco Javier Mariátegui.==D. Lorenzo Sánchez Nu5ez.=D. An- ERECTOS PUBLICOS. | dres Cabaliero^=D. Josef Fagoaga.=D. Julián Aquilina Perez.sD. Joscf Mu- Inscripciones sobre el gran libro al 5 p. loo, 00. Dichas Id. al 4 p. loo, 00. | guiroc=D.…</t>
  </si>
  <si>
    <t>Guiilerpao</t>
  </si>
  <si>
    <t>…opoldina de Batiera; cuyas cartas puso dres. Pero la firmeza, ó cómo se dice comunmente, la obstinación del Rcv en manos de S. M. el barón de ICoenneritz, enviado extraordinario y ministro Guiilerpao es un obstáculo contra el cual van á estrellarse tod^Tas^sutilezas de plenipotenciario 'del Rey de Sajonia: {Monitor.} la diplomácia___ -El dia 10 por la mañana Mr. HamiJton, encargado de la embajada ingle ___ -Se han convocado los Estados de Wurtemberg para…</t>
  </si>
  <si>
    <t>Guilleminof</t>
  </si>
  <si>
    <t>…os 100 fr. 80 c. Empréstito tributo á la Puerta. Real de España. 8OíTRenta perpetua.de id. 77, «Se creia en esta que por mediación de Francia é Inglaterra admitiría el El teniente general Guilleminof fue nombrado el sábado último goberna Sultán estas condiciones con tanta mas resignación cuanto le seria fácil conocer dor de Argel. El general Uvirol debe salir inmediatamente para el mismo pun que lbrahim, vencedor en todas partes, es dueño de ir, como dice…</t>
  </si>
  <si>
    <t>Guilleminor</t>
  </si>
  <si>
    <t>…ehemet, y de comprometer los intereses de su na tado , y á los imprescriptibles derechos de vuestra Real y augusta dinastía eter ción, asi en Constantinopla como en Alejandría. El general Guilleminor, que namente reconocidos y respetados por todas las naciones. Renació pues en este se encontró en circunstancias mas delicadas, supo adoptar una táctica mas opor paso tan legitimo como necesario la aurora de la felicidad de que ya *pueden tuna. (G. de Augsbur…</t>
  </si>
  <si>
    <t>Guilleminot</t>
  </si>
  <si>
    <t>…nario- El duque de el conde Appony, los ministros de Inglaterra y de Prusia, el duque de DeWéllington dijo, en la discusión del bilí sobre la emancipación de los católi cazes y el general Guilleminot, cuya asistencia se anunció en las invitaciones, cos, que «prefería hacer todaflase de concesiones"3fiÍ£S que exponerse á ver en y que se hallaron en efecto en ella. (Cor.) ¿rlanaa un solo día la guerra,civil.” Esto supuesto, ¡cómo los ministros podrán _Mr. L…</t>
  </si>
  <si>
    <t>…Inglaterra y Francia, apoyadas por el pueblo, que manifiesta puerta, ó contestasen cuando se les llamase por sus nombres, con cuya modi públicamente el gran sentimiento de que el general Guilleminot no se encuen ficación se adoptó. tre aquí en estas circunstancias. El almirante Roussin se conduce con mucha Por último se desechó y suprimió como contraria á las modificaciones últi firmeza, y hace causa común con Inglaterra, Austria, el antiguo seraskier, e…</t>
  </si>
  <si>
    <t>…mariscal Gerard ma Vales no consolidados, 00. nifiesta que no puede desempeñar el encargo de secretario. Lá Cámara nombra Deuda negoclabe del $ p. zoo i papel, 00. en su lugar al conde Guilleminot. Id. sin Interes, 00. El barón Meunier propone que se hagan varias modifica cienes en el regla Acciones del banco espafiol, 00. mento de U Cámara, y esta decide que las explique en la primera sesión. El C1MI10I. ministro del Interior presenta el proyecto de l…</t>
  </si>
  <si>
    <t>…cho el mismo Alejandro en se cámara de IOS pares.__Sesión del dia 6. mejante ocasión por la paz del mundo. De esta declaración resulta mas claramente que Nicolás, cómo lo hemos El conde Guilleminot lee el informe de la comisión que ha examinado el dicho desde el principio, no piensa en alejar sus fuerzas de las orillas del Bos proyecto de ley relativo al empréstito griego, y concluye manifestando la nece foro. (Id.) sidad de dar la garantía que el gobie…</t>
  </si>
  <si>
    <t>…nto pudiesen para no, separarse Jn un periódico de la tarde se lee lo siguiente: de las reglas de una buena política, de un buen gobierno y de los intereses del »Se asegura que el general Guilleminot se halla ya dispuesto para aceptar pais: pudiendo asegurar á la Cámara que cuando se volviera á discutir este asun el gobierno de Argel. Están en su favor el Rey y M. Humman; pero el ma to los ministros de S. M. se hallarían en estado de poder probar que nada…</t>
  </si>
  <si>
    <t>…que no debia con derechos, y con libertad para usar de cuantos medios estuviesen á su alcance tarse con él para servir á la corte. en contra de su enemigo. Debe entenderse que el general Guilleminot no figurará en esta comisión «La nación ha hecho por otra parte bastantes sacrificios para mantener la sino como individuo, ó á lo mas como presidente de ella, y que no será nom paz de Europa; y por lo mismo no es justo que se desconozcan por mas tiem brado g…</t>
  </si>
  <si>
    <t>…que la Dieta, del modo que se halla compuesta en el dia, no España 88á. Renta perpetua de id. 7áf. tenga el vigor y la preponderancia necesaria para tomar un partido decisivo; El general Guilleminot no ha admitido la presidencia de la comisión que mas esta insuficiencia, que ella misma conoce muy bien, será sin duda Ja que la debe trasladarse á Argel: se ignoran todavía los motivos que han podido obli hará someter al congreso que debe celebrarse antes de…</t>
  </si>
  <si>
    <t>…osición: el segundo ____ Se asegura que el general Bonnet ha admitido la comisión para Argel, por su graciosa idea, debida á D. Mariano Carrillo, coronel de ingenieros. Las que el general Guilleminot no ha tenido á bien desempeñar. divisiones que forman sus calles se b*n dividido eñ propiedades particulares, :____Acaba de llegar á esta capital el príncipe Henrique de Leiningen, hijo del sujetas á ciertasreglas con el fin de excitar la emulación de los pos…</t>
  </si>
  <si>
    <t>Guilleminot, M.</t>
  </si>
  <si>
    <t>M. Guilleminot</t>
  </si>
  <si>
    <t>…te puerto en todo el mes de Mayo último Sfi7 naves Se ha dicho que se nombrará comandante de la colonia de Argel al tenien mercantes, y salido 465 con frutos y efectos del país.te general M. Guilleminot, sobre lo cual se le habían hecho proposiciones Lérida. Trigo, de 42 a 53 rs. la cuartera: cebada, de 17 á 20 id.: a&lt;tei-que habia aceptado. Por otra parte la administración interina de Africa está te, de 28 á 29 rs. arroba: vino del país, de 20 á 26 rs. la c…</t>
  </si>
  <si>
    <t>Guiller</t>
  </si>
  <si>
    <t>…rústica. Puede ir en carta. obligada á sostener las suyai, sobre todo las de epmendar y modificar, y la de ■ - Historia natural de la langosta de España, y modo de destruirla, por D. Guiller la concesión de presupuestos, sin la cual las demás nada son. Vota contra el mo Bowles, con la instrucción del Real y supremo consejo de Castilla, dirigida á los artículo 3 Íiueblosa libreríaparade exterminarCuesta y enestala deterribleSánchez.plaga:Puedeunir…</t>
  </si>
  <si>
    <t>Guillermo</t>
  </si>
  <si>
    <t>…ndo de asistente de la ciudad de Sevilla, se Por .último , la Dirección desea que los interesados procuren contribnir i cita á los herederos de D. Manuel Félix de Goniochategut, á D. Guillermo wbite, de facilitar el mas pronto despacho de esta operación, guardando la mayor uni Benicarló, á los herederos de D. Juan Bautista Amado yá D. Bernardo Eloóa, para que eo el término perentorio de seis meses justifiquen ante el expresado juez y por formidad p…</t>
  </si>
  <si>
    <t>Gutierje, Josef</t>
  </si>
  <si>
    <t>Josef Gutierje</t>
  </si>
  <si>
    <t>…do para este fin; los Excmos Sres. gentileshombres del notario mayor de reinos, la cíe ¡os cent.ie-ho:rbre% de c.ivi y boca y otras [ de Cámara con ejercicio marques de Sta. Cruz, D. Josef Gutierje* dé' los personas distinguidas que Hablan bajado al Pantec n , dicho Exorno. Sr. marques [ Ríos, duque de Med¡nacel¡, y conde de laJFuebla del Maestre; el Excmo. Se- de Valverde, conde de Torrejon , mayordomo mayor de S. M. , reerbm jura- I j ñor duque, de Al…</t>
  </si>
  <si>
    <t>Gutiérrez, Camilo</t>
  </si>
  <si>
    <t>Camilo Gutiérrez</t>
  </si>
  <si>
    <t>…sia numero Atendiendo i los distinguidos servicios y constante adhesión al Rey, mi sos destacamentos de reclutas, los cuales se distribuyen inmediatamente entre augusto Esposo, de D. Camilo Gutiérrez de los Ríos j he venido en nombrar los diferentes cuerpos, sin pasar primero, según era costumbre , por le» de le, con su acuerdo, y en virtud de las facultades que'me están conferidas por pósitos. El número de las tropas rusas que hay actualmente en Polonia…</t>
  </si>
  <si>
    <t>Gutiérrez, Josef</t>
  </si>
  <si>
    <t>Josef Gutiérrez</t>
  </si>
  <si>
    <t>…afiado ambos retratos de cuerpo entero, for~ mente , como ya se ha' sabido. De sus dichos resulta que no quedan ya rebeldes mando grupo en una so'a estampa por el cuadro que pintd D. Josef Gutiérrez en papel en el Beira, y que tanto por el zelo “y actividad de las tropas del Rey D. Mi Imperial sobre fino de vitela, y en el de marca mayor también de vitela, y se bailan guel, como por el espíritu de los pueblos que tomaron inmediatamente las ar de venta co…</t>
  </si>
  <si>
    <t>Gutiérrez, Julián de</t>
  </si>
  <si>
    <t>Julián de Gutiérrez</t>
  </si>
  <si>
    <t>…Juan Arroyo, notario de la curia eclesiástica, teniente de voluntarios Ruina Gobernadora. Realistas de Coria. Dios guarde á V. E. muchos años. Valladolid 13 de Noviembre de 1833.= D. Julián de Gutiérrez , procurador del tribunal eclesiástico de Coria, sub Excmo. Sr.=Vicente de Quesada.=Excmo. Sr. Secretario de Estado y del Des teniente de voluntarios Realistas. pacho de la Guerra. Josef Gutiérrez, criado del intendente Telleria. Bernardo de Llanos, criado de…</t>
  </si>
  <si>
    <t>Gutiérrez, Laureano</t>
  </si>
  <si>
    <t>Laureano Gutiérrez</t>
  </si>
  <si>
    <t>…evilla................................. D. Juan Antonio Almagro. los negocios, sacó de repente nn memorial de su bolsillo, y les dijo que seria Soria.............................. D. Laureano Gutiérrez. tanto mas fácil de despachar cuanto habia dos años que estaba pendiente. Es Tarragona.......................... D. Eugenio Tapia. por (jemas decir que fue resuelto inmediatamente y antes que el Príncipe saliese Teruel...................... D. Joaquin Monteso…</t>
  </si>
  <si>
    <t>Gutiérrez, Manuel María</t>
  </si>
  <si>
    <t>Manuel María Gutiérrez</t>
  </si>
  <si>
    <t>…ros Y me he servido cometer este encargo a D. Vicente González Arnao, Don siempre fieles vasallos habitantes de Mataró jamas faltan a sus juramentos: que Bernardo Borjas Tarrius y D. Manuel María Gutiérrez, secretario vocal de la sabrían empuñar las armas, abandonar sus hogares y perder sus haciendas y vijunta de aranceles, de cuyo zelo por el servicio de la Reina espero que inme das antes que separarse de la sagrada causa de la ley y de la razón, que es la dia…</t>
  </si>
  <si>
    <t>…ervato-1 sujeta, Y nombro para-dicha comisión al marques de Cerralbo, caballerizo ma rio de Artes. yor déla Reina, á U- Julián Aquilino feraz,vocal de la junta de Arance les , y £ D. Manuel María Gutiérrez, sécretario vocal de la misma Tendréislo MINISTERIO DEL FOMENTO GENERA!. DEL REINO. entendido ,-y dispondréis lo necesario £ su cumpIimiento-zeEstá rubricado de la Excmo. Sr.: Incluyo £ V. E. la adjunta exposición que el ayuntamiento de I Real.manocraPalacio…</t>
  </si>
  <si>
    <t>Gutiérrez, Miguel</t>
  </si>
  <si>
    <t>Miguel Gutiérrez</t>
  </si>
  <si>
    <t>…de Julio. ■. ^ _ ■ , ■ alumnos. _ ’ ' Elcapitíui general de ésta provincia ba dirigido la siguientoalocucioni sus Idioma francés, primer año. - ~ habitantes: .. . ..: Prcmio 1.a A D. Miguel Gutiérrez. ^ Granadinos: El mismo dia en que tuve la honra de tomar posesión en est» 2.® A D. Cayetano Rosell. Real acuerdo dé lá* alta dignidad., jjue mehabia confiado-la bo ndad déí Mo 3.® A D. Ildefonso Goiti. narca , os manifesté cuáles eran mis intenciones y déseo…</t>
  </si>
  <si>
    <t>Gutiérrez, Pedro Atvarez</t>
  </si>
  <si>
    <t>Pedro Atvarez Gutiérrez</t>
  </si>
  <si>
    <t>…quiero dar á todos D. Mateo Seoane, D. Martin Serrano, D. Miguel de Alava, D. Pablo Mon los intereses legítimos, es menester que haya en las provincias agentes especiales tesinos, D. Pedro Atvarez Gutiérrez, D. Pedro Bartolomé, D. Pedro Juan de de prosperidad, he tenido i bien mandar en nombre de mi muy cara y amada Zúlucta, DL. Pedro Surrá, D. Ramón Adan, D. Ramón Gil de la Cuadra, Hija la Reina Doña Isabel ii lo que sigue: ,D. Rodrigo Valdés Busto, y D. Vicent…</t>
  </si>
  <si>
    <t>Guyot</t>
  </si>
  <si>
    <t>…ANCIA. El conde Grey dijo, si el noble lord Kenyon desea saber la opinión de la Parts 1S de Julio. Cámara acerca del incidente, que acaba de ocurrir me someteré gustoso ¿ la de El general Guyot acaba de ponerte en camino en calidad de correo: pa cisión de V. SS.; pero insisto en afirmar que tan violentas interrupciones son rece va encargado de una comisión secreta; de la que nada ha podido ni saberse indignas del noble Duque é indecorosas para la Cá…</t>
  </si>
  <si>
    <t>Guzman, Rafael Perez de</t>
  </si>
  <si>
    <t>Rafael Perez de Guzman</t>
  </si>
  <si>
    <t>…en cinco dias Granada............................. El duque de Gor. de trave-.ía con los individuos de la comisión enviada por el gobierno á exami Guadalajar#..................... D. Rafael Perez de Guzman ei Bueno» nar el estado de aquella colonia. Huelva........................ D. Josef Huet. ____El tribunal civil de Charleville ha declarado que los hijos de extrangeros Huesca..................... .. D. Juan Antonio Delgado. domiciliados en Francia y. en el p…</t>
  </si>
  <si>
    <t>Ha</t>
  </si>
  <si>
    <t>…arde intentó el enemigo atacar con tres escuadrones de ca- ' Tarragona 20 cíe Octubre* ballería nuestra derecha, mas acercándole nuestra artillería y caballería, desis Nuestro Sr. arzobispo Ha dirigido la siguiente alocución á sus diocesanos. tió del proyecto concentrándose -sobre- sil campo de batalla; é infiriendo de Nos D. Antonio Fernando de Echanobe y Zaldibar, por la gracia de Dios nuestro movimiento anterior que nuestra izquierda estaría deb…</t>
  </si>
  <si>
    <t>…socorre; y animada, por ultimo, del de píreo sus fúnebres acentos por la pérdida dei mejor de ios Reyes, rogando al seo de que loS vasallos de su cara Hija la Reina nuestra Séñora Doña Ha bel ii Omnipotente conserve dilatados años la preciosa vida de V. M. y del ángel participen de detracciones inocentes, después de haocr cumplido con los debe tutelar del suelo hispano Doña María Isabel ii , para consuelo de ia juven res del dolor, se ha servi…</t>
  </si>
  <si>
    <t>Ha, Miguel</t>
  </si>
  <si>
    <t>Miguel Ha</t>
  </si>
  <si>
    <t>…de que se recibió la noticia de la ocupación de Lisbo^ por las tropas de VÜiaflor. Si la salud, ó lo que es mas, la Seguridad pública, exigía que se purificase H1 gobierno dél Rey D. Miguel Ha fijado su residencia en Leiria ciudad el buque que ha vuelto á traer el cólera de Lisboa, ¿no tenia la faculta^ otros colocada entre Lisboa y Oporto. Desde/U entrada de D. Pedro en la'capital medio$:de cuya eficacia nadie duda, y de que se podía usar con p°c°…</t>
  </si>
  <si>
    <t>Hab, María</t>
  </si>
  <si>
    <t>María Hab</t>
  </si>
  <si>
    <t>…ellas por inmediata sucesora de la it/*ronj , á fa.ta ¿Je varón, hqo lós Sermos. Sreí. Infantes, sigueüPStn novedad en su importante salud. de V, M., á la referida Serma. Infanta Doña María Hab^l Luisa, jurjria 1UNÍSTBRJQ peí FOMENTO GENERAL BEL REINO. por nuestra futura Reina y Señora, como se ha ejecutado deir.pre con los Pf ncipes v Princesas de Asturias, vuestros glorioso» progenitores. Esta ceremonia Rea! orden. augusta y legal pondrá un sello…</t>
  </si>
  <si>
    <t>Habiendo</t>
  </si>
  <si>
    <t>…dora. del Consejo dé las Ordenes. Señora; *E1 coronel comandante del F.scuadron ligero de Madrid , lleno del mas acerbo dolor por la lamentable pérdida de nuestro amado Monarca el señor Habiendo tenido i bien admitir la renuncia que ha hecho D. Josef Manuel D. Fernando vn (Q. E. G. E.) llega respetuosamente á los pies de V. M de Arjona del cargo de superintendente general de policía; he resuelto que con sus oficiales y tropa á manifestar su profundo…</t>
  </si>
  <si>
    <t>Hacemos</t>
  </si>
  <si>
    <t>…enciarios para este efecto; á saber: Luis Felipe, Rey de los franceses, á todos los presentes y venideros, salud. S. M. el Rey de los fianceses á M. Cárlos Leoncio Aquiles Víctor, duque Hacemos saber que entre Nos y nuestro muy amado y querido hermano el de Broglie, Par de Francia, caballero de la oióeh Real de la Legión de ho Rey del reino-unido de la Gran-Bretaña y de Irlanda se ha concluido y fir nor , ministro secretario de Estado de los Négocio…</t>
  </si>
  <si>
    <t>Hacienda, Secretario del Despacho de</t>
  </si>
  <si>
    <t>Secretario del Despacho de Hacienda</t>
  </si>
  <si>
    <t>…ri la provincia de Segovia, y de la consulta con que la Dirección general de Ren dad para conservar Ja decisión pór SS. MM. y augusta descendencia de este be- ' tas lo acompañó al Sr. Secretario del Despacho de Hacienda, proponiendo^que Demérito vecindario y tropas que se hallan en la plaza. Lo que traslado á V. E. los cosecheros de vino que venden esté género en sus casas ó bodegas por sí, su para su superior conocimiento y demas fines que estime convenientes. Dio» guar fam…</t>
  </si>
  <si>
    <t>Hados, Isidro</t>
  </si>
  <si>
    <t>Isidro Hados</t>
  </si>
  <si>
    <t>…E. D. Josef Cante- Antonio de la Portilla; para otra canongía de Ja de Pons, titulada Escribanía, rae, gobernador de Algebras, ha escrito á S. E. el teniente gobernador de esta á D. Isidro Hados;tapara dos raciones de la catedral de Avila á D. Francisco plaza una carta cuyo extracto es el siguiente: »Algeciras 3 de Octubre de 1833. Antonio Prieto y D. Manuel María Tejeiro; para el arcedianato de Aliaga á Excmo. Sr. Acabo de recibir por extraordinario…</t>
  </si>
  <si>
    <t>Haine</t>
  </si>
  <si>
    <t>…smo de este estado una oposición mucho mas grande de lo que se creía al prin «Asimismo tendréis que tratar del estado de la Iglesia, particularmente cipio, y que las proclamas del gobernador Haine publicadas para llamar á las en lo relativo á la parte temporal y á las rentas del clero. Parece, según las armas á los habitantes de este país tampoco producirán grandes efectos: asi que, quejas á que ha dado motivo el percibo de los diezmos, que es necesari…</t>
  </si>
  <si>
    <t>Hake, M. de</t>
  </si>
  <si>
    <t>M. de Hake</t>
  </si>
  <si>
    <t>…tado á su justa y merecida memoria los sufragios que pre ceptuaba un acendrado amor , solo este corto consuelo puede ofrecer á V. M. En el Semanario militar de hoy: anuncia que el general M. de Hake ha unido al de la sumisión mas completa y entusiasmo con que recibe vuestro sa cesado enteramente en el ejercicio de sus funcione, de ministro de la Guerra, bio y maternal gobierno, durante la menor edad de nuestra augusta Reina y y que este ministerio se !u…</t>
  </si>
  <si>
    <t>Halphen</t>
  </si>
  <si>
    <t>…iudad cundió una enfermedad epidémica , ya sea el có lar efecto. Aquellas masas gaseosas cargadas de electricidad se desplegaron en lera mismo , ya otro nuevo contagio, al cual el doctor Halphen ha dado el una densa nube que absorvia y elevaba la tierra en el aire, asemejándose por la nombre de pebre perniciosa, y que es tan funesto como el asiático. El nú impetuosidad de su movimiento á un globo ¡nHamado de considerable dimen mero de entierros diari…</t>
  </si>
  <si>
    <t>Hamburgo</t>
  </si>
  <si>
    <t>…tenido é bien jubilar al alcalde de la Real casa y corte Burdeos, 00. c zo par. Granada i Id. Zaragoza i Id. P. Antonio María Segovia,' nombrando en su lugar al fiscal de la misma Don Hamburgo, 00. Barcelona Apeaos fs Málaga i i i Id. Descuento de letras Lóndres i 90 días *\b, Santander 4 á * id. á 4 por iqo al abo. Manuel Gerónimo Caballero , y para esta plaza al decano del colegio de .abo »7Í- Bilbao | i d. Santiago id. Id! gados de esta corte D.…</t>
  </si>
  <si>
    <t>…ndo los rebeldes reforzando el cuerpo que tenían a la de Burdeos, 00. zp l á I d. Granada I id. Zaragoza id. id. recha de su línea, amenazaron salir en fuerza: entonces dispuso el comandante Hamburgo, 00. Barcelona i pesos fs, Málaga # á # id. Descuento de letra* Ldndrea á 90 días Santander i fi. id. d' s P* loo al aO*. a i de la 4-a división que la tropa que tenia en la cima del monte para proteger la 1 d. Id. Bilbao Santiago j mu. demolieron de las obra…</t>
  </si>
  <si>
    <t>Hamilton</t>
  </si>
  <si>
    <t>…olicitudes jetarse al arancel, sosteniendo la disposición de este último Estado, que dirigido de particulares, que no ofrecen ningún Interes; y 4 las cinto' y cuarto «le 1* por el coronel Hamilton, ha declarado nulo y de ningún valor dicho arancel, tanie se levanta la sesión. íface’mucho tiempo que ío* dos Estados de que acabamos de hablar, asi como ‘ ESPAÑA. otros del Sur, amenazaban valerse de este recurso., en atención i que sus inte- Madrid 2 -eis…</t>
  </si>
  <si>
    <t>Han, Secresto de Estado-y</t>
  </si>
  <si>
    <t>Secresto de Estado-y Han</t>
  </si>
  <si>
    <t>…,bernadora. Juan María Roselló y González, notario secretario. Dios guarde á- V. E. muchos años. .V^lladolid 8 de Diciembre de 1833= Excmo. Sr.=:Jo‘cf, obispo de VailadpLid=Excmo. Sr. Secresto de Estado-y Han felicitado á S. M. la Reina Gobernadora por el advenimiento aldel Despacho de Gracia y Justicia. trono de su augusta Hija la Reina nuestra Señora Doña Isabel xi los Excmos. Excmo. Sr.: Recibo 1» carta oficio que de Rea! orden me remite, con el Sres. D. Joaquí…</t>
  </si>
  <si>
    <t>Hanhart</t>
  </si>
  <si>
    <t>…esté al alcalice de toda clase de personas la despojará de la parte punt sente «1 profesor la enseñanza del dibujó lineal de L-~ R Francoéur, 7 la obra elemental, de dibu jo. del profesor Hanhart. Adcmascuidaráde que los disetnulocpiyctiquenlá* operaciones que se indican en la geometría 7 mecánica de to arles del batOO Cirios Dupin, que sirve de jexto en esta enseñanza. Esco arles; de manera que los concurrentes adquieran la instrucción suficiente pal…</t>
  </si>
  <si>
    <t>Harewood</t>
  </si>
  <si>
    <t>…lo mismo en las provincias austríacas limítrofes, es precisamente una (Id.) actividad muy grande en todas las fábricas de los proyectiles de guerra,-y en" ____ Hemos sabido que el conde Harewood y el de S- Vicente, presidente y las remontas de caballería. vicepresidente de la comisión de las Indias occidentales, han sido delegados El ministro de la Instrucción pública ha mandado se traslade ¿ esta capital cerca del conde Grey para tratar de que se su…</t>
  </si>
  <si>
    <t>Hargood, W.</t>
  </si>
  <si>
    <t>W. Hargood</t>
  </si>
  <si>
    <t>…EfacoriTecimiento casi inexplicable de Francfort ha causado en esta gran nas especulaciones. sensación, y si es el asuntó de todas las conversaciones públicas, también es ,.,-ffl' almirante W. Hargood marchará dentro de pocos días 4 Plymouth cierto que ha dado margen en el consejo de Estado á graves deliberaciones. Por para tomar el mando de «te'puerto, en lugar del vicealmirante sir M. Dixon. otra parte se cree que esta ocurrencia exige que - la Dieta pro…</t>
  </si>
  <si>
    <t>Harispe</t>
  </si>
  <si>
    <t>…a noticia y satisfacción. E1 mando de la división que se está reuniendo en Bayona se ha dado al Dios guarde á V. E. muchos años. Pamplona 19 de Octubre de 1833-zz teniente general conde Harispe, que acaba de hacer su revista de inspección. El Excmo. Sr.=Antonio de Sola.—F.xcmo. Sr. Secretarlo de Esquío y del Despa teniente general conde Boni de Castellano mandará, según dicen, la división cho de la Guerra^.....; , .................... de caballería…</t>
  </si>
  <si>
    <t>…a. El tiempo hará conocer hasta qué punto son ciertas estas voces,” (G. de Augs burgo.) El dia 15 llegó á esta con el gefe de su estado mayor y un ayudante, el : aÉrcrcA. teniente general Harispe, á quien se ha dado el mando de la división de ob Bruselas 9 de Octubre. servación de los Pirineos occidentales, cuyo cuartel general está en Bayona: se Nuestro corresponsal de Amberes nos cuenta con fecha de ayer á las nue esperaba en dicha ciudad á M. Serme…</t>
  </si>
  <si>
    <t>Haro, Pedro Jiménez de</t>
  </si>
  <si>
    <t>Pedro Jiménez de Haro</t>
  </si>
  <si>
    <t>…del Correo, 110 rs. al mes, franco de pqrtc, y en Ma Vigo. Trigo, 4 40 rs. fanega: centeno, á 16 id.: maiz, 4,24 id.: vino 4 drid en la librería de Cuesta y en la casa del editor D. Pedro Jiménez de Haro, á 9 rs. arroba. 6 rs. mensuales llevado i las casas. Las cartas que se dirijan á la redacción deberán Granada.—(En la ciudad.) Trigo, de 30 i 36 rs. fanega: cebada, de 14 ——Porvenir francasprovidenciade porte.del Sr. Gil de Linares, alcalde de Real casa y co…</t>
  </si>
  <si>
    <t>Harrosvby</t>
  </si>
  <si>
    <t>…opresora; asimismo la defendieron el obispo de Batliervvells, el en él se destruía para siempre la soberanía de los cantones, y preparaba el ca de Hereford, el lord Grantham y el lord Harrosvby, pero declarando que se mino para una dictadura central; en una palabra, era una revolución manifies reservaban hablar contra algunas de sus disposiciones ó cláusulas, y la comba ta , mas se malogró por la resistencia de los siete cantones que han adherido á…</t>
  </si>
  <si>
    <t>Harté</t>
  </si>
  <si>
    <t>…e prolongase mas la guerra que Escriben de Sainl-Omer con fecha del 3 del corriente lo que sigue: destruye aquel país; que varios de sus almacenes dc vino habían experimentado «El general Harté, comandante de una de las brigadas del campo, ha lle pérdidas enormes por las bombas y batas que habían cai Jo en ellos; que en vano gado hoy á esta ciudad, y asimismo lo ha verificado un destacamento de 15 habían intentado embarcar para Inglaterra sus género…</t>
  </si>
  <si>
    <t>Harvey</t>
  </si>
  <si>
    <t>…dia de mañana ó al sigjyff.rtte á mas tardar se esperan noticias-de bre el privilegio del banco. Constantmopla, y pór ellas se sabrá-cuál ha sido la resolución de Ibrahim res— El doctor Harvey explicó su mocion, en que pedia un exacta eSTácfó de to pecto al distrito de Adana. (G. de Augiburgo.) ^ das las pensiones que pagaba el tesoro público, los nombres de los que las dis frutaban, los motivos por que las habían concedido, y su cantidad. Después…</t>
  </si>
  <si>
    <t>…as casas, y biendo quedado encargado interinamente de lbs negocios de la legación el se para prestar socorro á tantos itifelices que nos invocarían en el común conflicto. cretario lord Harvey. , .^vl «Con tal objeto pues fue creada esta junta; y para corresponder á la con El nuevo Ministro ingles acreditado en esta corte M. Villlers llegó á la fianza que en ella deposita el Rey nuestro Señor, y poder satisfacer de algún misma el dia 27 de dicho me…</t>
  </si>
  <si>
    <t>Hatee</t>
  </si>
  <si>
    <t>…de tas interminables diferencias Violando—belgas. . ..................... . . cepción dé los diezmos, cuya resistencia le parecía muy justificable, y en se Se lérhan cdncedido at'general Hatee , ministro' de-vla Guerra, seis meses guida citó el atroz asesinato cometido en la persona de Mr. Leonardo, como de licencia á causa dél mal estado de su salud, encargándose interinamente ejemplo del peligro que también ha habido citando se.ha amenazado asegu…</t>
  </si>
  <si>
    <t>Hauke</t>
  </si>
  <si>
    <t>…el sobor dor ha presentado á la Emperatriz los huérfanos polacos, llevando con una ma no, aunque muy poderosos, no siempre triunfan; la fuerza de ¡a justicia es ir no al htjo del general Hauke, muerto por los insurgentes polacos al principio resistible, y la voz del derecho no enmudece nunca._Jamas la traición ha con de la revolución, y con la otra al joven Souvinski, cuyo padre pereció en ios seguido abatir un pueblo valeroso y leal. La perfidia d…</t>
  </si>
  <si>
    <t>Haurfe, Juan Luis</t>
  </si>
  <si>
    <t>Juan Luis Haurfe</t>
  </si>
  <si>
    <t>…s tre; remates para los cuales se ba señalado el día tg del próximo Diciembre para él i.°, para el 2.° á los 20 dias inmediatos, y caaiaios. para el 3.0 á los otros o©, —Se cita á D. Juan Luis Haurfe, vecino que Aie de la cfvdadde Jereu déla Frontera, Afiisterdam, ao. - París 16-a. . Cidti * ¿ * be Sevilla | 4. ó á los herederos, si hubiese fallecido, á quienes Corresponde un*o*édífo de 66,666 rs. Bayona, 00. Alicante á corto pla Coruña f 4. Valencia par.…</t>
  </si>
  <si>
    <t>Hay</t>
  </si>
  <si>
    <t>…n dijo éntre' otras Coras que todo lo que podía contestar mino señalado para su emancipación. era que el gobierno no había tenido motivos suficientes para separarse del sistema El coronel Hay también combatió la medida, y aseguró que solo con los de rigurosa neutralidad que adoptó cuando entró £ manejar los negocios, y reli medios coercitivos se obligaría á los negros £ qtíe trabajasen. Defendió la coar giosamente ha observado hasta ahora en medio…</t>
  </si>
  <si>
    <t>Hayne</t>
  </si>
  <si>
    <t>…o puede retirarse de la Union sin consentimien Estos bienes ascienden á: , . . . ....... libras. to de todo el cuerpo: también se dice que el Presidente ha ordenado la prisión del gobernador Hayne de 1* Carolina por conceptuarle reo de alta traición. Benta neta de los obisp®*,..................... .. ......................... 130,000 Este mensage, añade el indicado periódico, ocupa casi siete columnas de los Tienétsdel deán y del cabildo.......... 13,3…</t>
  </si>
  <si>
    <t>…o de que el arancel se ponga en armonía con los ingresos. Se ha pasado lo el ejército egipcio, la llegada deia escuadra rusa, y la extraordinaria acti copia de dicha exposición al gobernador Hayne, y este.ha escrito al Congreso, vidad ¿jKMfbáHfó iumédtajOfmeatt entré losidijplonágBBs Iflbg» que üerírtfer ' que st-sé.podia adoptar esta'Tn'Oposhjpn m atbMagtffTri, puntólodas bs'djfiemb^Br gráncdi'íi bároniKóusm: Stfasegunríque el ambajtdor todo 16 rhar C…</t>
  </si>
  <si>
    <t>Hcrvey</t>
  </si>
  <si>
    <t>…y gorros de libertad. El presidente volvió á seguir su dis le tratasen como trataban á su competidor* curso; pero á poco fue interrumpido otra vez por un violento tumulto y por El doctor Hcrvey felicitó en seguida á los electores por la decisión que ma los gritos repetidos de ia policía l la policía! Inmediatamente se vieron cuernifestaban á favor del coronel Evans, el amigo mas decidido de la libertad, y . pos numerosos de soldados de policía que p…</t>
  </si>
  <si>
    <t>He, María Te</t>
  </si>
  <si>
    <t>María Te He</t>
  </si>
  <si>
    <t>…o descendencia de V. M., asi bien como en otro tiempo supo con denodada mercio en negocios anteriores i su promulgación. esfuerzo defender los justos títulos á la diadema Real que Doña María Te He dado cuenta al Rey, nuestro Señor de la exposición en que ese tribu resa de Austria trasmitiera al Sr. D. Felipe de Borbon. nal de comercio consultó si la calificación de la quiebra de un individuo cu Por fortuna no se renovarán hoy los desastres que produjer…</t>
  </si>
  <si>
    <t>Hecho, Josef Lasaucá y</t>
  </si>
  <si>
    <t>Josef Lasaucá y Hecho</t>
  </si>
  <si>
    <t>…de casa y boca , los individuosdel Real cuerpo de monteros nobles de Espinosa se les había entregado, y asi lo juraron. ■ que se bailaban de servicio: los alcaldes de casa y corte D. Josef Lasaucá y Hecho esto, y reconocido el cadáver por los que se hallaban presentes ID. Manuel Gerónimo Caballero; la servidumbre de la Real casa nombrada pa este acto, con el referido R.P-Fr. Josef de la C/uz, y los diputados de la co ira este-acto, y el Sr. D. Maleo de Erro, o…</t>
  </si>
  <si>
    <t>Heiden</t>
  </si>
  <si>
    <t>…dea donde no se vea un ejemplo-de esta verdad: por consiguiente, nues Anoche i las 12 salió S. M. el Emperador de Peterhof para embarcarse en Cronstadt á bordo del vapor Ijara. El almirante Heiden, comandante de aquel tras leyes y nuestras costumbres proclaman á la excelsa Masía Isabel Luisa: departamento de Marina, dió inmediatamente la señal para que todos lo» bu el juramento dar los Reinos y la voluntad de vuestros pueblos le afianzan el de recho es…</t>
  </si>
  <si>
    <t>Hemaiz, Manuel</t>
  </si>
  <si>
    <t>Manuel Hemaiz</t>
  </si>
  <si>
    <t>…es alcaldes capitán D. Franciscó Vasallo y D. Josef Martínez Diez, lzquierdou=Josef María Porrata—Pedro Rafael de Escalona, escribano de ca los caballeros regidores alguacil mayor D. Manuel Hemaiz, licenciado D. Juan bildo. Becerra y García, D. Esteban Fernandez. D. Francisco de la O Pacheco, y el Certifico que la anterior copia es conforme con el acuerdo original de su cáballero síndico procurador general D. Josef María Porrata. contenido, ¿ que me re…</t>
  </si>
  <si>
    <t>Henestrosa, Ignacio</t>
  </si>
  <si>
    <t>Ignacio Henestrosa</t>
  </si>
  <si>
    <t>…da clase de filosofía obtuvo el primer premio D. Francisco Sán tos 37, graves 104, leves 375, convalecientes 139, curados 91. Existencia 628. chez, y los segundos D. Josef Mateos, D. Ignacio Henestrosa, D. Saturnino ' Existencia del dia 15, 628. Invadidos el 16,211, Total 839. Muertos 37, Saenz y D. Juan Córdoba. graves 153 , leves 413, convalecientes 151, curados 89. Existencia 717. En la primera clase de matemáticas D. Manuel Freire y D. Luis Molina Exist…</t>
  </si>
  <si>
    <t>Heñfique</t>
  </si>
  <si>
    <t>…era. dos y eagradps juramentos á diversas y excelsas Princesas, tal por ejemplo; á Dígnese V. M.‘admitir con su acostumbrada benevolencia esta ingenua ma Doña Alaría, hija del Rey D. Heñfique el m, en él añb 14*12: en el 23 del nifestación, de los sentimientos que animan al ayuntamiento de Gijon y al ve- mismo siglo á Doña Catalina,. primogénita de D. Juan n, y á Doña Juana, cínrbwip.jque representa, Gijon, y Octubre á 25 del año de 1833.=Señorac=…</t>
  </si>
  <si>
    <t>Heñía, Josef</t>
  </si>
  <si>
    <t>Josef Heñía</t>
  </si>
  <si>
    <t>…ofpoep 8.°Se vende eo esta corteen la librería de jRasollL. y&gt;0 B^rcelods ep 1# de Rergnes.y compañía-, 4 10 rs. eo rústica. 1 En consideración á los dilatado* y buenos «reído» de D. Josef Heñía y —Uutvo viagenp par juprpricp : B1 tercer cuaderno pop flúS Hlmiaai finas. Se vende Noriega, del Consejo Real, se há dignado S. M. nombrarle ministro de la conloa anterloresVo Madríden Ja librería de ftswU, y «P fiarcfiooa en U de BergCámara de Castilla. , «…</t>
  </si>
  <si>
    <t>Henrique</t>
  </si>
  <si>
    <t>…203 , y con la noblera que se les ños dé U Felicidad general, fijarán y eternizarán en la memoria de Iñ posteri- / concedió por «1 fehX nacimiento y bautismo desti hijo el infante D. Henrique dad titas'' remota el augusto nombre de V. M., y la colocarán por su sólida $»»pré, époc*y «¿¿cuainfed»» fieles i ptedad é ilustrado zelo def bien público en el sublime centro de la región ct— sus Reyes y Señores, wn arredrarles los: riesgos y desgracia» qrie…</t>
  </si>
  <si>
    <t>…dea tomas eu 4.» Véndese la jura de D5ña Catalina, bija de D/ Juan u, que después Fue excluida por üfirérlas de Hurt»do, 4e la viuda de Ctaz. de Martlnez y d*,Ji el nacimiento de D. Henrique ir, y que en 1¿turbacibné*domésticas ¿de este reíliado, en 1^6 í 144^, combatieron por Ja descendencia deJHÍtsReyes, j —CínrWoe hJíhoi eñtte Xrputu é I«/t*»eere; prlDcfplan én 55 penlkes 6 dlném &gt; y concluyan «a 40 y íjf dles y seiv avos¿ sin cquivocaidon alg…</t>
  </si>
  <si>
    <t>…de que ios que se derivaban de su madre. De Doña Be rengue i a dice que usurpó rebelión contra la Soberana legitima, y cuan justa k severidad de ks leyes que eí tetro d su hermano D. Henrique 1. Veiglienza no» da de refutar tan es lo castigan, ha llenado las funciones de $11 ministerio de paz y caridad: ha mos túpidas falsedades. ¿No sabe el mentido restaurador que Berenguela, h¡¡¿ trado un zelo laudab.: pór ei bien de sus diocesanos, al paso que…</t>
  </si>
  <si>
    <t>Henriquez, Francisco Caballero</t>
  </si>
  <si>
    <t>Francisco Caballero Henriquez</t>
  </si>
  <si>
    <t>…e no Juan Castillejo y Navalos: para la de Campaña á D. Josef Aguilar Galeote: eran vanas é ilusorias semejantesiprediccionea. O díganlo sino esos sabios de para la de Carcabuey i D. Francisco Caballero Henriquez: para .la de Brihue- cretos en que V. M. ha paterftizado y patentiza sus ardientes deseos y cons ga á D. Antonio Entrecanales: para la de Santa Cruz dé Múdela á D. An tante anhelo en procurar la felicidad de sus vasallos; dígalo esa clemencia sin drés-Leandro…</t>
  </si>
  <si>
    <t>Henriquez, Josef</t>
  </si>
  <si>
    <t>Josef Henriquez</t>
  </si>
  <si>
    <t>…didos 14 &gt; muertos 4» graves 6, leves 8. En la clase primera de filosofía D. Francisco Pareja el primer premio, v Idem 14. Invadidos 15, muertos 4&gt; graves 8, leves 7. los segundos D. Josef Henriquez, D. Benito Zappino, D. Juan Navarrcte y D. Francisco Ayala. Sevilla. Existencia del dia 14, 597. Invadidos el 15, 159. Tfctal 756. Muer En la segunda clase de filosofía obtuvo el primer premio D. Francisco Sán tos 37, graves 104, leves 375, convalecientes 139…</t>
  </si>
  <si>
    <t>Herald, El</t>
  </si>
  <si>
    <t>El Herald</t>
  </si>
  <si>
    <t>…ociacrohes que hoy- ocu'párt' la atención negoció que toca tan.áexérca al honor yx prosperidad de la Gran-Brctaña. ÍÍpgátíiiiWt!*nO pefmítan'qué'sedilate la atisencja de M. Lamti, embajador El Herald publicauna carta reciente dc/Constantinopla. jcíaiíva .4 la t&lt;mda sde^ftglaWrra,^ sedteé quéS.'E-volveráá esta dentro de un mes ó poco mas. za del virey de Egipto'en pagar á la Puerta el subsidio e^típulado, que contib P»recerque los gabinetes de Francia é In…</t>
  </si>
  <si>
    <t>Herculaque</t>
  </si>
  <si>
    <t>…Abreu j Andley: á mayor de caballería supernume El 27»w/seiexplicatodavía con mayor duréza respecto.de D. Pedro, por-, rario el capitán de Mello: á mayor de infantería graduado eL capitán Herculaque después de negarle qué tenga derecho alguno á la regencia, llega .á dudar de no: 4 capitanes, los tenientes Garrea, De Saint-Paradoux y Fetreita: á pri si estaría segura Ta vida dé su hija de las tentaciones de dominio que necesaria mer teniente de artillería…</t>
  </si>
  <si>
    <t>Heredero, Nicolás</t>
  </si>
  <si>
    <t>Nicolás Heredero</t>
  </si>
  <si>
    <t>…r delicias, obra escrita en francés pór Juan Francisco Puget. de presentaran por separado, y con tantas carpetas como semestres atrasados ten* la Serre, y traducida en español por D. Nicolás Heredero, teólogo de la universidad gan que percibir, y ademas una doble con la expresión conveniente para que de Alcalá: un tomo en 4.0 su precio 10 rs. en pa$ta.-^J?rctieto del canto llano, obra en ella se dé el oportuno resguardo. " . urilMma,todoFlos conocimientos…</t>
  </si>
  <si>
    <t>Heredia, Manuel Agustin</t>
  </si>
  <si>
    <t>Manuel Agustin Heredia</t>
  </si>
  <si>
    <t>…&lt;jer:priVilegio exclusivo de íntrqduccion pasa fabricar jaT dres no esperará á que el Rey de Inglaterra haya pronunciado ’en el 'Parla bon en ciertas calderas de hierro colado, á' D. Manuel Agustin Heredia, dei mento el discurso de apertura, mediante á qué de antemano ha podido, con comercio de Málaga; cuyo modelo y descripción’ jfi, bailan ^depositados en el vencerse de que nada tiene que esperar de dicho discurso qué le pueda causar Real conservatorio de arte…</t>
  </si>
  <si>
    <t>Heredia, Narciso de</t>
  </si>
  <si>
    <t>Narciso de Heredia</t>
  </si>
  <si>
    <t>…o, por el orden mismo con que son nombrados; y es mi voluntad que sea secretario Del mismo beneficio disfrutan SS. AA. RR. los Sexmos. Sres. Infantesa de dicho consejo de Gobierno D. Narciso de Heredia, conde de Ofalia, y en su defecto D. Francisco de Zea Bermudez. Real decreto. 14. «Si antes ó después de mi fallecimiento, ó ya instalado el mencionado Encargada por ministerio de la ley del ¡gobierno de estos reinos, i nombre consejo de Gobierno, faltase por…</t>
  </si>
  <si>
    <t>…pueda contribuir á la D. Francisco Javier Castaños, duque de bailen; el Excmo. Sr. D. Josef María destrucción de los rebeldes y á hostilizarlos por mar y tierra. Puig, y el Excmo. Sr. D. Narciso de Heredia» conde de Ofalia, secretario del El siguiente parte del comandante del destacamento que salió de Vitoria Consejo. Su individuo el limo. Sr. D. Francisco Javier Caro no pudo concur anres de las ocurrencias en dicha ciudad contra los alborotadores de Orduña* ri…</t>
  </si>
  <si>
    <t>Herghen, Cristiano</t>
  </si>
  <si>
    <t>Cristiano Herghen</t>
  </si>
  <si>
    <t>…con cuyo motivo hicieron lo* sócios trabajos muy importante cuando todavía no había verificado su viag* científico D. Guillermo Talaker, tinúan con lentitud^- i ~ ^ — ni publicado D. Cristiano Herghen la descripción de le rocas. En 1785 tomo En el jardín botánico se trabaja con esmero. Las Reales obras de Bonanza (Sanlúcar de Barrameda) caminan veloz la sociedad bajo su proteccio* las escuela* de primeras letras, y muy luego *c reconoció el fruto de su zel…</t>
  </si>
  <si>
    <t>Hermdgeoes</t>
  </si>
  <si>
    <t>…ost dice Vrttrírtnt. Trlsaotle es et pedente de tu JStsftree latios, ixo de Hacienda, y que piw esta razón adelantarían cuanto les fitera posíhle el ■ comedla de Moliere, asi como D. Hermdgeoes lo es det Coft da Morado.</t>
  </si>
  <si>
    <t>Hermógenes</t>
  </si>
  <si>
    <t>…por IDO consolidados 104 fr. 25 C. Empréstito mente ofendidas por'el orgullo que ostentaq en dirigirlas, digámoslo de una Real de España 84t- Renta perpetua de id. 60#v vez, esos D. Hermógenes (2) políticos; esos escotares escapados de las aulas, Abofa se trata mas que nunca de cerrar las sesiones de la Cámara actual, la mayor parte de ellos faltos de toda garantía social, que del gobierno de . después qiis se vote el. presupuesto de 1833 ,' y de a…</t>
  </si>
  <si>
    <t>Hernández, Antonio</t>
  </si>
  <si>
    <t>Antonio Hernández</t>
  </si>
  <si>
    <t>…necesariosel uso de parala claveser deun buenFA en-salmista:cuarta raya^puedensu autor el presbíteroadquirirse Tampoco se admitirán mezclados los documentos que -pertenezcan a dis D. Antonio Hernández, que ba conseguido que los libros de coro se arreglen ya á su tintas propiedades, debiendo venir con separación los que correspondan a cada método: su precio 24 rs. en rústica.—Pron/nar/o del canto llano gregoriano: el obje sugetó ó cada corporación , aunque…</t>
  </si>
  <si>
    <t>Hernández, Laureano Pascual</t>
  </si>
  <si>
    <t>Laureano Pascual Hernández</t>
  </si>
  <si>
    <t>…do dé lá* alta dignidad., jjue mehabia confiado-la bo ndad déí Mo 3.® A D. Ildefonso Goiti. narca , os manifesté cuáles eran mis intenciones y déseos, y cuil seria siempre 4. ® A. D. Laureano Pascual Hernández. ' la norma y pauta de mi conducta; y al dirigiros mi voz en la ocasión solemne Con la censura ios 4 de sobresalientes, y la de buenos otros 27 alumnos. en que la nación acaba de jurar-fila Hijo primogénita de nuestros Reyes, co mo heredera del trono, de.las…</t>
  </si>
  <si>
    <t>Hernández, M.</t>
  </si>
  <si>
    <t>M. Hernández</t>
  </si>
  <si>
    <t>…pciones A este periódico fi mas que £ sospecharlas. Por los principio» expuestos en este tratado se pueden larmónico en las principales librerías de Us provincias. de tasar de Dr, D. M. Hernández elemental Farmacia, recetas por el ó arteexplicar muphqs fenómenos, ya de la pronunciación, ya de la poesía: uno de —Tarifa que Obra á primera en manifiesta boticario esta corte. de Gregorio, vísta elespírftu ello» es el mal efecto de dos sílabas acentuadas s…</t>
  </si>
  <si>
    <t>Hernández, Pedro</t>
  </si>
  <si>
    <t>Pedro Hernández</t>
  </si>
  <si>
    <t>…oronel, capitán. .. D. Ignacio Bez. C Zaragoza, l3 de puestos que estaban los habitantes de Vitoria á sacrificarse en defensa de los sa Teniente....................... *.......... D. Pedro Hernández. ( línea. grados derechos de S. M., lo cual confirmaron después los mismos habitantes ¿ Subteniente, sargento primero. D. Pablo Martínez........... . j mi entrada en la ciudad, prorumpiendo en repetidos vivas y aclamaciones á la Distinguido...................…</t>
  </si>
  <si>
    <t>Hernando</t>
  </si>
  <si>
    <t>…as intenso dolor acompañan j V. R. M».gn el seruimienfcx-debido que es£a gracia sobe ratea en las capitales de las provincias; y que se extienda el por la prematura muerte dél Sr.;D. Hernando vil (Q. É. G. E), de a’n Eipomismé^indulto áj.1^ degta^ea que.no so ha publicado (¿gg£mal'También ha.re- sp dignísimo , y el mas tierno , jr de un Reyósábio , piadoso, yi.c 1 Padre mas s^tífuS, h£ quopor alqfiaislfi-ioác Gracia y. Justicia se circule;á los MI…</t>
  </si>
  <si>
    <t>Hernando, Pedro</t>
  </si>
  <si>
    <t>Pedro Hernando</t>
  </si>
  <si>
    <t>…ó primero 4 las señoras, que eran 90, y después 4 los caballeros. "Habiendo salido de Tomar el batallón de Realistas de dicha villa, se dirigió á En el Almadén del Azogue, reunido D. Pedro Hernando, gefe del Real «lia, cuando estaba sin tropa alguna que la defendiere, y desapercebidá, en la establecimiento de las minas, con el ayuntamiento y demas autoridades, se ce noche del 24 del corriente, una cuadrilla de malhechores, por la mayor parte lebró magní…</t>
  </si>
  <si>
    <t>Herrera, Diego</t>
  </si>
  <si>
    <t>Diego Herrera</t>
  </si>
  <si>
    <t>…blo 21 individuos de dicha gavilla, siendo deshecho el mo necesarios en todo país culto. También se describe el manejo dei sable de infan resto por el capitán graduado de teniente coronel D. Diego Herrera, del 6.° tería, como única arma que puede convenirles: en 8.°, á 4 rs. Se venden en Madrid de ligeros. en la imprenta de Búrgos, y en las librerías de Cuesta, Sánchez y Matute; y en Bar celona en la de Piferrer. ----- Estado general que manifiesta el valor de…</t>
  </si>
  <si>
    <t>Herrera, Femando</t>
  </si>
  <si>
    <t>Femando Herrera</t>
  </si>
  <si>
    <t>…gorio Salinas, D. Domingo Rodríguez, D. Sebastian Luzon, D. Juan Dot, Don F.l dia 30 de Diciembre próximo pasado habia en la casa de observación Vicente Salvey, D Manuel Blazquez, D. Femando Herrera, D. Domingo Leoparís, de la Junquera J76 pasajeros», desde dicha fecha hasta la de 19 de Enero úl JUan Sala.Doña íyiarla Joiefa JRoreoo y á los hijos,menores de D. Alonso Torres, timo entraron en el mismo punto otros 138, y de ellos los 188 han conti para que…</t>
  </si>
  <si>
    <t>Herrera, Salvador Serrano y</t>
  </si>
  <si>
    <t>Salvador Serrano y Herrera</t>
  </si>
  <si>
    <t>…orf'lOs espéCuradqTira'; queseparacion.de D. Tomas Diaz Ordofiez , i D. Manuel María Céspedes mi nistro cesante de la chancillería de' Grabada; para la alcaldía mayor de Siruela á D. Salvador Serrano y Herrera , corregidor cesante de Bujalance, y á diciónes óue-séan- útiles para faciütit tis Ventalás'-de laí-empD. Francisco Galindo y Aguirre, enante de Jprquera, ;par.aJa de Igey: tam " ... J : i. i :.. . ^ -í - ■r;■ n: bién se ha servído S. M. nombrar 'pafa el corr…</t>
  </si>
  <si>
    <t>Herrero, Jostf Marta</t>
  </si>
  <si>
    <t>Jostf Marta Herrero</t>
  </si>
  <si>
    <t>…u estado. Se hallará e&amp; U librería de Hurtado, en un tomo eo 6.°, á 7 rs. en ha sido ya.-cultivado con utilidad en esta hifirta, y para ello acudirán al socio pasta. . , numerario D. Jostf Marta Herrero, entregando en secretaría una Dota de —— El editor del Diccionario de ciencias médicas, traducido al castellano, en 39 to sus noiobróf'y del partido donde hubiesen hecho su simentero. El premio no mos én 4.°, ofrece 60 rs.-por cada romo 6.° que Se le devuelva…</t>
  </si>
  <si>
    <t>Herrero, Matías</t>
  </si>
  <si>
    <t>Matías Herrero</t>
  </si>
  <si>
    <t>…ritos militares que componen la guarnición de esta plaza, y que tiene el honor de elevar á V. M. vuestro gobernador de la mis En consideración al distinguido mérito y servicios de D. Matías Herrero ma: como militares y fieles cumplirán gustosos con la obligación que les im grieto, y á los que últimamente ha contraido en la superintendencia general y pone el sí juro pronunciado por su boca ante las Reales banderas que han de jjibdelegacion de Policía de…</t>
  </si>
  <si>
    <t>…la agricultura y comercio interior de aquel territorio, costeándola á sus duque de Bailen.^D. Ramón López Pelegrin.r=:D. Vicente de Borja.—D. Josef expensas. de A y uso y Navarro^=D. Matías Herrero. S. M., al mismo tiempo que se ha dignado aceptar la oferta del R. obispo; ha tenido á bien manday que se le den gracias en su Real nombre: que con Circular del ministerio de la Guerra. cluido el puente lleve en lo sucesivo el nombre de Puente del Obispu-, y…</t>
  </si>
  <si>
    <t>Herreros, Antonio García</t>
  </si>
  <si>
    <t>Antonio García Herreros</t>
  </si>
  <si>
    <t>…legalmente representen á D. Manuel^Ignacio Fernandez, D. Frao* teos de 14 de Marzo de 1831 y l.° de Diciembre de 1832 , y llamados al césJr^neo, D. Rosendo Rico, D. Juan Pfzelon, D. Antonio García Herreros, Don efecto por anuncio publicado en la Gaceta de 22 del mismo mes de Diciem Ramón de Mesa , D. Juan Reinaud, D. Joséf Rubert* D. SHnon Boudiguer y compa ñía, y los señores Rubiere é hijos, acreedores 4 la testamentaria de la marquesa bre; adviniéndose que pa…</t>
  </si>
  <si>
    <t>Hertiaiz, Manuel</t>
  </si>
  <si>
    <t>Manuel Hertiaiz</t>
  </si>
  <si>
    <t>…gunda. Di Josef Martínez Diez, los caballeros regidores alférez Real D. Manuel Sanjust, chos de palma con puño ó sin Él, 4 xs. en el primer caso y 6 en el segundo.” alguacil mayor D. Manuel Hertiaiz, alcalde provincial Sr. D. Francisco Mar cos Santaclla, fiel ejecutor D. Josef María Torres Vallejo, D. Tomas Dávila, Exposición S S. M. Lie. D. Juan Becerra y García, D. Estéban Fernandez, D. Josef Simón Iz Señor: El ayuntamiento de la M. N. y M. L ciudad de…</t>
  </si>
  <si>
    <t>Hervás, Ignacio Blanco</t>
  </si>
  <si>
    <t>Ignacio Blanco Hervás</t>
  </si>
  <si>
    <t>…ado; y para el arcedianato de Villaseca, dignidad de lá santa iglesia metro hacerse en la ley fundamental que no destruya algunos derechos é induzca otro» politana de Tarragona ,á D. Ignacio Blanco Hervás. nuevos! ¡Diremos entonces al legislador: sus penard la ejecuihn de ia ley has Asimismo por Real decreto ha tenido á bien nombrar S. M. pan el dejna- ta gue queden satisfechos todos los derechos anteriores á ella) Eso sena lo</t>
  </si>
  <si>
    <t>Hervís, Josef Perez</t>
  </si>
  <si>
    <t>Josef Perez Hervís</t>
  </si>
  <si>
    <t>…ran- mo método á la extinción de la deuda pública, por J. B. Juvlgny, traducido al cas te, Perier, ,V¡ll{¡main y otros Pares hacen algunas reflexiones sobre el particu tellano por D. Josef Perez Hervís: Esta clase de problemas es de una utilidad prác tica eú el dia que se discuten en todas partes cuestiones de economía política: y lar: la Cámara adhiere á la propuesta de M. FreviHe, y decide que el número que exigen conocimientos muy profundos en el ramo de…</t>
  </si>
  <si>
    <t>Heyden</t>
  </si>
  <si>
    <t>…e sa ■y la Emperatriz salieron de Revel para Sweaburg y Helsingfors, acompañados biéndola dirigir y gobernar será fácil &lt;^ue dé á Francia tanta riqueza y prospe de la escuadra del almirante Heyden; y el dia 12, estaban en Peterhoff disfru ridad como la India oriental ha dado a Inglaterra durante mas de un siglo. tando de la mas completa salud. Hace ver que el sistema que el gobierno ha establecido en Argel es cau En el palacio de Tamedo de Petersburgo…</t>
  </si>
  <si>
    <t>Hidalgo, Antonio</t>
  </si>
  <si>
    <t>Antonio Hidalgo</t>
  </si>
  <si>
    <t>…de D. Juan Antonio Rasero, á D. Francisco Sanz Juez: para _Sabré cumplir tari benéficos preceptos, y todos pueden contar Con que vi- otra de la del Salvador de Granada, por la de D. Antonio Hidalgo, á Don 7 vltáó fajo.Tí, egida prptectora. de u^^yasalío fiel,.ydéuu soldado que jamas ha Venancio Gutiérrez: para-otras dos de la de Bel monte, en el obispado de 9g«. Aquellos que son propios del • Cuenca,- por promoción de.D. Pedro Cayetano Botija, y falleci…</t>
  </si>
  <si>
    <t>Hidalgo, Josef</t>
  </si>
  <si>
    <t>Josef Hidalgo</t>
  </si>
  <si>
    <t>…de D. Juan Pi-1 Ferrer; Cádlz, en la de Hortál y compañía; Santiago, D. Francisco Rey Romero* Se i .* Xas maestros y maestras de las escuelas y labores, deberán haber entre villa, D. Josef Hidalgo y compañía; Valencia, D. Jaime Fauli; VaJladofid, Pastor* gado para el dia so de Abril, listas de los nombres de los discípulos que aspi Zaragoza, D. Angel Polo. 1 ren á los premios, expreiando su edad y clase, los nombrcSj.de sus padres, par ■ Catecismo de l…</t>
  </si>
  <si>
    <t>Hiideswood</t>
  </si>
  <si>
    <t>…comercio con las' colonias de las Islas occidínta’cs, han asistido Art. l.“ Luego que se cangeen las ratificaciones del presente convenio, el entre otras personas de distihcion el conde Hiideswood, el lord Combermcrc, Rev de los franceses y el del Reino unido de Gran Bretaña é Irlanda, alza gobernador que ^a ;¡do de la Batbada, el almirante sir Eyam Martin, M. rán el embargo que han puesto sobre los buques y mercancías perteneciente á Ypuug, Jord Colvi…</t>
  </si>
  <si>
    <t>Hill</t>
  </si>
  <si>
    <t>…élgica; el encargado extraordinario de Austria; el encargado ^ Muniehll de Mayo. por la corte de España; el duque de Devonshire; el conde Grey; el conde v condesa de Granville; el lord Hill, y el teniente general Baudrand, edecán dcL El Rey estará aquí de vuelta de su viage de Italia antes del día del Corpus. duque de Orleans. (Courier.j Parece que muchos estudiantes de Baviera se hallan comprometidos en los des . En la sesión de 3 de Mayo de la…</t>
  </si>
  <si>
    <t>Hit</t>
  </si>
  <si>
    <t>…o antes que pudiesen ron el capítan ilimitado D. Juan Echevarrí, y los tenientes de la misma clase reunírseles las fuerzas de Reinosa. := El parte, cuya copia incluyo, que el gefe D. Hit ario de la Huerta y D. Juan de la Riva, destinado-, á las compañías de de la expresada columna me dio desde Carandia en fa misma tarde del 3 ins cazadores de Santander, lo mrimo que el teniente corone! de cjerrifc&gt;, coman truirá á V. E. del resultado glorioso…</t>
  </si>
  <si>
    <t>Hnmboldt, Alejandro de</t>
  </si>
  <si>
    <t>Alejandro de Hnmboldt</t>
  </si>
  <si>
    <t>…cho de la noche llegó aqui S. M. el Rey de Prusia con su au diversós productos químicos, que por lo general se importaban antes del ex- gusta Esposa, el príncipe Wittgenstein , el barón Alejandro de Hnmboldt y eltrangero; y que á los progresos de este ramo importante de la industria fabril general Witzeben. S. M. salió de Toeplitz y llegó á Aussig, en donde se emconviene que, dispensándosele una prudente amplitud, se le libre de trabas in barcó en una góndola par…</t>
  </si>
  <si>
    <t>Hó</t>
  </si>
  <si>
    <t>…PosteYíofmcnie, y con fecha de 19 del á'ctuál, me par- Vrrdagoer, á 9 rs. eo rúatica* —-Cavatina del caricato; arreglada para piano *q1o, á„io rs,—Cavatina, final para i ticípa el general Hó^c quo uta'os paisanoí de Tos lugares del Castillo dé Viíla- plano, á a,—Tandá dé'rigodones puestos para guitarra, á 5.—Cavatina tsalla crnúela malefa y dé Zucama h^fnah cOnseguido apOdcráfie de la perioiia dél ex-gober- Itotte, para flauta, á 9, y para canto…</t>
  </si>
  <si>
    <t>Holand</t>
  </si>
  <si>
    <t>…extrangera para detener sus de Malbournc, el vizconde Palmerston, M. Stanley, el vizconde Althorp, marchas. Mas por una negligencia inconcebible de nuestro gobierno no se hizo el lord Holand y el lord Jphn^Russcll. Este consejo duró dos horas y media, caso de este aviso, ni se adoptó la menor medida para impedir á la Rusia que pero se ignora lo que se trató en él. ' pusiera en ejecución sus planes. Acerca pues de este punto pido explicaciones El…</t>
  </si>
  <si>
    <t>Horc, Rafael</t>
  </si>
  <si>
    <t>Rafael Horc</t>
  </si>
  <si>
    <t>…rio bernadora.'* |dél-Despacho de Fomento, ai cual solamente se había dignado S. M. anunciar ¡Sil soberana; iatcndom S.E.halló alÜ ai digno.¿ infatigable hermano mayor, El genera! D. Rafael Horc con fecha de 4 del presente dice desde Caté j marques dc S. Martin, r al benemérito rector del esrablecímicnío, á los oíales se agregó accidentalmente el Exctno. Sr. secretario dei Despacho de Hacienda, ^ ^ »dísposfckmes consiliario de ios Reales tópítales. E…</t>
  </si>
  <si>
    <t>Hore</t>
  </si>
  <si>
    <t>…l, para que las distribuya á los individuos de tropa que mas se hayan distinguido por su compo; tamiento; y finalmente que el capitán general de-Valencia haga.saber desde luego al general Hore y al brigadier B eton H consideración especial que merecen á S. M. sus rele—▼antes servicios, y proponga las recompensas á que considere acreedores los gefes, oficiala» y de mis individuos que mas se hayan señalado en esta ocasión. Posteriormente se ha recibi…</t>
  </si>
  <si>
    <t>…^Kneral de Valencia con la fecha de 17 del corriente avisa que bolsa db cousacio.—Cotización de hoy a las tres de la tarde. por los purt^HRe recibe de diferentes autoridades y del general Hore, resulta BVBOTOS PUBLICOS, que son muchísimos los que se han presentado al indulto, y que continúan Inscripciones sobre el gran libro al 5 p. 100, 00. presentándose diariamente , pues que solo en Morella han regresado ya hasta el' Dichas id. al 4 p. 100, 00»…</t>
  </si>
  <si>
    <t>Hore, Rafael</t>
  </si>
  <si>
    <t>Rafael Hore</t>
  </si>
  <si>
    <t>…Reina Gobernadora, 4 nombre de su augusta Hija la Reina Provincia de Sevilla. nuestra Señora Doña Isabel ii, se ha servido promover á mariscal de.campo de los Reales ejércitos ál brigadier D. Rafael Hore , concediéndole al mismo Estado ^sanitaria de ¡a Real Isla de la Higissrita en los dias 7, 8,9 y 10 l empo el gobierno militar y político de Lastellonde la Plana: igualmente ha. de Noviembre. concedido S. M. el gobierno de Almería al coronel graduado de infan…</t>
  </si>
  <si>
    <t>…ella, se ha dignado mandar que í todo* se den gra cias en su Real nombre y en el de su augusta H-ji la Reina nuesiia Señora Doña Isa bel 11 , poniendo á disposición del comandante general D. Rafael Hore 2&lt;&gt; cruces de Isa bel, para que las distribuya á los individuos de tropa que mas se hayan distinguido por su compo; tamiento; y finalmente que el capitán general de-Valencia haga.saber desde luego al general Hore y al brigadier B eton H consideración especial…</t>
  </si>
  <si>
    <t>Hore, RafaeL de</t>
  </si>
  <si>
    <t>RafaeL de Hore</t>
  </si>
  <si>
    <t>…cha 12 del corriente, y por extraordinario, remite *1 Excmo. Sr. Secretario interino de Estado y del Despacho de la Guerra copia._del parte que le ha dirigido el mariscal de campo D. RafaeL de Hore, comandante general de aquel ejército , que expresa lo siguiente: Comandancia general del ejército del reino de Valencía.=Excmo. Sr.: La plaza de Mo rdía está ya sometida á nuestra legítima Reina Doña María Isabel ii , aunque las fac ciones que se habían reun…</t>
  </si>
  <si>
    <t>Houstoun, Guillermo</t>
  </si>
  <si>
    <t>Guillermo Houstoun</t>
  </si>
  <si>
    <t>…as lanchas que tienen en el Gua En la plaza de Gibraltar se ha publicado el siguiente bando: diana, donde duermen bajo la protección del cordon sanitario de España; sin “El Excmo. Sr. D. Guillermo Houstoun, caballero gran cruz de la muy ho que el rigor que se les intima de las leyes de la incomunicación pueda mover á norable orden militar del Baño, y de la Real orden de los Guclfos, teniente volverse á la orilla de Portugal á las mugeres y niños: tal es el terr…</t>
  </si>
  <si>
    <t>…de S. M. el Rey Das 24. 6 2 3 2 25. U 3 6 4 Miguel t» 26. 21 16 5 6 ESPAÑA. Algeciras 25 de Agosto. Total. *5 24 17 15 Se ha publicado en Gibraltar el siguiente bando: »E1 Excmo. Sr. D. Guillermo Houstoun, caballero gran cruz de la muy honorable orden militar del Baño, y de la Real orden de los Guelfos, teniente Huelva 26 de Agosto de 1833. = E1 presidente Francisco Sabina.=E1 se general de los Reales ejércitos, coronel del regimiento núm. 20 de infantería, cr…</t>
  </si>
  <si>
    <t>…r. Caro. (3) El Exorno. Sr. mar Se ha publicado en Gibraltar el siguiente bando: ques de las Amarillas debe llegar muy pronto á esta capital part Ocupar en el Proclama de S. £. el Señor Guillermo Houstoun , caballero gran cruz de Consejo la plaza que le corresponde, y á este efecto se le comunicaron las ór la orden militar del Baño y de la de los Guelfos, teniente general de los ejér denes oportunas al participarle su nombramiento. citos df S. Af., coronel del…</t>
  </si>
  <si>
    <t>Hovirckj</t>
  </si>
  <si>
    <t>…El l’ord Harewood, uno de los propietarios mas distinguidos, quiso Fnla li«.íailde”promocranes(«wu!/trrí) hechas por "el Sultán el 15 de Abril ' yplyerá tocar larproposictónes dél lord Hovirckj que lo* cultivadores habian quedan agregados -á las m¡nas$imperiales y casa de moneda los gobiernos de reprobado el año anterior con bastante energía. Ya no se puede ahora evadir Anatolia, Sivas, Adana., y los distritos de Huderendikiar , Esquichcri, Cas— ' n…</t>
  </si>
  <si>
    <t>Howard</t>
  </si>
  <si>
    <t>…we safe para Stockolmo en calidad de embajador ex Precedía 4 tote numeroso acompañamiento una comparsa! caballo ricamente vé traordinario f ministro plenipotenciario, en lugar del lord Howard de vVal- lica á ia tarca, un destacamento de carabineros de caballería, una hendí de des, quehtKim hemos dicho para á Lisboa á relevar al lord Rusel!. (Giobe.} músicos que entonaban himnos á SS. MM., y por último, cerraba la comitiva ----- Eí encargado de Neg…</t>
  </si>
  <si>
    <t>Howick, Miguel y</t>
  </si>
  <si>
    <t>Miguel y Howick</t>
  </si>
  <si>
    <t>…curas en esta parte; y las medi Vanooia 7 de Maye. das que ha adoptado son todavía muy complicadas en sus, pormenores. El lord El viage proyectado á Carlsbad de SS. AA. IL el gran duque Miguel y Howick se ha opuesto y ha combatido los medios propuestos en la Cámara , á su esposa no se verificará por ahora, porque S- A. I. la gran duquesa Helena pesar de la Opinión contraria sostenida con tanto Calor por Su padre. Se ha di está enferma de la escarlatina, que…</t>
  </si>
  <si>
    <t>Hu</t>
  </si>
  <si>
    <t>…nglesa del almirante Malcolm que estaba ___ _El 27 de Julio último falleció el célebre Guillermo Wilberforce á la en las aguas de los Dardanelos, se ha dirigido hacia el Sur; y el almirante Hu edad de 74 años* Dispone en su testamento que su entierro se verifique sin nin go n permanece con la suya en Smirna. Antes de que la escuadra rusa salióse de guna pompa, y que su cuerpo se entierre en ia sepultura de familia de su her Buyuckderé recibió el co…</t>
  </si>
  <si>
    <t>Hú, Cayetano</t>
  </si>
  <si>
    <t>Cayetano Hú</t>
  </si>
  <si>
    <t>…r B-eal decyeto para la nación vacante t-tro dos fuegos. Porque jqué seria ¡gran Dios! una asamblea en lás circunstan- en la santa iglesia catedral de Córdoba por fallecimiento de D. Cayetano Hú&lt;j jdiasen que se halla la España sino una asamblea de partido, de revolución, y y Velasco, á D. Fermin del Rio , medio, racionera de la misma iglesia: para [puramente entregada á vengar antiguas injurias! ¡Qué arreglo, qué planes sat- esta resulta á D- Joaquí…</t>
  </si>
  <si>
    <t>Hubiere</t>
  </si>
  <si>
    <t>…lar con el título y atribuciones de provinciales. nuevo hospital para mugeres pobres. Esté beneficio sé debe á la junta de Cari11. Eñ las capitales de provincia, en que ademas del intendente Hubiere . dad de aquella provincia. Las suscripciones para esta obra fueron tan numero gobernador •poUtico-y-militar, .presidirá el gobernador la junta provincial de sas, que en muy pocos diasexcedieron la stima necesaria para el establecimiento. Sanidad, y el intend…</t>
  </si>
  <si>
    <t>Hucon</t>
  </si>
  <si>
    <t>…embajador trances , el almirante Roussin, permanecerá en Le inquietud qut se.Habia difundido por el temor de una disolución de los el puerto de Smirna con dos buques de guerra el almirante Hucon. en atención Estados, aun antes que hubiera podido votar una sola ley, comienza á disipar- i que esta medida parece necesaria para la tranquilidad de la ciudad y la segur;</t>
  </si>
  <si>
    <t>Huelva</t>
  </si>
  <si>
    <t>…publicado en Gibraltar el siguiente bando: »E1 Excmo. Sr. D. Guillermo Houstoun, caballero gran cruz de la muy honorable orden militar del Baño, y de la Real orden de los Guelfos, teniente Huelva 26 de Agosto de 1833. = E1 presidente Francisco Sabina.=E1 se general de los Reales ejércitos, coronel del regimiento núm. 20 de infantería, cretario Manuel Dantes.=:Es copia. = Amarillas. teniente gobernador y comandante en gefe de la plaza y territorio de G…</t>
  </si>
  <si>
    <t>Huet, Josef</t>
  </si>
  <si>
    <t>Josef Huet</t>
  </si>
  <si>
    <t>…e la comisión enviada por el gobierno á exami Guadalajar#..................... D. Rafael Perez de Guzman ei Bueno» nar el estado de aquella colonia. Huelva........................ D. Josef Huet. ____El tribunal civil de Charleville ha declarado que los hijos de extrangeros Huesca..................... .. D. Juan Antonio Delgado. domiciliados en Francia y. en el pleno goce de ciudadanos, deben siempre que Jaén................................... D. Ped…</t>
  </si>
  <si>
    <t>Hugbn</t>
  </si>
  <si>
    <t>…de gobernador dé esta ciudad. Desdé que volvió á Gabin, regidor 2.a—Joaquín Peña, iíadico^ltkntonio García,-diputado• 1-.°= ocupar su puesto reina la mas perfecta tranquilidad. El almirante Hugbn salió Licenciado Antonio de Puüetcús, asesor.—Pedro Salanota, diputado 2.°= de esta ciudad para cruzar delante de las costas de la Morea. Un'viggero que ha Joaquín Caveto, secretario. llegado: de Magnesia en ytio de estos últimos’ dias ha hecho una. pintura s…</t>
  </si>
  <si>
    <t>Hugeay, N.</t>
  </si>
  <si>
    <t>N. Hugeay</t>
  </si>
  <si>
    <t>…del puerto dé Bordeas, cou destino á Valpa raíso , Intermedios, y Lima, la fragata francesa Y, que va mente construid», clavetéat PORTUGAL. ela y forrada en cobre, al mando de su capitán N. Hugeay. NO obstante dé tener y» contratada la mitad de su cargamento, admitirá todavía algún Serie ,'espeéialtneñM Lisboa 19 de Abrilt pasageros, para quienes ofrece dicho buque las mejores comodidades. Xos.que'quié Hoy ha. recibido el gobierno noticias de Braga que…</t>
  </si>
  <si>
    <t>Hugon</t>
  </si>
  <si>
    <t>…acepta la-embajada de el menor rezelo de qué por causa de la cuestión holando-bclga se altere la Viepa. No tardará éo llegar 3 París. (AL)' tranquilidad de Europa, (AL) —El coptra almirante Hugon , comandante del apostadero de Levante, ha ___.Nos parece que podemos asegurar que á nuestro gobierno aq le consta da dirigido un parte al ministro de la Marina con fecha del 25 de Noviembre oficio estar prohibida lz entrada en el.¿Escalda á los buques de Ing…</t>
  </si>
  <si>
    <t>…st, de Talón y de la embocadura del Tajo, se habrán reunido del 20 al 30 de Abril á la escuadra El 10 del corriente á la una del dia tuvo laihonra de ser recibido por S.M., que el almirante Hugon manda en las aguas de Smima en audiencia particular el Sr. ministro de Prusia, con el objeto de poner en sus «El dia 13 de Abril salió de Tolon para Alejandría el barón de Bois-lo- Reales manos una carta de su Soberano. Comte, comisionado por el gobierno pair…</t>
  </si>
  <si>
    <t>…e la escuadra francesa habian llegado ya á las aguas de El lord Althorp estableció claramente que la facultad de que se trata es una Smirna, y estaban reunidos con la que manda el almirante Hugon. de las prerogativas de la corona, y que al secretario de Estado de la Guerra Todo esto que cuenta el Diario de los Debates podrá ser cierto, aunque lo toca solo la iniciativa consultando al Rey, y por esto solo él es responsable dudan otros periódicos; pero…</t>
  </si>
  <si>
    <t>…esión. _ aquel puerto los buques de guerra franceses que salieron de Tolon, de Brest y CÁMARA DE IOS DIPUTADOS. —JíítOrt de idem. del Tajo, y que iban á reunirse con las velas del almirante Hugon. ____ Las de Bucharest del 2ü de Mayo dicen que se habian vuelto á distribuir Prosigue la discusión del proyecto de ley relativo á «obras públicas.” El ar pqr sus antiguos acantonamientos de la Valáquia las tropas rusas que se habian tículo 16 en que se piden…</t>
  </si>
  <si>
    <t>…sta declaración , junta con la noticia de que una tercera divi » Smirna 21 de Mayo. sión iba á reforzar nuestras tropas reunidjá en Constantinopla, puso termino in La escuadra del almirante Hugon permanece anclada en Vurla esperando mediatamente a todi duda ulterior. Asi que , cuando salió nuestio correo se aca refuerzo; se compone por ahora de seis navios de línea, cuatro fragatas, tres baba de recibir el avi*o oficial de que Ibrahlm-bijá había ya sa…</t>
  </si>
  <si>
    <t>Huidobro</t>
  </si>
  <si>
    <t>…ones. xoga manda el ejército que obra contra ellos: la división del centro el gene- T a Gaceta de Augsburgo habla de conferencias que acerca de los asuntos ralAldao: la derecha el general Huidobro; y la&gt; izquierda el general Juan generales de Europa se, han de celebrar en Troppau, adonde según se asegura Manuel de Rosas. Aldao ha publicado un segundo boletín relativo 4 la expe llegará para principios de Setiembre el Emperador de Rusia. Si asi fuese, la…</t>
  </si>
  <si>
    <t>Humboldt</t>
  </si>
  <si>
    <t>…Villanova 7 de Enero de 1833 = extensos conocimientos en ciencias naturales.,. habla con el mayor, elogio el limo, y Eterno. Sr. vizconde de Santa Marta=Joief Antonio de Acné doy Sr. Humboldt en muchas portes de su Ensayo político sobre el reino de Nue¿linar, brigadier graduado, comandante de la 3-a división. varEspana. Por tan señalados méritos la-diputación general de Mineros solici tó y obtuvo que se lé nómbrase director jierpietuo; y en 1797 l…</t>
  </si>
  <si>
    <t>Hume, Josef</t>
  </si>
  <si>
    <t>Josef Hume</t>
  </si>
  <si>
    <t>…to; y que tos pueblos se pre entregará públicamente las diversas sumas según se adjudiquen á los candidatos,Queraba á salir el mismo coronel Linares. das cti poder del tesorero el caballero Josef Hume, quien con los.demas jueces sentan en mucho mejor sentido después del desastroso fin de la facción de Mo premiados. róla. * ■ El caplt^^Kneral de Valencia con la fecha de 17 del corriente avisa que bolsa db cousacio.—Cotización de hoy a las tres de la tarde.…</t>
  </si>
  <si>
    <t>Hurel</t>
  </si>
  <si>
    <t>…y circunstancias, á los sugetos siguientes: ,____El Monitor belga publica la convención militar concluida el 18 último Provincias. Subdelegados..en Zouhoven entre el general belga barón Hurel y el duque Bernardo de Sajonía Weimar, comandante de la 2.1 división del ejército holandés, para llevar Albacete............................ D. Ramón G ¡raido. i efecto el último párrafo del artículo 4-° del tratado de 21 de Marzo, que Alicante...............…</t>
  </si>
  <si>
    <t>Hurtado, Pedro</t>
  </si>
  <si>
    <t>Pedro Hurtado</t>
  </si>
  <si>
    <t>…es á bordo: del Realista , con asistencia, del comandante mil i— mogénita : obligaciones que' todos aceptaron con alegría , jurando cumplirlas i tar del tercio naval .de Barcelona D. Pedro Hurtado de .Corcuera; á cuyo costa de sús vidas. Lew sentimientos de lealtad y adhesión de aquellos valientes; brindis por SS. MM. y serenísima Princesa correspondieron con su salva todos! marinos, i- quienes los deberes del servicio. Haq llevado i una playa extrange…</t>
  </si>
  <si>
    <t>Huth</t>
  </si>
  <si>
    <t>…. Dupuytren ha sido muy acertada y feliz. És pero habiéndose divulgado esta circunstancia, fue la causa de todos los desórde te general cree con fundamento que volverá á Argel. El señor Huth, conpul nes que se han comerido. y . general de.Cerdefia en Londres, llegó ayer con pliegos para nuestro gobierno. El Diario del Comercio de Amberes ha vuelto a salir el 23 , pero no ha Ayer por la mañana llegó í esta capital un correo de Bruselas con una car…</t>
  </si>
  <si>
    <t>Í'ern.indo</t>
  </si>
  <si>
    <t>…ma é infausta I |Búrgos. nueva del fallecimiento de vuestro querido Esposo , nuestro amado Monarca el I &gt;, Se me ha dado cuenta del mal estado en que se encuentran los teatros del Señor D. Í'ern.indo vn (Q. E- P. D.); cuyo triste suceso les ha llenado de la ¿reino, y de la conveniencia de mejorar su situación. Conyecida Yo de esta ne- mayor consternación y abatimiento; y solo puede mitigar tan acerbo dolor y KcesidádVy cierta de que es el teatro un elemen…</t>
  </si>
  <si>
    <t>I, Basilio An</t>
  </si>
  <si>
    <t>Basilio An I</t>
  </si>
  <si>
    <t>…sediciosos no comenzaron hasta las ría de la Asunción , que han estado algo desazonadas, se hallanya restablecidas y cinco y media de Ja tarde del mismo dia 7: hora en que volvió D. Basilio An I fuera de cuidado. (Ex, del núm. 48 del boletín del ejército que ¡e publica en tonio García, colector-de bulas , y anterior comandante de voluntarios Rea I Santarem.j listas. E^e, que parece haber sido el alma de toda la conspiración , había ido _Con fecha 19!…</t>
  </si>
  <si>
    <t>I, Fernando María</t>
  </si>
  <si>
    <t>Fernando María I</t>
  </si>
  <si>
    <t>…dimos y es menester. Madrid l.° de Octubre de [sostener su trono é imprescriptibles derechos a la Corona, y"ser fieles á lo que 1833.=D. Angel Fuertes, decano.e=D. Fernando VeIez.=D. Fernando María I hemos jurado el 20 de Julio de este presente año; conservar el orden y tran- Pañtoja=:El marques de Castell Bravo.=D- Juan López deVinuesa. [ quilidad pública , obedeciendo ciegamente cuanto nos manden en defensa de la Señora: El arzobispo de Valencia, aunque…</t>
  </si>
  <si>
    <t>I, L.</t>
  </si>
  <si>
    <t>L. I</t>
  </si>
  <si>
    <t>…Renegado* ó el triunfo de la Fe: escrito en francés por el V. D’Arlíñcourt Andaluces: para conservar el don precioso de la paz solo se necesita la obe traducido al castellano por D. L. I», tres tomos ea 16 0 con graciosas viñetas. Se ha diencia. á las órdenes del Gobierno: el que mejor las obedece es el mas leal: el llará en Madrid es la librería de Calleja, y ea Valencia ea ia de Cabrerizo, á 36 rs en rústica y 40 en pasta. - . que las criti…</t>
  </si>
  <si>
    <t>I, Manuel María</t>
  </si>
  <si>
    <t>Manuel María I</t>
  </si>
  <si>
    <t>…liguen sin novedad en su importante salud. vertiendo lágrimas nada equívocas de su dolor. En tan triste situación se su-1 po la sublevación ocurrida en Talavera y capitaneada por D. Manuel María I Del mismo beneficio disfrutan SS. AA RR. los Sennos. Srcs. Infantes. González. [ Lo que hasta este momento, Excmo. Sr., había únicamente demostrado I MINISTERIO DÉ HACIENDA DE ESPAÑA. puro pesar, se convirtió en ira y encono contra tales malévolos, y en ardiente…</t>
  </si>
  <si>
    <t>I, Mieuel</t>
  </si>
  <si>
    <t>Mieuel I</t>
  </si>
  <si>
    <t>…stas; D. ALiríano Cebados, teniente I pueblos inmediatos, sospechando de ella, hayan interrumpido sus comunicacio de caballería; D. Francisco Gabriel Jiménez, cx-guardia de Corps; D. Mieuel I nes causando graves perjuicios; al mismo tiempo que debo extrañar que no se López de Salas, capitán de caballería.del cuadro de Talavera'de la Reina, y I preste toda la debida confianza á una autoridad que sobre su natural franqueza D. Saturnino del Barco, of…</t>
  </si>
  <si>
    <t>I, Secretario de Estado y</t>
  </si>
  <si>
    <t>Secretario de Estado y I</t>
  </si>
  <si>
    <t>…s guarde a V. E. muchos años. Fromista 11) Noviembre I los partidos mas ventajosos para que nos alistemos bajo las banderas del usur— de I833.=Excmo. Sr.^Saturnino Abuin. = Excmo. Sr. Secretario de Estado y I pador; pero á pesar de nueátra miseria, tuvimos suficiente virtud para rechazar del despacho de la Guerra. I sus pérfidas promesas: aun creimos poder hacer mas en obsequio de Isabel iir I concebimos el proyecto de apoderarnos de los gefes principales qu+ el I…</t>
  </si>
  <si>
    <t>Ibabe</t>
  </si>
  <si>
    <t>…M. esta nueva pro nedas de las acuñadas con paotivo de la proclamación de la Reina nuestra Se testación de.fé política: y lo seria ciertamente si una facción, aue por fortuna ñora Doña Ibabe,l tí, verificada en esa heróica villa de Madrid el 24 de Oc va á terminar muy piorno el último período de su ignominiosa existencia, na tubre. Las que conservaré para, memoria de tan fausto suceso. intentara en lo» trasportes de su. impotente desesperación di…</t>
  </si>
  <si>
    <t>Ibabxí</t>
  </si>
  <si>
    <t>…os. aciertan a pronunciar mas que aflicción. KlNISfKK.H0 DEL FOltEUtO ÜENEfeAL DEL ¿El NÓ. Dk» haga que se modere la de V. M.,y colme de bendiciones su vida y la de nuestra Ruina, Doña Ibabxí. n. Palma de Mallorca á 20 de Octubre de I Junta de caridad de Malí orea-=Excmo. Sr.: La inesperada noticia del fa 1 -—Srfirsra -r A X- R.P. de V. M.:=Juan Amonio Mooet.=lgnacio Ma llecimiento del Rey nuestro Señor que V. E. se sirve participar a esta junta d…</t>
  </si>
  <si>
    <t>Iban-ola, Miguel de</t>
  </si>
  <si>
    <t>Miguel de Iban-ola</t>
  </si>
  <si>
    <t>…obierno como testigos, cuyas firmas aparecían ser de D. Luis María Salazar, D. Luis López Ba- en este de Regencia que por fallecijniento de mi muy amada Esposa , queda 1 lesteros, D. Miguel de Iban-ola, D. Manuel González Salmón, D. Francisco Ja encargado de la tutela y curaduría de mis hijos menores, y del gobierno del vier Losada, D, Juan Miguel de Grijal va y D.Antoilio Martínez Salcedo, mandó reino, en virtud de la cláusula precedente, se hayan de decid…</t>
  </si>
  <si>
    <t>Ibarrola</t>
  </si>
  <si>
    <t>…, huyendo por todas partes, y abandonando armas y, otros efec pasando un ofirío fi 1.» justicia eximcn-Rle i., ua v:. ate que c * .&gt;e u uq..ei tos; 112 prisioneros, entre ellos el coronel Ibarrola y los ex-guardias Sara- punto , los real ¿stas , lo» nwo» so! te , -os de la r \ pregad a t d A , \ .V • . • de via y López, mas de 60 muertos, 4 cajas do guerra y alguna* acémilas: es pin \ carne, lo que se verdeo, v en el día de .oer se -.'¡o : d.t ,.¡ : u.…</t>
  </si>
  <si>
    <t>Ibasbl</t>
  </si>
  <si>
    <t>…iento nos trae á la memoria con una cruel prolijidad todos aquellos sucesos 's que debieron hacerle pesado el cetro. Adonde quiera que volvía los ojos solo La Usina nuestra Señora Doña Ibasbl ii , y S. M. la Reina Goberna encontraba motivos de disgusto. Graves eran los que nacían de las nuevas com dora , siguen fin novedad en ni importante talud. binaciones de la política y de los choques entre las recientes y antiguas necesi dades de ios pueblos,…</t>
  </si>
  <si>
    <t>ICrassowski</t>
  </si>
  <si>
    <t>…rma. Sra. Princesa heredera y su burgo.) «ugusta Hermana siguen sin novedad en su importante salud. -Fn la última guerra de Rusia con Peisia el cuerpo ruso que mandaba el teniente general ICrassowski hizo en Agesto dé 1827 un movimiento desde . Del mismo beneficio disfrutan SS. AA. RR. los Sermos. Sres. Infantes. la aldea de Aschtarak hasta el mon tSterio armenio de Erchmiadziné , arrojó del MINISTERIO DE_HACIENDA DE ESPAÑA. país al enemigo, superior en f…</t>
  </si>
  <si>
    <t>Id</t>
  </si>
  <si>
    <t>…tm. lascrlpcienes tabre el grta libro al j p. roo, oo. Dlcbas id. ala P- too, 00. Títulos al portador dr 5 p. loo, 00. El general Delort propone k la Cámara conceda á la viuda del general Id. id. de 4 p. 10b, 40 al contado. Decaen, comandante que Fue de las posesiones francesas en la India,'1 una pen Vales no consolidados, po. sión de 69 francos anuales :*Ms Girard- observa que el erario" no puede sufrir Deuda negodáble del j¡ p. too i papel, 00.…</t>
  </si>
  <si>
    <t>Id, Josef</t>
  </si>
  <si>
    <t>Josef Id</t>
  </si>
  <si>
    <t>…smo reino ; escrito en francés y publicado por Adriano Balbi en 1823. Títulos al portador de 5 p. 100, 00. y de otras obras, y aumentado con noticias originales mas recientes, por D. Josef Id. Id. de 4 p. 100, 44$, i, 4. I» Ii i y * á 60* *3i 60, 26, S4t 33» &amp;&gt;t $4 7 Marugan y Martin. Habiéndose terminado la impresioa del segundo toano coa que •8 d. f. á vol. y fírme. concluye esta obra, y sieodo su coste igual al del primero. Se hallan de venta l…</t>
  </si>
  <si>
    <t>Id, Manuel Ma</t>
  </si>
  <si>
    <t>Manuel Ma Id</t>
  </si>
  <si>
    <t>…os, 00. También ha venido en nombrar para el beneficio servidero de Mengibaf» Deuda negociable del S p. 100 i papel, 00. vacante pqr fallecimiento de D. Pedro Pablo de ia Rocha, á D. Manuel Ma Id. sin Interes, 54 al contado. Acciones del banco espaBol, 9a ps. fi. al contado. lta Sánchez. Amsterdau, 16-8. 00. Paria d. á CáéKid. t Sevilla j Alcance. i 4 Bayona, 00. Alicante i corto pla Id. } Corulla 1 Id. Valencia f i 1 Graoada id. Zaragoza 1 Id. á Mála…</t>
  </si>
  <si>
    <t>Id, Mariano Dichas</t>
  </si>
  <si>
    <t>Mariano Dichas Id</t>
  </si>
  <si>
    <t>…ad de arcediano de Sta. María del Mar de la catedral de Barcelo Inscripciones sobre el grae libre al £ p. íoo, oo. na , á D. Carlos Pi: pata una ración de la catedral de Málaga, á D. Mariano Dichas Id. al 4 p. roo, oo. Reig: para una media ración de la catedral de Córdoba, á D. Ildefonso Ar Titules al portador de 5 p. roo, £+1 al contado. royo: pafa la dignidad de sacristán mayor de la colegial de Monzon, í D. Mi Id. Id. de 4 p. zoo, 44 &gt; 4Í t, 4£ i 4St. 4…</t>
  </si>
  <si>
    <t>Id, Mi</t>
  </si>
  <si>
    <t>Mi Id</t>
  </si>
  <si>
    <t>…na media ración de la catedral de Córdoba, á D. Ildefonso Ar Titules al portador de 5 p. roo, £+1 al contado. royo: pafa la dignidad de sacristán mayor de la colegial de Monzon, í D. Mi Id. Id. de 4 p. zoo, 44 &gt; 4Í t, 4£ i 4St. 4J al contado: 43 , 44,44J, 44} 4£, dSÍ&lt; 4Í, guel .Antonio Vinol.i y Duaso: para 1 a dignidad de sacristán segundo do la co Telesasi os¿ ay,consolidados,SS, (6o, 4*00.&gt; 36, 4. 3T &gt; • dias, voi. y firme. legial de San Fel…</t>
  </si>
  <si>
    <t>Id, Romualdo Ibarra-</t>
  </si>
  <si>
    <t>Romualdo Ibarra- Id</t>
  </si>
  <si>
    <t>…s p. 100, 00. ciaria de la villa de Belchite á D. Vicente Blasco, y para el beneficio de bichas id. al é por loo ,00. Títulos al portador de s P»r 100, 00. Vtllafnnca de Navarra á D. Romualdo Ibarra- Id. id. de 4 por 100, 38$ sin cupón, y 40J con él al contado: 40 4 ia d. C ' Vales no consolidados, 00. También ha venido en nombrar para el beneficio servidero de Mengibaf» Deuda negociable del S p. 100 i papel, 00. vacante pqr fallecimiento de D. Pedro Pablo d…</t>
  </si>
  <si>
    <t>Ifafrra, Juan</t>
  </si>
  <si>
    <t>Juan Ifafrra</t>
  </si>
  <si>
    <t>…anongía da t&gt;euda negociable del £ p. 100 á papel, 00. la colegiata de Talayera de la Reina, j¡ D. Manuel Crespo: para una ración de Id. «ia Ínteres, oo. la misma santa iglesia, á D. Juan Ifafrra: para otra media ración de la santa Accieees del banco español, yt p. rooCAMBIOS.din. i observación. iglesia de Orihuela, i D. Joaquin Ferrer: para la media ración presbiteral de Amsterdara, 00. Paria 16-13. , Cádiz i b. SevilU 4 i. la catedral de Orihuela, á…</t>
  </si>
  <si>
    <t>Ig, Juan</t>
  </si>
  <si>
    <t>Juan Ig</t>
  </si>
  <si>
    <t>…D. Pedro Galvis López; para la de Marbella procedentes, ó que han tocado en dichos puntos, quedará sujeto á una cuaren á D. JoseTMaría López Díaz; para la de Aeuilar de Córdoba á D. Juan Ig tena de observación de 21 dias. nacio Alaminos; para la de Pedraza de la Sierra á D. Domingo Rusio; para Dado en Gibraltar el 30 de Setiembre de l833.=Gu¡Ilermo Houstoun, la de Montemayor á D. Baltasar Maldonado; y para la de Mataró á D. Josef teniente genera…</t>
  </si>
  <si>
    <t>IgárzabalyPalacio, Josef</t>
  </si>
  <si>
    <t>Josef IgárzabalyPalacio</t>
  </si>
  <si>
    <t>…s Antonio Meoro; para la de Combados £ D. Mauucl Marti— taría de la Realqunu^superior gubernativa de medicina y cirugía, plazuela de Dea; para la de Soba,. Ruesga y V¡llaverde , á D. Josef IgárzabalyPalacio; la Lefia núm. 20 , exhibiéndolos títulos originales, ó un testimonio de ellos para La de Rioseco á D. Andrés Gabriel Cánovas; para el corregimiento de ‘autorizado en debida fórma, sin cuyo requisito y cumplido el término seña Mombeltran £ £&gt;. Lúeas Fernandez…</t>
  </si>
  <si>
    <t>Igna</t>
  </si>
  <si>
    <t>…de. fhendada por el escribano López Gijon, se cita á todas las personas que se consideren, xncTos nnicofc con derecho á los bienes que bao quedado por fallecimiento ablntestato de D. Igna cio de Pazos, habilitado general que fue de marina, para que ea el término de a|j laecripdosies sobre el gran libro al 5 p. 100, 00. dias se presenten en dlcbo juzgado a deducir el que les asista. , ■ 5 /Deba* kt al4 p. 10b, 00. —Por providencia del Sr. Balse…</t>
  </si>
  <si>
    <t>Iíabel</t>
  </si>
  <si>
    <t>…perfectas armonía con fot ftécftin enemiga de la legitimidad on levantar el eatandarte de la revolución fueros, fundamentales de rete: reino, contri nuestra inocente y jóven Reina Doña Iíabel ii, fiíja primogénita del , Al trasmitir ios mencionados ejemplares a los cuerpos de voluntarios Monarca que llotamos, y cuyos imprescriptibles derechos, ademas de la vo Realistas de este reino eo 4 de Marzo último r le hice-para que penetrados de luntad sobe…</t>
  </si>
  <si>
    <t>Iloepfnna</t>
  </si>
  <si>
    <t>…das todas las explicaciones relativas á este objeto. La dis y-«m tanta .rapidez. Si el proyecto de los iníuig£ntes era llamar, a D. Pedro, csy cusión ha sido un poco acaloradas el diputado Iloepfnna ha defendido la com preciso-convenir por lo menos en que su designio, estaba bién oculto , y que se ‘ petencia de la Dieta; pero al-mismo tiempo es-de dictamen que el ministerio había tenido jnucho cuidado en no descubrirle. Sé. asegura.que para cuando hi— ha…</t>
  </si>
  <si>
    <t>IMiranda, Lorenzo</t>
  </si>
  <si>
    <t>Lorenzo IMiranda</t>
  </si>
  <si>
    <t>…ia 4 id. legial de Sta. Ana de Barcelona, á D. Peregrin Baltasar: para dos raciones do Burdeos, 00. zo 4 4 4 d. Granada 1 id. Zaragoza | d. ' la santa iglesia catedral de Avila, á D. Lorenzo IMiranda y D. Andrés .Fer Hamburgo, eo. Barcelona 4 pesas fa. Málaga 4 id. Descuento de letras -Lóndres A 90 días 4 id. Santander * á l id. A 4 p. 100 al sflo. nandez: para el arcedianato titular de la santa iglesia de Sigiienza, á D. Ma Bilbae á 1 id. ) id. Santiago j 8»l ‘ í. n…</t>
  </si>
  <si>
    <t>Imperial, Mi</t>
  </si>
  <si>
    <t>Mi Imperial</t>
  </si>
  <si>
    <t>…e no quedan ya rebeldes mando grupo en una so'a estampa por el cuadro que pintd D. Josef Gutiérrez en papel en el Beira, y que tanto por el zelo “y actividad de las tropas del Rey D. Mi Imperial sobre fino de vitela, y en el de marca mayor también de vitela, y se bailan guel, como por el espíritu de los pueblos que tomaron inmediatamente las ar de venta con Real permiso en los almaceoes de los Suizos de la calle de Atocha y mas para perseguirlos, se…</t>
  </si>
  <si>
    <t>In</t>
  </si>
  <si>
    <t>…nte salucí en el Real sitio de Mafra. ____ Muchas veces se ha hablado del entusiasmo con que los pueblos egipcios También se sabe por las de Villaviciosa de 12 que S. A. el Sermo. Sr. In tomaban parte en k luth'a actual entre la Puerta y Mehemet-Alí: mas el do fante D. Sebastian y su augusta Esposa disfrutaban de igual beneficio, y que cumento siguiente, copiado por algunos periódicos extrangeros, no prueba esta concluyendo' la cuarentena en…</t>
  </si>
  <si>
    <t>Inclan</t>
  </si>
  <si>
    <t>…ento del Cámara aprueba el capítulo 10 con el aumento de los 309 francos para el ob-c antiguo gusto griego y romano en la época de los Médicls. jeto indicado por este diputado. El Sr. Inclan examina y enumera lós monumentos del género gótico en También aprueban los capítulos 11 á 1S inclusive, en los cuales se fijan la* nuestra nación: cita él monastefio é iglesia de S. Míllan dé Suso, edificado en cantidades que se han de invertir en fletamentos…</t>
  </si>
  <si>
    <t>Infante</t>
  </si>
  <si>
    <t>…entre la Puerta y Mehemet- Por las cartas de Lisboa de 14 del corriente, se sabe que S. A. d Sermo. Alí; y que Lbrahim habia' declarado que se contentaba con los gobiernos que se Sr. Infante D. Carlos María y su augusta Familia continúan sin novedad en su le habían señalado, tanto á su padre como á él. 1 - importante salucí en el Real sitio de Mafra. ____ Muchas veces se ha hablado del entusiasmo con que los pueblos egipcios También se sabe por las de Villavicio…</t>
  </si>
  <si>
    <t>…bscio, —.Cotización dehay i leu tres importante salud en el Real sitio de Mafra; y por las dé 18 de Badajoz se tie * ' «FICTOS PÚBLICO*» ne también noticia de tjud-S. A. el Sermo- Sr. Infante D. Sebastian y su au ItttcrtpcIoDcs sobre el gran Hbr« BI5 p. ico too. «v Dichas Id. al 4 p, ico» 39] al coñudo. gusta Esposa continúan sin novedad en la' Quinta de Torre del Fresno. Títulos ai portador de 5 p. 106, 00. Id. Id. de 4 p. 100, 39} al contado: 40 S dferUtísaT…</t>
  </si>
  <si>
    <t>…ículo, establecicn— Por las noticias de Lisboa de 24 del corriente se sabe que S. A. R. el Se d® «que las listas que deben formar las diputaciones departamentales para la renísimo Sr. Infante D. Carlos María y su augusta Familia continúan sin no elección de jurados, no contengan mas de óu nombres ni menos de 36.” Se le vedad en su importante salud en el Real sitio de Ramellon; y por las de Ba vanta la sssion. dajoz dtl 25 se tiene también noticia que S. A. R. el…</t>
  </si>
  <si>
    <t>…. 7,903............... 400... Haro. : - 5/74* 400.. . Fígueras. " Por noticias recibidas de lúboa con fecha de 27 de este mes se sabe que el 15,398........ 400.. . Madrid. - Sermo Sr. Infante D. Cá ríos y su augusta Familia, continúan sin novedad en su 14/51................ ‘400... Vitoria. importante salud en el Ramallao- / 3,992............... 400.. Granada. También se han recibida de Torre del Fresno' con fecha del 28 , por las que ' 8,035...........…</t>
  </si>
  <si>
    <t>…660 ns, que se pagan de Propios .;le villa , y ademas loa réditos del a| por ‘ Ico de Un capital de jo9 rs. que áé abonan religiosamente: -los alumno* contribuyen S.’A. el Sentid. Sr. Infante D. Sebastian y su augusta Esposa han llegado tHehsualmente' coH » rs.;y se advlerte qué-al maestro te le da casa y muy decenteí hoyí .esta capital á la» ocho de la mañana sin novedad ninguna en iu impof- LOs pretendiente» ditigiráo sus memorlales 'ftancós de porte-ai cura…</t>
  </si>
  <si>
    <t>…la considera contraria á las intenciones reales de Madrid 24 de Julio.Jos que la han apoyado. La Cámara, que ha comprendido ló que significaba esta última adverten S. A. Serma. el Sr. Infante D. Francisco salió de esta corte el 15 de este cia , ha consentido en aceptar esta interpretácion de sus sentimientos. (G. de F.~) mes con su augésta Esposa y familia, coa dirección i S. Sebastian, donde to ____Según el Diario de S. Petersburgo parece que por orden de S.…</t>
  </si>
  <si>
    <t>…observó durante la per sa Hija primogénita como Princesa heredera de estos Reinos á falta de varón. manencia del Rey de Grecia en aquella ciudad. Vuestro augusto Hermano el Sermo. Señor Infante D. Francisco de Paula ha Las cartas de Nauplia anuncian la llegada del Rey Othon á aquel punto da presenciado con su Real familia los festejos con que hemos celebrado aquel su vuelta de su viage al Asia menor, y la determinación de su gobierno de fijar ceso, y la unánime expresión…</t>
  </si>
  <si>
    <t>…tantes de Guipúzcoa: Una facción desorganizadora ha levantado el gri to de la rebelión en Bilbao y algunos otros pueblos de su inmediación, pro clamando como Rey de las Españas al Sr. Infante D. Carlos. La resolución so berana del difunto Rey D. Fernando el Séptimo (Q. D. D. G. E. L. G.) y El ^gobierno ha dado las oportunas disposiciones para que no se interrumpa su última voluntad se me ha comunicado de oficio; v en su consecuencia, las el curso de la corr…</t>
  </si>
  <si>
    <t>…Algún dia conocerá el público los frívolos pretextos y los subterfugios mal Excmo. Sr.: El ayuntamiento eleva á manos de V. E. el adjunto testimo disimulados á que ha recurrido el Sr. Infante á quien se refiere el decreto de nio que contiene los partes dél C3pitan de carabineros D. Sancho Pardo, anun 17 del corriente, inserto en el artículo de oficio de hoy, para oponer durante ciando la total dispersión de la partida que capitaneaba el teniente c…</t>
  </si>
  <si>
    <t>…yuntamiento Real, El gobernador y ayuntamiento de Gata , en Extremadura. cura párroco, comandante de armas y administrador de la Real encomienda El de Talarn.que disfruta el Sermo/Sr. Infante D. Francisco de Paula, y sus respectivos co E1 de Villanueva de los Infantes. mitentes , términos con que expresar el acerbo dolor que experimentaron al re El intendente de Rentas de Cartagena. cibir la infausta é inopinada noticia del fallecimiento de nuestro amado Mo El de Jaén.…</t>
  </si>
  <si>
    <t>…I Dias. delterior.día an Graves. Leves. Total. Curados» Fallecidos. Habiendo el gobierno del Rey de Portugal D. Miguel cooperado á frustrar 28 49 2 í 3 7 2 el embarque del Sermo. Sr. Infante D. Cárlos para los Estados Pontificios que 29 43 10 B 18 1 5 &amp; se le previno por el Sr. Rey D. Fernando vu (Q. E. E. G.), y se confirmó 30 55 - 1 ' 1 J por Real orden de S. M. la Reina Gobernadora, y protegido las maquinacio Quedan existentes para mañana 51. nes del Sr…</t>
  </si>
  <si>
    <t>…onocimiento de l invocando el nombre de Carlos v, en signo de la pretendida soberanía del S. M. que la diputación , redoblando su zelo en el mejor Real servicio .{je S. I I Sermo. Sr. Infante D. Carlos. la Reina nuestra Señora Dona Isabel íi, hace y hará cuantos sacrificios están ! Inmediatamente acordó, de conformidad con el caballero corregidor, las ú su alcance, y que á este sagrado objeto, á mas de U columna titulada de ' medidas de precaución que estab…</t>
  </si>
  <si>
    <t>…spe tonio González, bibliotecario mayor de S. M., confesor de la Rjuna nuestra ridad , parece inútil demostrarlas; pues en el hecho de concurrir aqui tanto nú Señora y del Serrno. Sr. Infante D. Francisco de Paula, á la edad de óü años mero de personas, se infiere que tienen una íntima convicción de sus ventajas. cumplidos. Nació en.el Casar de Tabmjnca, y desde su primera juventud ma- , No obstante, haré una sola rcllexion , que es bien obvia y fácil de percibir. El n…</t>
  </si>
  <si>
    <t>…l ayuntamiento de la villa de Foja del Rio, sombrado por la justas soberanas providencias son inspiradas por Dios nuestro Señor, que pro augusta Real Persona de S. A- R. el Serme. Sr. Infante D. Fiancisco de Pau tege la conservación de k religión católica apostólica romana- de k naden esla Antonio, patamente ocupado del dolor y peca .mas aguda por la inespera CuCria . hs. hcch.0 táahíTII íaj Úwüví9U&lt;u.í\&gt;uvSuv»i*C»ii¿U.I\&gt;oCo jpUo.jCai ^UCque CUCU 1313 SO-30 — da mue…</t>
  </si>
  <si>
    <t>Ingestrie</t>
  </si>
  <si>
    <t>…funesta que abru Ifes milifares.' MM. Berkeley y él córonpl Peel lo apoyaron. El lord Darlington ma y atormenta á la Francia y á Bélgica, basta quererlo: peró como el Correo y el lord Ingestrie declararon que hadan ineficaz y nulo al bilí las modificacio del Mora se remonta algunas veces á la altura á qae no pueden llegar otros pe nes que se Id' habían hecho, y que por e&gt;ta razón votaban contra él si se per riódicos, habrá olvidado sin duda lo que é…</t>
  </si>
  <si>
    <t>Iñigo, Francisco Iñigo de</t>
  </si>
  <si>
    <t>Francisco Iñigo de Iñigo</t>
  </si>
  <si>
    <t>…fervo sar. Madrid 2 de Octubre de 1833 =Siguen las rúbricas de los señores D. Ma roso anhelo de su respeto, obediencia y fidelidad á S. M. la Reina Isabel, y tías Pareja y Torres, D. Francisco Iñigo de Iñigo, D. Pedro Vivero y Moreo, en su Real nombre, durante su menor edad, á S. M. la Reiva Gobernadora. D. Josef Ferrer y D. Juan Pablo Perez Caballero. En medio de esta obligación general y de este amor hereditario á los directo» legítimos sucesores de nuestros Re…</t>
  </si>
  <si>
    <t>…a tenido el honor la diputación general de lo» Reinos, com del 31 del mismo; los de Afagon , Extremadura y VaLeno» con U det 2 , y el puesta dél vdecano D. Matías Pareja y Torres, D. Francisco Iñigo de Iñigo. de Castilla la Vieja con la del 3 del corriente, dan parte de no haber ocurrido I D. Santiago López Regañón, D. Joaquín González Nieto, D. Pedro de Vi- novedad en la tranquilidad pública. (J</t>
  </si>
  <si>
    <t>Inspec</t>
  </si>
  <si>
    <t>…ños. Sevilla 7 de Octubre de i333.=F\cmo. partes, y para nombrar y remover depositarios, administradores y cualesquiera Sr.=El brigadier coronel, Josef Navarro y Montemayor.=Excmo Sr. Inspec otras personas que le parezca conveniente al mas cumplido desempeño de esta tor general de Milicias provinciales. soberana resolución. Lo tendréis entendido, y dispondréis su cumplimiento. = Está rubricado de la Real mano.z=Pa!acio Í7 de Octubre de 1833.=A Do…</t>
  </si>
  <si>
    <t>Inspector</t>
  </si>
  <si>
    <t>…quín Marichalar.^Cspitan, Juan Josef Ojtr—Teñiénte, Ma Los oficiales depuestos por el gobernador eran hombres que hacia muchos nuel 0/&gt;r.=Subtenientc , Sebastian Lari¿urenj=Excmo. Sr. Inspector generaL= años que gozaban de la confianza pública. Lo mas notable de todo es que los Es copia .—Sola* negros se mantienen muy tranquilos en medio de tanta agitación, y solo los blancos y los de color libres son en quienes existe la fermentación. (Guardian.) P…</t>
  </si>
  <si>
    <t>…al general Mouraxvief. Los proveedores turcos envían tam do en casos semejantes al que te expresa. bién á este campamento las mejores provisiones que se encuentran. Hasta ahora Al Sr. Inspector general de carabineros de costas y fronteras digo con esta no ha recibido este ejército orden de moverse. /echa lo que sigue: He dado cuenta al Ret nuestro Señor del expediente ins “ La llegada de las tropas rusas, y la voz que corre de que todavía llegarán t…</t>
  </si>
  <si>
    <t>Instado, Secretario de</t>
  </si>
  <si>
    <t>Secretario de Instado</t>
  </si>
  <si>
    <t>…o, para que esté siempre á la vista , y demas efectos oportunos. Que ha alarmado á nuestro comercio; y si 00 se ba aplicado al bergantín sueco, fue se conteste el recibo al Excmo. Sr. Secretario de Instado y del Despacho de porque había arribado á aquel puerto y hecho su declaración el 7, y porque Gracia y Justicia, acompafiando para S. M una exposición déla gratitud según el tenor del decreto én que se establece el tal derecho no debía perci con que este ayunt…</t>
  </si>
  <si>
    <t>Instruido</t>
  </si>
  <si>
    <t>…sta la servaciones que trae asimismo sobre otra esjeermedades, no podrán meaos de in sostienen MM- Garnier, Pagés, Gauthier de Rymilly y Jolv: la Cámara teresar sobremanera * todo profesor Instruido y amanse de la progresa de la ciencia. Este periódico ofrece adema la ventaja de proporcionar por el moderado procede i b votación párrafo por párrafo, y quedan desechada ios cinco pri precio de IB re. en Madrid y si en iu provincias, franco de porte, cada tr…</t>
  </si>
  <si>
    <t>Insúa, Tucas María de</t>
  </si>
  <si>
    <t>Tucas María de Insúa</t>
  </si>
  <si>
    <t>…us adeudos en efectos de Martínez y Fernandez, cura párroco. — D. Uipiano Gil de Palaíio, regí— la deuda consolidada, pues con arreglo á ellas queda expedito el derecho i los dor.=D. Tucas María de Insúa, admmistrador.erD. RV/ia: Peiíaiosa, pro venerables cabildos, para que puedan exigir de los provistos las faltas volunta curador. =r Fernando Santano, diputado, re Doctor D. Santiago Senetriain, rias que hicieren desde su posesión. regidos.—Ramón Pámpano, int…</t>
  </si>
  <si>
    <t>Ir, Isabei</t>
  </si>
  <si>
    <t>Isabei Ir</t>
  </si>
  <si>
    <t>…de Gracia y Justicia un juego demorDespacbo-de Gracia v Justicia. metlas acuñadas con motivo de la procl^macion de vaestra augtista Hi ja la Het' ' *. ; *' - ü ka nuestra Sefíara/Doña Isabei Ir ,’Ucríficada eh csa heróica corte.'Tan fausto **■'" Excjno. Sr. :He recibido con -particular aprecio él oficio que V. E.sesir- suceso queda-¿i q duda gribado por'este medio en la mcmoria Bfc todos los' 'va Jirtó dirigrrme con fecha 3ü de Noviembre último en e…</t>
  </si>
  <si>
    <t>IRajÉl</t>
  </si>
  <si>
    <t>…su mando. «Soldados: Dios] ha querido llevar á sí á nuestro amado Soberano el Sr. D. Fkrkavdo vu ; y en | | renovar en esta funesta coyuntura el juramento dé fidelidad i la Reina Doña IRajÉl ii, vuestra excelsa Hija, comoel último homenagedebido á la memo- nuestro justo pesar por pérdida tan dolorosa juremos de nuevo ser fieles hasta I la muerte á su augusta Hija la Reina nuestra Señora Doña Isabel it, y ¿ j | ría de su glorioso padre, y el prime…</t>
  </si>
  <si>
    <t>Irasusta, Pedro María</t>
  </si>
  <si>
    <t>Pedro María Irasusta</t>
  </si>
  <si>
    <t>…ma D. Joaquín Santiago Larreandiv y él teniente vicario- de San la guardia, dos ayudantes de campo, un general mayor, un coronel de infan I Vioehre ¿ por ausencia del: propietario D. Pedro María Irasusta, los señores tería, otro de caballería y otro de artillería, los cuales viajan á expensas de I alcaldes de esta ciudad 0. Josef Mana de Ezeiza y D. Josef Marrael de Brunet, S. M., de cuya orden se dan ademas cuatro caballos de posta á cada uno» [asi como el d…</t>
  </si>
  <si>
    <t>Iriarte, Fermín</t>
  </si>
  <si>
    <t>Fermín Iriarte</t>
  </si>
  <si>
    <t>…Llamas y Valencia', y los sar-‘ nosa, había dispuesto la salida de una columna de 4OO hombres al mando del gentos Manuel Bravo, Antonio Samper, Pedro Arízaga-v Matías Norieaa, son coronel D. Fermín Iriarte, para que sin comprometer su seguridad, y dejando dignos de elogio por la bizarría con que se condujeron. Igual denuedo mostra siempre su repliegue sobre esta plaza, los cargase con denuedo antes que pudiesen ron el capítan ilimitado D. Juan Echevarrí, y los…</t>
  </si>
  <si>
    <t>Iribe, Domingo de</t>
  </si>
  <si>
    <t>Domingo de Iribe</t>
  </si>
  <si>
    <t>…dependencia, inclusas las dé las, victimas del 2 de Mayo 3-° de 29, núm. 7039, los cuates salieron premiado* *0 el sorteo celebrado en 14 de Marzo de 183!, y se hallan i nombre de D. Domingo de Iribe, para que eb el tératlde 18.08 en Madrid, ha cabido en Vierte con el primer extracto de la de este 'no de 15 días los entregue en la escribanía mayor .de Rentas de dicha provincia, dia i Doña Mariana de la Caballería, hija de D. Juan, capitán del regimiento 1…</t>
  </si>
  <si>
    <t>Irlanda, Primado de</t>
  </si>
  <si>
    <t>Primado de Irlanda</t>
  </si>
  <si>
    <t>…que ha en caso de muerte ó mudanza de uno de los obispos comisionados se nombrase dado lugar á la adición. Pero en la comisión pedirán los ministros que se intro su sucesor por el lord Primado de Irlanda y los demas comisionados, en lugar duzca otra vez en el bilí la cláusula 117 según estaba en el original. de hacerlo el lord teniente. Ambas adiciones se adoptaron. A las tres se reunió el consejo de ministros. (Courier.) El obispo de Londres propuso como adi…</t>
  </si>
  <si>
    <t>Is</t>
  </si>
  <si>
    <t>…isposición tengo á bien mandar, como Regenta y Goberna qqe estoy encargada por la última voluntad del Rey, mi augusto Esposo, du dora de estos reinos, y á nombre de S. M. la Reina Doña Is vbel ii, que desde rante la menoría de la Reina, mi muy cara y amada Hija Doña Isabel. luego se instale el referido Consejo de Gobierno con las personas señaladas en La Religión y la Monarquía, primeros elementos de vida para la España, la cláusula 13.1 del m…</t>
  </si>
  <si>
    <t>…reto inserto en U Gaceta núm. 128, se proApoyemos con todos nuestros esfuerzos el trono de la nueva Isabel, y prepa cedió ayer 24 á proclamar en esta c®rte la Rüina nuestra Señora Doña Is\rémosla el camino para que .llegada i la edadi competente pueda llevar. nuestra bhl u. A las diez de U mañana salió de su cas» ei Excmo. Sr- conde de Altapatria al grado de esplendor en que la puso la inmortal Isabel de quien des mira , á quien en balidad de…</t>
  </si>
  <si>
    <t>…y esferilizadoras teorías económicas, en producir frutos amargos, y en vez de generalizar la protección que parecían prometer á una industria preciosa , la La Reiva nuestra Señora Doña Is vbei it, y S. M. la Reina Gobernadora, condenaron a trabas insoportables. El monopolio en favor de los agremiados siguen sin novedad en su importante salud. resultó como siempre fatal á la prosperidad del ramo, obstruyendo tal vez la salida y la producción de…</t>
  </si>
  <si>
    <t>IS, Pedro de</t>
  </si>
  <si>
    <t>Pedro de IS</t>
  </si>
  <si>
    <t>…ie» de los dos ejércitos de Portugal, aparece que el de D. Miguel se compone tación pública el sistema monetario. Se había propuesto establecer un banco de 20,100 hombres, y el de D. Pedro de IS.4.OU. ’s/-0 asignándole un capital en metálico que al momento se había reunido por medio ____Btinrs leído con placer en el discurso de! Rey de. la Bélgica, pronuncia de su&gt;criciones: y se aseguraba que dentro de seis meses caris principio dicho do ante las Cá…</t>
  </si>
  <si>
    <t>Is-abio, María</t>
  </si>
  <si>
    <t>María Is-abio</t>
  </si>
  <si>
    <t>…aña», a falta de varón, se ve ahora sobre las pues al gran jurado, tomar en consideración el dictamen, y podemos augurar sienés de la ínclita Princesa de Asturias la Serma. Señora Doña María Is-abio. desde ahora, que seráti declarados con lugar á la formación de causa; aSi por Luisa de Borson. ■ que sobran pruebas qué condenan á esos monstruos, como documentos an o- ¡(gloria inmortal", loor eterna í la sabiduría y previsión de V. M! mafos que esclarecen…</t>
  </si>
  <si>
    <t>Isa</t>
  </si>
  <si>
    <t>…bia hinchado á S. M. la mano de venido como Reina Gobernadora, y en nombre de mi augusta Hija la Reina recha; y aunque este síntoma se presentaba aislado, temerosos de que sobrevi Doña Isa”bel ii , en confirmar á todas y á cada una de ellas, y mandar que niese alguna congestión fatal en los pulmones ó en otra viscera de primer or continúen en el ejercicio de sus funciones, procurando la paz y la justicia de den , le aplicamos un parche de cantá…</t>
  </si>
  <si>
    <t>…er V. M. la Gobernadora de estos reinos durante Al momento noticié tan infausta noticia al comandante general de esta la menor edad de vuestra excelsa Hija la Reiva nuestra Señora Doña Isa provincia, gobernadores, comandantes militares, y al regente de la Real au- 1 bel ir, no puede dejar de manifestar el grave sentimiento de la pérdida que ha diencia de este reino, verificándolo á este y al gobernador militar y político] experimentado, y el go…</t>
  </si>
  <si>
    <t>…rometen de nuevo para defender los nerales, y entonces arrancar á este cuerpo, hasta aquí tan complaciente, el voto sagrados é imprescriptibles derechos de la Reina nuestra Señora Doña Isa de nuevos subsidios. bel ii, por ser asi su deber y convencimiento; prometiendo efectuarlo hasta En cuanto al primero de estos resultados que se proponía lo ha conseguido derramar la última gota de su sangre. perfectamente el gabinete holandés, porque ya esta…</t>
  </si>
  <si>
    <t>&gt;■ "■ Num. 128.. 17 de Octubre de.1833. GACETA DE MADRID. ARTICULO DE OFICIO. de mi leal adhesión á su Hija primogénita la Reina nuestra Señora Doña Isa bel tí. Dios guarde &amp;c. Valencia7 de Octubre de J833-=Excmo.Sr.—El conde la Reina nuestra Señora Doña Isabel u , y S.M. la Reina Gobernadora, de Cuba.=Excmo. Sr. Secretario de Estado y del Despacho de la Guerra[ siguen sin novedad en su'importante salud* \- S…</t>
  </si>
  <si>
    <t>…lleva pliegos de importancia.*’ golpe, tenga el consuelo en su querida Hija y nuestra amada Reina la Señora ____M. Henrique Addington, enviado extraordinario y ministro plenipoten Doña Isa bel n,para que inspirándola las virtudes que adornan la preciosa per ciario que ha sido de S. M. B. cerca del Rey de España, llegó ayer á esta ciu sona de V. M., llegue el tiempo, en que por sí, y desde el trono de las Empa dad de regreso para Londres. ñas, l…</t>
  </si>
  <si>
    <t>…na Gobernadora que este regimiento se En rata inteligencia, y de que la ejecución y cumplimiento de .esta soberana distinguirá en su lealtad y decisión por la Reina nuestra Señora Doña Isa voluntad habrán de tpner lugar muy particularmente en los pueblos, y para bel ii , de lo que nunca ha dejado dudar; y si por desgracia los enemigos de la con las autoridades civiles , administrativas y otras personas del territorio de las tranquilidad pública…</t>
  </si>
  <si>
    <t>…O DE OFICIO. Dios guarde i V. E. muchos años. Granada 16 de Octubre de 1833. = I Excmo. Sr—Javier Abadía. = Excmo. Sr. Secretario do Estado y del Fomento | La Reina nuestra Señora Doña Isa sel ii , y S. M. la Reina Gobernadora, general del reino. siguen sin novedad en su importante salud. Knvtmuuo ds la quema. Del mismo beneñcio disfrutan SS. AA. RR. los Sermos. Sres. Infantes. Provincial d« Jcrez.=Excmo. Sr.: Al acusar ¿ V. E. «1 recibo d« la…</t>
  </si>
  <si>
    <t>…eguir gobernando estos reinos duran rona á falta de varón. Desde el punto de salir el sol se hallaba engalanado el te la menor edad de vuestra augusta Hija la Reina nuestra Señora Doña Isa navio de S. M. et Héroe, y otros dos buques mas de los de este apostadero, y bel 11. Si con justicia son estos los votos de todos los pueblos de la monarquía, 4 la hora antes indicada, tanto la plaza como el navio de la insignia rompie ¿con cuánta inas razón…</t>
  </si>
  <si>
    <t>…que presenta el gobierno regido por V. R. M. tersburgo; pero hoy se asegura que ha resuelto suspender por ahora su víaen nombre y durante la menor edad de la Reina nuestra Señora Doña Isa ge. Las personas que tienen la ocasioq de tratar diariamente á este ministro bel ii. tan distinguido, elogian mucho la infatigable actividad' que acredita en lax Los sabios decretos de ilustración, de conciliación, de paz y de ventura, negociaciones del dia.…</t>
  </si>
  <si>
    <t>…ULO DE OFICIO. blecimiento- Mandadosucesivollevar i deefectolas enseñanzaspor Real ordenelementalesde 14 dedeFebreroaritmética,últimogeometría,el esta-1I La' Kan» A nuestra Señora Doña Isa «EL n, y S. M. la Reina Gobernadoras- mecánica, física, química y delincación, señaladas en el plan aprobado porl signen sin novedad en su importante salud. S. M. en 11 del propio mes del año anterior para el Real Conservatorio del Artes y varias ciudades pri…</t>
  </si>
  <si>
    <t>…exisenda futura para defender y do, deseé el primer anuncio que tuvimos de la infausta é inesperada muerte dé sostener los imprescriptibles derechos de nuestra boberana y bcíh&gt;ra Doña Isa nues'tio Rey y Señor el Sr. D. Fernando vn (Q. D. D- G.), hemos hallado bel ü, adquiridos por la ley y la voluntad espontánea de los pueblos: Los al a coiWlo de que necesitábamos, en las venerables cláusulas de su Real testa caldes y ayuntamiento, fieles inté…</t>
  </si>
  <si>
    <t>…servido mandar que con el plausible I Dieta él triste honor de insertar en sus protocolos la cesión hecha'. Semejante motivo de los días de su augusta Hija la Reina nuestra Señora Doña Isa— I procedimiento ofendería gravemente el honor nacional de Alemania, y por lo sel ii , se vista la corte de gala con uniforme el 19 de este mes; pero estando I mismo esperamos que cuanto antes se procurará declarar que es falso el' aserio aun tan reciente la…</t>
  </si>
  <si>
    <t>…si las circunstancias lo exigiesen, por defender los de S- M. se Gobernadora que municipal la Reina remitiesen anterioridad de 4 Su junta rechos de nuestra augusta Reina y Señora Doña Isa bel tr, y lo dispuestos me* por conducto superior y asi de la se biso de este •Unidad re» r».: el dta i.° de Andalucía. £ que por lo mismo están en derramar so sangre por tan justa y legítima causo.</t>
  </si>
  <si>
    <t>…vuestros leales; ni el (Continuación del correo anterior.) mas mínimo motivo ha distraído la atención de los buenos de su conato prin cipal; solo el grito de los que vitoreaban á Doña Isa asa ti y á V. R. M. in GRE.CIA. terrumpían la agradable perspectiva de calma que presentaba la ciudad. Syr* 19 de Setiembre» Los dos dias siguientes han sido celebrados con festejos análogos al estilo Escriben de Canea, en U i^la de Creta, con fecha del 12 de…</t>
  </si>
  <si>
    <t>…opiedad el is lección. Por lo que voy á principiarla, en nombre de nuestra idolatrada So de 1829, promovió Con infatigable zelo el arreglo de aquel inmenso almacén berana y Señora Doña Isa buz ii, iris de paz ^ unión, prosperidad y ventura i\t riquezas literarias españolas, especialmente en las dos traslaciones dei Cstar para todos los españoles.” ; blccimiento desde el convento de U Trinidad el año de 1819 á la casa actual i El numeroso concur…</t>
  </si>
  <si>
    <t>…o de Cortes deseoso de conservar las ira dicción es de sus*’ — Lna caria de Rio-Janeiro del 12 de Agosto último, escrita á bordo de Ir mayores en la proclamación de S. M. la Reina Doña Isa re l íi , encargó á corbeta francesa lá Fazos lia, contiene la noticia de que se preparan grandes una comisión de su seno que registrase en su archivo las actas de las proclama armamentos en el Brasil, y que parece inminente una guerra con Buenos-Aires. cione…</t>
  </si>
  <si>
    <t>…gan encarcciÍ|:;^%ákpO;.;ia|M:^B,eM::. decreto;.;;, glojgmta :Mija:.la ■:■:■:■ jfaóéA--': das de! gobierno durante la menor edad de vuestra excelsa Hija? r nuestra au gusta Ríiíka Doña Isa sei. it, realice ks grandiosas máximas que contiene sa se'■■ bayas . ■man¡5«st0;:'£b;4:::&amp;&amp;tdhré.í::;;;^ """ todawa á clasiácscios. para &lt;^ie pseáaa verücarlb es ia forma cs-l»*-' El Aitíiimo dispensador de todo lo bueno se digne echar una mirada de fa#Nr^. g…</t>
  </si>
  <si>
    <t>…rque nos parece imposible citarías todos. mstm afian-; La seguridad con que los afirma el Restaurador, es ei ¡multo mas grande que za mas el trono ck su augusta Hija nuestra Reika Doña Isa3£í ir por las se ha dccho a los hombres instruidos en la historia de España. jSeÉlc¡qa¿4Í^fl¡^^ «1 2B2- En di examen de k ley y costumbre inmemorial en materia de sucesión yor amor r obediencia á que precisa á sus vasallos. Los indultados no olvida- asegura q…</t>
  </si>
  <si>
    <t>…es , sargentos, ca bos y soldados que han sometido á Morella, se ha dignado mandar que í todo* se den gra cias en su Real nombre y en el de su augusta H-ji la Reina nuesiia Señora Doña Isa bel 11 , poniendo á disposición del comandante general D. Rafael Hore 2&lt;&gt; cruces de Isa bel, para que las distribuya á los individuos de tropa que mas se hayan distinguido por su compo; tamiento; y finalmente que el capitán general de-Valencia haga.saber desd…</t>
  </si>
  <si>
    <t>…a satisfacción el juego de monedas de las Don precioso, que conservaré con el mayor esmero, tanto para memoria de acuñadas con motivo de la proclamación de la Reina nuestra Señora Doña Isa tan fausto suceso, como de la nueva obligación que impone á mi obediencia bel II, verificada en esa heróica villa de Madrid , que de Real orden se sirve bondad tan excelsa. Y ruego á V. E. lo haga asi presente á S. M. V. E. remitirme con carta de 30 de Noviem…</t>
  </si>
  <si>
    <t>…l presentaba el feliz enlace de dad de la Princésa heredera’del trono, hoy nuestra augusta Señora y Reina los escudos Reales de España y Nápoles. Ademas de la iluminación que deco Doña Isa&amp;el ii* Inmediatamente aparecieron vistosamente engalanados ios ex raba á este hermoso edificio, se ensayó por primera ve2 con tan plausible mo presados -buques y el casti lio del Morro, los fuertes y baluartes de la plaza, los tivo la del gas hidrógeno que so…</t>
  </si>
  <si>
    <t>…fragatas austríacas. . Esta ciudad de voto en Cortes ha levantado^pcndones por su legítimai So ------La Gaceta de Carjiruhe anuncia la revocación de las providencias dadas berana Doña Isa^El ii el 19 del corriente, habiéndose cantado un solemne Te en el .año pasado contra las reuniones populares; pero sustituye las siguientes: Deum en la Sta. iglesia catedral con asistencia de! cabildo, comunidades secu »Toda reunión popular que pueda comprome…</t>
  </si>
  <si>
    <t>…s y experiencia á V. M. en el gob err.o Julián Aquilino Perez, intendente de provincia y vocal de la junta de Aran de la monarquía durante la menor edad de la Reina nuestra Señora Doña Isa celes. Tendréislo entendido, v dispondréis io necesario a su cumplimiento. = bel n , ha recibido con la mas profunda gratitud el Real decreto de 1 *&gt; del Está rubricado de Ja Real mano de S. M.= En Palacio á 27 de Diciembre corriente , por el que V. M. ha te…</t>
  </si>
  <si>
    <t>…cibido el juego de monedas de las acu-' nuestra Señora Doña Isabel ii, asegurando al mismo tiempo que tales son los fiadas con motivo de la proclamación de la Reina nuestra Señora Doña Isa de todos los habitantes de estas islas; cuya tranquilidad, no solo se conserva en bel ii, verificada en esa heróica villa de Madrid, que V. É. me ha remitido toda SU plenitud , sino que respondo positivamente de ella para lo sucesivo, de Real orden para que c…</t>
  </si>
  <si>
    <t>Isa, María</t>
  </si>
  <si>
    <t>María Isa</t>
  </si>
  <si>
    <t>…deje de reconocer y acatar como Princeae júbilo, afección y fidelidad, reconociendo con grato fervor la sucesión, de la Wrederá óél'trpno de S. Fernando 4 su augusta descendiente Doña María Isa corona en su augusta descendencia y excelsa Princesa la Señora DoSa María bel, híji píifnogénitá de V. M. Su 'legitime; derecho, á falta de Príncipe de Isabel , si la divina Providencia no concede Principe deaAstúrias. Constante AxtúriaifíS'ftinegáble, aun cu…</t>
  </si>
  <si>
    <t>…idas de las provincias se ha sabido que en los conventos la sesión. hospitales de S. Juan de Dios se solemnizó el dia 2u la jura de la excelsa pri PORTUGAL. mogénita Hija de S. M. Doña María Isa bul Luisa, nuestra amada Princesa, Coimbra 27 de Junte. habiéndose celebrado en las iglesias de todos ellos una solemne función ante la Con fecha 21 del corriente escriben de S. Mamed da Infesta lo que sigue: augusta presencia de Dios Sacramentado con misa y…</t>
  </si>
  <si>
    <t>…olocado en la parte principal de su fachada el retrato de la Serma. Sra. In fanta DoSa María Isabel , b%jo de un primoroso dosel adornando la parte jura de la Serena. Sra. Infanta Doña María Isa bel Luisa como Princesa he redera de la corona de estos reinos. referida de este aparato cuatro magnificas arañas de cristal. En la parte supe rior del edificio se veia un gran cuadro sobre fondo celeste, con festones de Para llenar tan grande objeto el Excmo…</t>
  </si>
  <si>
    <t>…e se avisa al público para su gobierno. Isabel iL J Mis obligaciones y mi honor me llaman al cumplimiento de mis deberes, que es defender á todo trance á nuestra legítima Soberana Doña María Isa El buque correo núm. 2 de la empresa de la Habana dará la vela del puer bel ii ; y es de esperar que todos los buenos guipuzcoanos se reúnan y armen to de Cádiz el 1.® de Noviembre próximo con la correspondencia de la isla de para tan sagrada obligación. Cuba, P…</t>
  </si>
  <si>
    <t>…sus mas fieles vasallos se presente á los pies d¿T,***íS6'Cérano vuestro augusto Esposo (Q- E. E. G.) dirigieron al cielo en el motrono de V. M. y de sil augusta Hija la ~Reinaina Doña María Isa bu i. ii, para mentó1 queque recibieron tan amarga noticia, fervientes súplicas por el eterno des Expresar su pena y jurarla fidelidad y obediencia. canso del mas amado de los Reyes. pedido como GóSeroádon detKflfcb, iitffican' la áffoüftn devuestró y i La sa…</t>
  </si>
  <si>
    <t>…haciendo veces de alférez mayor , dijo en voz alta levantando el pendón: Castilla s C otilla , Castilla , Castilla: por nuestra ca Lisboa 2J. de A üviem.brc. tólica Reina y Señora Doña María Isa sel ii (Q. D. Grb) viva, viva , viva. El II ce! corriente d brigadier D. Juan Ne-pcmueeno atacó ccn la id \ 5d Fueren convidado» í c-,u *ugu»U función, de L» autoridad.» y per división de su mando el pueblo de Peines, una de las mejores posiciones de las sona…</t>
  </si>
  <si>
    <t>Isa-</t>
  </si>
  <si>
    <t>…onstante voluntad de sacrificarse, si Señora: El coronel gefe y oficiales del regimiento infantería de América, fuere necesario, en el servicio de V. M. y su augusta Hija la Reina Doña Isa- 14-° de línea, llenos del. mas profundo sentimiento por la infausta noticia de „bei , cuyas importantes vidas conserve Dios los dilatados años que necesita esta la muerte de su Rey y Sr. D. Fernando vu (Q. E. P. D.) acaecida á las tres ■feonarqnía. Madrid 4 d…</t>
  </si>
  <si>
    <t>…avajas. czGregorio Antrás.e=Dode esta villa. \ . mingo Jimencz.=Antonio Lopez^ñPor acuerdo de la ciudad, Pedro de BlanDios guarde la» i «portantes vidas de la Reina nuestra Señora Doña Isa- cas y Pahua. bel ir y de V. M. dilatados años para la completa dicha de la monarquía. P A RTF. NO OFICIAL. Martos 12 de Octubre de 1833.=Señora.=A L. R. P. de V. M.=Ramoc de Gregorio. NOTICIAS EXTRANGERAS. Señora: Permítase á este leal y fidelísimo ayuntamien…</t>
  </si>
  <si>
    <t>IsA-</t>
  </si>
  <si>
    <t>…ntos bienes debe producir af vecin de los voluntarios Realistas seducido^— A estas horas no existe el cuerpo rebel dario de Oviedo, se instalase el dia de su augusta Hija la Reina Doña IsA- de que capitaneaba Cuevillas y ocupaba á Poza y La Bureta. Mas de 20 hom *^i,-ii. Al efecto ha tomado ya las disposiciones oportuna» el-mismo intenden bres de los que conthba aquel cabecilla le han abandonado en la noche de an te, cuyo zelo se promete S; M. s…</t>
  </si>
  <si>
    <t>Isa-, María</t>
  </si>
  <si>
    <t>María Isa-</t>
  </si>
  <si>
    <t>…cia, 4.° Puerto de Santa María 31 de Julia. de ligeros, que da la guarnición de esta ciudad, el cual construyó á sus expen En justo regocijo por la jura de la Serma. Sra. Princesa Doña María Isa- sas un salón de bastante buen gustó; en cuyo centro y bajo un pabellón azul Ski Luisa acordó el ilustre ayuntamiento de esta ciudad con su presidente, el celeste guarnecido de plata se colocó el retrato dé la augusta Princesa; ilumi brigadier D. Manuel Muñoz…</t>
  </si>
  <si>
    <t>Isab</t>
  </si>
  <si>
    <t>…en manos de su moribunda espuma, Reina Gobernadora tuvo a bien cmfianme en nombre ce .a IvtuxA rtuestra y SO turbar á Juana ra a su pchtteridad en la posesión de Castilla. Señora Doña Isab:,i i:, el 2 e ro: la tarde, d.'pu-e y me :m:T.er.:e ai día «Queda demostrado que hasta la época en que se reunieron las dos coronas, sica lente n una rimen í c*-mpue-ta ce mimo : - *t', un e^.adr r. v de Castilla reconocía ei derecho de las hembras. ¿Quien fu…</t>
  </si>
  <si>
    <t>…1 Santiago |ü de este cuerpo pide se les permita trasladarseá la Península desde Mallorca, en donde se hallan, para poder emplearse contra lo» enemigos de la Reina nues tra Señora Doña Isab&amp;x n; pues al saber que existían estos en ia provincia de ANUNCIOS* su denominación, arden en deseos de pasar á ella y exterminar una facción tan ingrata como pérfida; asegurando por ultimo, que si el augusto nombre de S. M. lecciones de Antropología ético-pol…</t>
  </si>
  <si>
    <t>Isabbi</t>
  </si>
  <si>
    <t>…y iodos hicieron I buen-juicip de.estos naturales, que aman i sus Reyes, y miran en su augusta otro tanto á la par de las lágrimas que derramaron por la pérdida que acaba Soberana Doña Isabbi ii el áncora de la patria y el término de todas nuestras mos de-sufrir: disensiones, fijando una era éstiblé y Venturosa, es el mas seguro garante de Suplico á V. E. baga presente á S. M. la Reina Gobernadora estos núes- I queise estrellarían en su fidelidad…</t>
  </si>
  <si>
    <t>…poca deseada de la paz, de la felicidad I el juego de monedas de las acuñadas con motivo de la proclamación déla Rei y de la gloria de todos los españoles. . . I na nuestra Señora Doña Isabbi ii , verificada en esa heroica villa, que de RAI Espero que V. E. cuando 'lo contemple oportuno se ha de servir manifes orden se sirve remitirme para que conserve la memoria de tan fausto suceso. tar á S. M»esto? mis sentimientos de gratitud , de amor y de pr…</t>
  </si>
  <si>
    <t>Isabbl</t>
  </si>
  <si>
    <t>…la naturalidad que es propia de la verdad y presentó &amp; M. en el balcón principal, teniendo cu sus brazos a nuestra tierna buena fe lo que motiva la presente solicitud. irada Keina Doña Isabbl ii hasta que concluyó el desfile de las tropas; ter- Fue llegado el plácido día 4 det actual , señalado con la debida anticipa do el cual so dignó admitir a besar su Real mano á los bres. gefes y oficia- ción para la proclamación de la Ruina nuestra Señora Do…</t>
  </si>
  <si>
    <t>…cantidades de reales. Los sentimientos del comercio tín Baudet.^Bartolomé Rodriguez.=JLarenzo de Montemayor y Roo, sccre- son notorios y constantes. Amor á la Reina nuestra Señora Doña Isabbl ir, tarío.=Excmo Sr. Secretario de Estado y del Fomento general del reino. y á la Real Persona “de V. M., augusta protectora de la prosperidad general. Vuestra Real junta de Comercio se complace en elevarlos á la alta dignación Exposiciones á S. M. Ua Reísa G…</t>
  </si>
  <si>
    <t>Isabe</t>
  </si>
  <si>
    <t>…el Consejo de Gobierno y del de Ministros, he tenido á bien, en junta suprema propone, queden derogadas como innecesarias en la actualidad las nombre de mi muy amada Hija la Reiva Doña Isabe t. ti, mandar lo que sigue: precauciones existentes respecto á los buques que proceden de los puertos fran 1. ° A la mayor brevedad posible me presentareis un proyecto de ley sobre ceses en el Mediterráneo, y sean admitidos en lo sucesivo á libre plática y co…</t>
  </si>
  <si>
    <t>Isabei</t>
  </si>
  <si>
    <t>…ecen de nuevo á seguir fieles y constan rio á su cumplimiento.—En Palacio á 17 de Octubre de 183 3.zzEstá rubricado tes el juramento quetieneñ hecho á vuestra digna f augusta Hiji Doña Isabei ii de la Real mano.zzA 0. Francisco de.Zea Bermudez. . . - MlVtSTERIO PE LA- CUBRÍA.. _ . v , Gojrondwicú general del campo de GibraJtar.zzExcmo. Sr; Ala una y mitír esta sincera manifestación de todos los individuos de este pequeño *.uer media de esta tarde…</t>
  </si>
  <si>
    <t>Isabeí</t>
  </si>
  <si>
    <t>…. Lérida 17 de Octubre de 1833= omitiré hasta sacrificar mi vida, si fuere necesario, para conservar á la Reina Sefioraú=A L. R. P. dé V. M=Cárlos Daunoi=Pedro Fleix=Pedro Jordáe= Doña Isabeí ii nuestra Señora en el goce y posesión legítima de la corona de Juan Sans¿=JuiQ. BergescsBuenaventura Vidal.:=Mariano Pozorull.ec Mariano _iu augusto Padre. Hostalrich=Ramon vicens=Antonio Ferrer=Antouio Franc de Queraltó= Dios guarde á V. E. muchos año». Cá…</t>
  </si>
  <si>
    <t>…OFICIO. mo su augusta Madre y Reina Gobernadora de estos reinos, esperando que V. M. se dignará acoger con la benevolencia que acostumbra esta sumisa mani La Reina nuestra Señora Doña Isabei ii, y S. M. la Reina Gobernadora, festación, como ya lo ha demostrado en la Real orden comunicada por V. M. | siguen sin novedad en su importante salud. por el ministro de la Guerra al capitán general de estas provincias, que le dió a conocer tan lisonjera no…</t>
  </si>
  <si>
    <t>…ión y zeloso des trabajos, m'usoberana Mereciendo 7. ° ARTICULO DE OFICIO. de Id acula! de recauda».¡-.vii# y reemplazos comisión de de empeño la primitiva La Reina nuestra Señora Doña Isabei ii, y S. M. la Reina Gobernadora, sus vocales continuarán en el goce desús respectivas prerogativas y ¿.^in^iones, siguen sin novedad en su importante salud. sirviéndoles de recomendación para lo sucesivo el mentó que tienen amir udo en este ramo. Del mismo b…</t>
  </si>
  <si>
    <t>…ría las riendas del Estado para .dirigirlo como Raina La memoria del reinado de vuestro augusto Esposo no se olvidará jamas, Madre 7 Gobernadora, durante la menor edad de La Reina Doña Isabei jj, pues lo que sufrió por la nación está consignado en lo-» fastos de la historia de Revivió desde luego la patria en general, porque á la firmeza del Soberano su tiempo; y lo que se sacrifico en beneficio de ella está escrito cu -sus leyes. El unió con la s…</t>
  </si>
  <si>
    <t>…ICIO. Hija la Reina nuestra Señora, la medida tomada por el comandante general de Guipúzcoa, sino que ademas ha resuelto hacerla extensiva á todos los mili Ea Reina nuestra Señora Doña Isabei ti, j S. M. la Reina Gobernadora, tares de cualquiera graduación que se hallen en el caso del duque de Granada, liguen sin novedad en su importante salud. ó en otro semejante, á quienes se dará por el mero hecho de baja, sin perjui- 1 “ Del mismo beneficio di…</t>
  </si>
  <si>
    <t>…s qqe, i,m legado en V. M., designándola Regenta del reino y tutora de la Reina estos mismos principio* se vayan aplicando 4 todas nueyty.is.poscsiqnes.en, Afr¡¿.! THiestra Señora Doña Isabei. ii en su minoridad, los mismos sentimientos Bona 23 de Ñatiiembre d¡ "Jn.terin m&amp;bw’peaotasda.táe¡i&lt;o.coiH¡ para hacer en su gobierno las felicidades de estos reinos. Por eso, Señora, des tinúan examinando cuál es el sistema que conviene segujr en nuestras r…</t>
  </si>
  <si>
    <t>Isabei, María</t>
  </si>
  <si>
    <t>María Isabei</t>
  </si>
  <si>
    <t>…ue las tuviesen, por en que ve con su patria el advenimiento al trono de nuestra muv amada Reí-! manera que solo queden las que consientan los reglamentos de policía , y en los na Doña María Isabei ii , digna heredera de S. Fernando, dirieida por las I términos anteriormente prescritos, y las que sirven á la fuerza no perteneciente excelsas virtudes de una Reina y una Mjdre que bendicen los pueblos á por al ejército organizada por los capitanes generale…</t>
  </si>
  <si>
    <t>Isabei, Masía</t>
  </si>
  <si>
    <t>Masía Isabei</t>
  </si>
  <si>
    <t>…imos de nuatro querido Rey: mas sea reglas Aras para jugarlo con acierto. Se vende en las mismas librerías á 6 rs. rústica. I I Dios bendito, su muy amada Hija primogénita la Sra. Doña Masía Isabei, ——Dcjinilionum, divisionuin reguterumque jutis civilis eowplexio ex Heinneccii eé l'iu f Luisa a nuestra Reina,,puestra Scñpra, nuestra Soberana, y su carísima Es- e»oiaéinstitutionibuscoDciliorum deducía,advocato.á D.UnJ.tomoJ. et,C.en Juris4.°, ycivilisse…</t>
  </si>
  <si>
    <t>Isabeiii</t>
  </si>
  <si>
    <t>…e de [ alterar la paz de las familias, he venido en decretar, á nombre de mi augusta volver los originales a los sugetos que los hubiesen presentado, á los ordenado Jttja lái&amp;EiyA Doña Isabeiii, conformándome con el parecer de mi consejo res gefes de la Hacienda militar en los distritos, quienes los pasara"b sih demo ¡de Ministros : ra á las respectivas intervenciones de ejefeito. Di Queso forme inmediatamente una ¡Unta qüe propondrá con !a mayor '…</t>
  </si>
  <si>
    <t>Isabel</t>
  </si>
  <si>
    <t>…omingo Gutier- &gt; nados de la Sra. Reina Doña Berenguela y de los Sres. Reves Católicos Don rez de Ceballos, que V. S. remitió á este ministerio con arreglo á la Real or Fernando y Doña Isabel: gloria inmortal á V. M, que ha renovado una (ley den de 19 de Noviembre de 1799; y en vista de los informes que S. M. ha cuyo origen se pierde en k memoria de los siglos, y que uniendo las coronas de estimado conveniente;, se ha servido resolver que se devue…</t>
  </si>
  <si>
    <t>…ldo de ili Indias, como parte integrante de los reinos de Castilla, y en memoria de la mitados, y pasen las revistas como en expectación de retiro, respecto al poco Reina Católica Doña Isabel, nombro al arzobispo de Méjico y al obispo de tiempo que puede mediar desde que lo soliciten hasta que lo obtengan. De Oajaca, residentes en la Península. Tendráse entendido en la Cámara para los Real orden &amp;c. Madrid 17 de Abril de 18*3 3.r=Cruz. efectos con…</t>
  </si>
  <si>
    <t>…los felices reinados de la — '*-Qríg&amp;L. di las sociedades , por ti ’ oblata Thorei: 3.a édícioo traducida al español. Sra. Reina Doña Berenguelá y de los Sres. Reyes D. Fernando y^Doña Isabel: 3 tomos en k.° prolongado. Se vende en Madrid en la librería de lá viuda de Cruz ú‘64 fs- en' rústica y 82 en pasta. En la misma librería se hallará suelto el discurso gloria inmortal á sus dignos descendientes los Reyes nuestros Señores, y vean sobre la con…</t>
  </si>
  <si>
    <t>…o al temple por D. Vicente López * primer pintor de de buena y correcta impresión, arreglada i la que últimamente se biro en Valencia. rirdé'S: M;, en que se veia la insigne‘Reina Doña Isabel la. Católica ——til cristiana en el templa,, tí devota asistencia al incruento sacrificio de la misa, obra pdstuma del' marques Caneciólo. Se yrnde en la librería de Matute. su Nieta al terilplo de la gloria. La gracia y la dignidad'dt la heroína —Se baila,vac…</t>
  </si>
  <si>
    <t>….=Manuel Damian Perez. está en gloria: y como Reina Gobernadora, durante la menor edad de mi au =Sebast¡an Aso Travieso.=Excmo. Sr. sumiller de corps de S. M.” gusta Hija la Reina Doña Isabel ii , lo participo al Consejo con todo el do lor que corresponde á la ternura de mi natural sentimiento , para que se tomen Olido remitido al Sr. primer secretario de Estado el 29 de Setiembre por las providencias que en semejantes ca:os 'c acostumbran=Está ru…</t>
  </si>
  <si>
    <t>…o dolor, ha mandadoS. M. la Reiva, Goberna que en el barrio de Triana, donde empezó la epidemia, su periodo descendente dora de estos reinos, en nombre de su augusta Hija la Reina Doña Isabel h, el 18 del mismo mes, continúa disminuyendo con rapidez en cuanto al número vestir lutos generales por seis meses, contados desde el día de ayer. V de enfermos y ^malignidad de los síntomas: pero que en Sevilla aumentan uno’ C Contestación del Consejo Real…</t>
  </si>
  <si>
    <t>…rar los negocios del día, sin lo cual sta enemigos obtendrán fácilmente el saeteo. Esta unión tendría consecuencias muy ventajosas para el estado A la Igle La Reina nuestra Señora Doña Isabel ii , y S. M. la Reina Gobernadora, sia. Hasta ahora no se habría podido sin peligro retirar A las legaciones las tropas siguen sin novedad en su importante salud. extrangeras; pero si los gobiernos A 'Italia obrasen acordes , les sería fací! man Del mismo ben…</t>
  </si>
  <si>
    <t>…ICIO. y en la de magistrados, á D. Nicolás María Gareli, y á D. Josef María Hevia y Noriega, de mi consejo Real, los cuales por el orden de su nombramiento La Reina nuestra Señora Doña Isabel h , y S. M. la Reina Gobernadora^ •crin suplentes de los primeros; y en el caso de fallecer alguno de estos: Quiero siguen sin novedad en su importante salud. que entren también á reemplazarlos para este importantísimo ministerio, por el orden mismo con que s…</t>
  </si>
  <si>
    <t>…a. Dios &amp;c- Madrid 30 de Setiembre de 1833.” llado de este año se ponga una nota diciendo: Valga para el reinado de S. Trf. MINISTERIO DEL TOMENTO GENERAL DEL REINO. - ° (a Señora Doña Isabel ti-, y que en esta conformidad corra el demas .papel sellado que estuviese tirado y distribuido, hasta que se sustituya otro con el se El R. obispo de Sigiienza hizo presente á S. M. por el ministerio de mi llo y marca, correspondiente, subsistiendo los prese…</t>
  </si>
  <si>
    <t>…la Vieja lodo mi conato se dirigirá á la conservación de lo* indisputables derechos que asisten á S. AL la Reina nuestra Señora Comandancia ¿eneral de la guardia Real provincial. Doña Isabel ii, en la legítima sucesión de la Corofia de su augusto y venera— I ble Padre, quedándome el consuelo de que el cielo velará por la conservación Excmo. Sr.: En 30 del mes próximo pasado ture el honor de manifestará de la preciosa vida de ambas Magestades para…</t>
  </si>
  <si>
    <t>…Real decreto de fecha de 2 de este mes tuve á bien mandar al Con La Reiva nuestra Señora Doña Isabelu, yS. M. la Reina Gobernadora, sejo Real á nombre de mi augusta Hija la Señora Doña Isabel ii que se cir siguen sin novedad en su importante salud. culasen y publicasen con las solemnidades de costumbre como pragmática-san ción con fuerza de ley, las soberanas disposiciones del Sr. Rey D. F ers an no vn, Del mismo beneficio disfrutan SS. AA. RR. lo…</t>
  </si>
  <si>
    <t>…, fallecidos en la ciudad 174, en Triana 13. Dia 27. Existentes 3001, invadidos graves 297, leves 4^0 , total#3‘,78,nadora de estos reinos durante" la menor edad de su augustaHija Doña Isabel li, nuestra Reina y Señora, no ha olvidado su maternal solicitud el bien de los curados 104» fallecidos en la ciudad 269, en Triana 3 , existentes para maña pueblos que le confia la divina Providencia; y después de confirmar en sus car na 3405. gos y funcione…</t>
  </si>
  <si>
    <t>…napresenteGobernadora,i V. E, para duranteque tengala Xa Reina nuestra Sefiora Doía Ísabri ii, y S. M. la Reina Gobernadora, menor edad de su augusta Hija la Rein^i nuestra Señora Doña Isabel ii, que] I siguen sin novedad en su importante salud; mis principios y mi honor no dejarán de ser consecuentes; y que con la forta- [ leza de ellos mismos y el vigor de la conciencia, que descansa en Una fidelidad | Dd mkmn benc&amp;cio disfru tan SS. AA. RR. los…</t>
  </si>
  <si>
    <t>■H RiSlMl Sió ' nuestra Señora Doña Isabel ii, y que gobierna el reino en *u menor edad S. M, Captranía general, de An/ialucÍí.—Excmo. Sr.: El coronel del regimiento la Reina Madre, aquella efcelsa Cristina que hizo en sji breve imperio las ¡loi- ^provincial de Granada, D. Javier de Girón, comandante…</t>
  </si>
  <si>
    <t>…esperanza de ser los primeros en acatar, sostener y guardar Las cartas de comercio de .muchos de nuestros puertos, y mas princifVmen-i el augusto solio de la Reina nuestra Señora Doña Isabel ii y el legítimo go te las que se han recibido de Liverpool, anuncian que todas las especulaciones | bierno de S. M. la Reina Gobernadora de estos dominios. del comercio, én estos días, se ejecutan bajo el concepto de que es inevitable Todos han prometido y j…</t>
  </si>
  <si>
    <t>…e I Del mismo beneficio disfrutan SS. AA. K&amp;. lós Sérmos. Sres. Infantes. V. E. las prevenciones que-.S. M. la Reina Gobernadora durante la menor I edad de la Reina nuestra Señora Doña Isabel ii estima convenientes, á todas I MINISTERIO Mí IA GOMSA. las que daré el mas exacto cumplimiento; sirviéndome de guia para las demas I Capitanía general del ejercito y principado de Catalafia=Excmo. Sr.: He providencias que se me ofrezcan dictar el inalterab…</t>
  </si>
  <si>
    <t>…e jéis exp'onentes; dignaos recibirlos como una señal del homenage que rinden ¡ Castro-Terreño ;=Excmo. Sr. Secretario de Estado y del Despacho de la Guerra. ‘ * su Reina y Señora Doña Isabel ii , y como prueba de la adhesión mas sin cera y espontánea á la regencia y gobierno de V. M. Manzanares 7 de Octu Contestación del Excmo. Sr. director general de la Real Armada. bre de 1833.=Señora.=A L. R. P. deV. M.=E1 alcalde mayor Josef Macho Excmo. Sr.:…</t>
  </si>
  <si>
    <t>…aduanas inspi con que mañana debiera celebrarse en ia corte el cúmplanos de la Rísina ra el mas vivo ínteres, y se cree que otros Estados se determinarán á adherir nuestra Señora Doña Isabel ii. Estando todavía demasiado próximo el mo á este Materna, tanto mas cuanto que se sabe que la Prusía piensa hacer sacrifi mento de la muerte de su augusto Esposo, ha creído S. M. que el amor que pro» cios considerables, y modificar esencialmente sus anterio…</t>
  </si>
  <si>
    <t>…a carta que le había dirigido la Reina Gobernadora durante | para que á su tiempo lo devolvieran á S. E., custodiándole y conduciéndole al la menor edad de la Reiva nuestra Señora Doña Isabel ii , en ia que le no- I Real monasterio-del Escorial. Inmediatamente se situaron dos monteros á la ticiaba S. M. la muerte del Rey nuestro Señor D. Fernando vii de Borbon | cabecera del féretro con la corona y cetro, y otros dos á los pies de aquel, y CQ* E.…</t>
  </si>
  <si>
    <t>…¿Mj, . asegurándola -9 ■ ' 33 »í 256 10 246. 2 ¿qge. representa, .fidelidad Estado en ninguna.dét no .la ctaisp edueá ■ y i té 3 - 214 V 7■ • i 222 18 ■3- ■ Rf.i¿:ajOufstra.Seóora.Doña Isabel 11, legítima suoesora del tronpiy en ád-' 4 201 4 2 207 56 2 ■ ’ hesipu. y disposición constante en obedecer y respetan las disposiciones do S. M. ía Reina. Gobernadora. Quedan existentes |»ra mañana 149. .Dios,guarde i V, E. muchos años. Madrid 6 de Octubre…</t>
  </si>
  <si>
    <t>…ítimos Reyes, sostendrá á todo I Del mismo beneficio disfrutan SS. AA. RR- los Scrmos. 5r«s- Infante*- trame, si necesario fuese, los derechos legítimos de la Ruina nuestra Señora Doña Isabel ii. MINISTERIO DE HACIENDA DE ESPAÑA. Dios guarde i V, E. muchos años. Córdoba 3 de Octubre de 1833.=rExce- | i El consejo supremo de Hacienda ha elevado á S. M. la Reiva Goberna- lentísimo Sr.=EL coronel efectivo, Marques de Torre-Soto. I dora una consulta d…</t>
  </si>
  <si>
    <t>sw St6 (nuestra Señora Doña Isabel if, permaneciendo sin alteración la tranquilidad y 1833.=Señora.=A L. R. P. de V. M.=E1 coronel, teniente coronel mayor, I orden público en estás provincias. Dios gtiárde á V. E. muchos años. Fuentes ¿efe accidental del regimiento, Juan de Pozas.” [ de Andalu…</t>
  </si>
  <si>
    <t>…qu* (Q. D. D. G.), y felicitar á S. M. por el venturoso advenimiento ai trono de los enemigos habían hecho contra aquella ciudad, ningún daño la causaron, la Reina nuestra Señora Doña Isabel ii. y que conociendo por la lentitud con que hacían el fuego que tenían pocas S. E., fiel intérprete de los sentimientos de su corte, ha dado cumplimiento municiones, intentó hacer una salida en el día 15 , con el fin de coger ó in *n lo» términos mas expresi…</t>
  </si>
  <si>
    <t>…os de esta arma. ”E1 día memorable en que hace tres años vió la primera luz nuestra amada I Parece que en Bilbao dispusieron y dirigieron el movimiento el brigadier Reina p Señora Doña Isabel ii , es pues el consagrado á poner la primera I I Zavala p el marques de Ermua i en Vitoria el coronel de voluntarios Realista! piedra de este monumento, que habiendo de ser fuente, no se alzará pa estéril I Verastegui, con los voluntarios de esta ciudad y de…</t>
  </si>
  <si>
    <t>…de Méjico al muy y Gobernadora Regenta Don I del reino, R. ARTICULO DE OFICIO. mo I de que merece confianza, mi Pedr y en quien Real o Josef Fonte, persona La Reina nuestra Señora Doña Isabel ii, y S. M. la Reina Gobernadora, considero las calidades necesarias para cargo tan importante. Tendreislo enten siguen sin novedad en su importante salud. dido, y lo comunicareis al consejo de Gobierno y demas á quienes corresponDel mismo beneficio disfrutan…</t>
  </si>
  <si>
    <t>…decretos de 29 del mes último que V.E. me PARTE NO OFICIAL dirigió en 30 dél propio , expedido^ por S. M. la Reina" Gobernadora, durante la menor edad de SU augusta Hija la ReiVA Doña Isabel ii , y á causa del; falleci NOTICIAS EXTR.ANGERAS. miento del Sr. D, Fernando vn (Q. E. G- E.), acaecida á las tres menos cuarto de POLONIA. la tarde del expresado dia 29; asimismo recibí la circular de V. E. de 30 del mismo mes , en que se sirve insertarme J…</t>
  </si>
  <si>
    <t>…ndad, y ella es S. M. Ix-Reina Gobernadora, y á sus juramentos de fidelidad á la Reina la que mas ha contribuido á que se buscasen los despojos mortales del primer ttue¿rra Señora Doña Isabel 11. pintor del universo. Se ha abierto una suscripción para construir un monumen S. M. por su parte, deseando realizar cumplidamente las intencfonefc de su to; ya se han-ofrecido grandes Sumas, mas todavía no se ha resuelto si el mo augusto Espdso, y que se h…</t>
  </si>
  <si>
    <t>…. aL'4 p. 100, 4» y 41} al contado. púzcoa , será considerada como un crimen de lesa magestad, cometido en des Titulas al portador de ¡ p. 100, 00. afecto de nuestra augusta Reina Doña Isabel 11 que Dios guarde. Id. Id. de 4 p. 100, 43, 4» y 43, á 58.60, 9 y 56 d. C ea 6rme y vol. Asi, pues, espero que todas las justicias me envien prontos auxilios para ValesDeuda nonegociableconsolidados,del S 00.p. too i papel, 00. acabar de una vez con la rebel…</t>
  </si>
  <si>
    <t>16/10/1833</t>
  </si>
  <si>
    <t>Gaceta de Madrid n.º 127 (extraordinaria)</t>
  </si>
  <si>
    <t>…Esta dili y en el mismo instante ha acordado, en nombre de su aueusta Hija la Reina gencia me puso á las cuatro dé esta tarde al pie de las alturas que hay á la de nuestra Señora Doña Isabel ii , promover al empleo de mariscal de campo de recha del camino de Estella, antes de su llegada, en la que se encontraba un sus Reajes ejércitos al brigadier D. Manuel Lorenzo, confiriéndole el gobierno fuerte destacamento de los sublevados y los restantes d…</t>
  </si>
  <si>
    <t>…OFICIO. de mi leal adhesión á su Hija primogénita la Reina nuestra Señora Doña Isa bel tí. Dios guarde &amp;c. Valencia7 de Octubre de J833-=Excmo.Sr.—El conde la Reina nuestra Señora Doña Isabel u , y S.M. la Reina Gobernadora, de Cuba.=Excmo. Sr. Secretario de Estado y del Despacho de la Guerra[ siguen sin novedad en su'importante salud* \- Señora-. A pocos dias de haberme encargado de la capitanía general de es ’ Del mismo beneficio disfrutan SS- A…</t>
  </si>
  <si>
    <t>…n haciendo ínterin dolor dcAGR- M. por la irreparable pérdida de un tal Esposo, fa horfandafi las circunstancias asi Jo exijan. „ * de vuestra excelsaHijay/la Reina nuestra Señora Doña Isabel ii, y el desm pios guardé á V. E. muchos afros. Villadolid 9 de Octubre de 1833. = amparo.de esta nación heroica, que caminaba bajó de bu egida paternal, hacia Excuso. Sr.=El coronel de infantería, el barón del Sojar de Espinosa. la reparación de las devastac…</t>
  </si>
  <si>
    <t>…en los días 31 de Agosto y l.° de Setiembre cerán en 13 de.Noviembre próximo, y cumplido se procederá á los ejercicios Ja jura de la Princesa heredera, hoy la Reina nuestra Señora Doña Isabel ij. que determinarán los jueces examinadores que al efecto se nombrarán, y en Los festejos se costearon por suscripción , á que concurrieron el ayuntamiento, vista de su censura se propondrá á S. M. por dicho Excmo..Sr. el que se juz el Real monasterio, el ca…</t>
  </si>
  <si>
    <t>…CIO. deberes, y puedo asegurar £ V. E. que en medio del acerbo dolor dé que nos hallamos poseídos, todos juraron seguir conmigo el camino del honor que tan La Reina nuestra Señora Doña Isabel ii , j S. M. la Reina Gobernadora, lieado se halla coñ los intereses de nuestra augusta Soberana Doña Isabel ii siguen sin novedad en su importante salud. " (Q. D. D. G.). Demostrado á V. E. los resultados de estos primeros pasos, debo asegurarle Del mismo be…</t>
  </si>
  <si>
    <t>…l mismo tiempo se congratula de haber encontrado en V. M. una dig nados. (G. de Augsburgal) na Gobernadora de estos reinos, durante la menor edad de la Reina nuestra SUIZA. Señora Doña Isabel ii , y la que ansia ver algún día sentada en el trono con ZnricJt 3 df Octubre. la rienda de ellos; y que Madre é Hija, no menos virtuosas que su difunto Pa Ha pocos días tuvo el Nuncio apostólico una conferencia con M. Hess, dre y Esposo, llenarán el vacio q…</t>
  </si>
  <si>
    <t>…se les han comunicado de S.M. la R^ina Gobernadora, durante la] vor que me propongo ir dispensando i la industria nacional, y un ejemplo deL menor edad de la Reina nuestra Señora Doña Isabel ij, rindiéndole todo el I desinterés con que deben contribuir todos á estimular sus rápidos progresos, ha homenage que le corresponde con la misma fidelidad que lo hicieron á su au- I venido en mandar, á nombre de mi muy cara y amada Hija U Ruina Doña Isa gus…</t>
  </si>
  <si>
    <t>…de que serán gobernados porV. M. estos-reinos durante la me jan digna Madre: por lo que si V. E. juzgase oportuno hacer presente á la nor edad de nuestra augusta Rejna y Soberana Doña Isabel ii , en cuyo rei Reina Gobernadora que el .regimiento caballería del Infentejjque tengp. la., ' ‘ respetan todos vuestra*. vajíídfe&amp;-q$^, renacerán fes tiempo felicfs. de la honra-de estar á su frente, siempre fiel y decidido á guarda# y Sbsféner losé sa- : l…</t>
  </si>
  <si>
    <t>…ón de su mas profundo dolor por la prematura muerte de su pasado Mo lándose que gobernado el reino durante la menor edad de la Reina nuesira Se narca el Sr. D. Fernando vu. • ñora Doña Isabel ii por su augusta Madre la Reina Doña María Cristina Tales son, Señora, los sentimientos con que puede expresarse esta corpora Borbon, de cuyas virtudes y sabiduría tiene la España tan recientes testimo ción, y con los que renueva su mas positiva adhesión á s…</t>
  </si>
  <si>
    <t>…de los^franceses ccr^a de la Reina Regenta y Escriben de Constántinopla con fecha 11 de Setiembre último lo que sigue: Gobernadora, en representación de 3u.augusta Hija, la Rüina Doña Isabel,»E1 .Gran Señor se ha embarcado hoy en una corbeta con dirección á Mu- cu cuya presenciaré verificó la audiencia. haírch, de donde se cree que pasará á Bursa. Acompáñanlc en esta excursión el Ya en 12 d^Lactual había presentado él conde de Colombí al señor du…</t>
  </si>
  <si>
    <t>…oa nuestra Señora Dofia Isabel ii , y S. M. la Rewa Gobernadora, do por bien mandar, como Reiva Gobernadora, á nombre de mi augusta Hija siguen sin novedad en su importante salud. Doña Isabel ii , que quedando sin efecto la iqencionada Real cédula de 11 de Marzo de 1824 en 1° que toca a las enajenaciones por título oneroso, me pro Etel mismo beneficio disfrutan SS. A A. RR. los Sermos. Sres. Infantes. ponga el Consejo los medios de reducir a térmi…</t>
  </si>
  <si>
    <t>…; V /, ' de la Guerra, i Y como el conocimiento de las medidas que como Gobernadora de estos ^ A Exposiciones á S, M. la REiHJ-GobernaJora. reinos durante lá menor edad de mi Hija Doña Isabel h me propongo adop tar sucesivamente para mejorar sin fio la condición de los pueblos, importa Señora: Vuestro ayuntamiento de la ciudad de Mataró, en Cataluña, al que se difunda dia pojr dia, y que todos vean que es llegada la hora de los be-’X • paso que po…</t>
  </si>
  <si>
    <t>…tán enjutas, y ya pretenden acerbar vuestro (Continuación del correo anterior.) ) ' ' sentimiento, privándoos de la augusta Hija de tan buen Padre y sucesora pn el trono, la Reina Doña Isabel ii. Declaman contra la sucesión solemnemente estados-unidos. reconocida y jurada por diputados de la nación congregados para este acto, y Nueva-Orle a ns 27 de Agosto. anticipan-funestos pronósticos de una larga minoría. Hombres pérfidos que se alimentan de e…</t>
  </si>
  <si>
    <t>Niím. 132... Sábado 26 de Octubre de 1833. ■i i i —^^ GACETA DE MADRID. ARTICULO DE OFICIO. mandar en nombre de mi muy cara Hija Doña Isabel ii que se revisen las leyes y reglamentos relativos á abastos, tasas ó posturas de comestibles, y poli La Reina nuestra Señora Doña Isabel ii, y S. M. la Reina Goberna cía de los mercados: sobre todo lo cual es mi voluntad que se forme y se me dora , siguen s…</t>
  </si>
  <si>
    <t>…iento de S. M. el Rey O. Fernando vu (Q. E. G. E.) y él advenimiento al fidelidad á la Reina nuestra Señora Doña IsXbel ii y á su augusta madre la trono de la Rbika nuestra Señora Doña Isabel ii, al mismo tiempo que se- Reina Gobernadora, y no vaciló én la persuasión de.que la lealtad, que ha participa la instalación, al frente de esta monarquía, de S. M. la RsiNA.Ma- sido siempre la divisa de la marina de S. M. nunca dejará de serlo, y que ob dre…</t>
  </si>
  <si>
    <t>…der del lio cesa de rogar al cielo que dilate p6r muchos años la preciosa vida de V. M. moderno Alejandro, y ciñeron por fin nuestras sienes con el laurel de la vic y de la TLeina Doña Isabel ii para gloria y felicidad de la monarquía. Bar toria. El ayuntamiento de Barcelona, siempre amantp de su. Retes, llora con celona 8 de Octubre de 1833.=Señora.=A L. R. P. de V. M.=Manuel Llau- V. M., se conduele intensamente de su temprana viudez, y toma la…</t>
  </si>
  <si>
    <t>…los habitantes. lágrimas de sus leales vasallos, preparando un porvenir venturoso á nuestra le «M. Leyden, furrier de la guardia nacional, llevado de un movimiento de gítima Reina Doña Isabel ii , fruto de bendición y esperanza para los espa temeridad, intenta en la mañana del dia 10 de este mes alcanzar y reunirse, en ñoles , que no dudan heredará las virtudes de sus augustos progenitores. compañía de dos habitantes de dicha ciudad y de una señor…</t>
  </si>
  <si>
    <t>…o de obser Añade también el mismo conde que habia comunicado el fallecimiento del var , y sobre Jas que hemos procurado informarnos muy particularmente y ob Rey y la exaltación de Doña Isabel n al cuerpo diplomático; yen fin , que tenido las noticias mas satisfactorias, son dignas de todo elogio y honran sobre la mayor parte de los españoles residentes en Paris se babian presentado en la manera tanto á la población como al gobierno que la dirige,…</t>
  </si>
  <si>
    <t>…illa han'manifestado hoy al sabér el amago de resistencia que meditaban unos cuan tos desalumbrados. La población entéra ha «tentado uria decision en favor de la causa de la Reina Doña Isabel ii, que la hace acreedora á los mayores elogios. Tan noble ejemplo ec muy digno de ser imitado, y lo. seria sin duda si la ocasión se presentase. En este suelo emi— ¿Motemente leal nó se dan en vano gloriosos ejemplos. ti EN LA IMPRENTA REAL. &lt;?</t>
  </si>
  <si>
    <t>…I desarrollo de la prosperidad á que son llamados los españoles bajo el reinado de mo quedan sujetas á los trámites ordinarios las permutas de todas las demas fin-J mi amada Hija Doña Isabel h , mando en su nombre que se forme al punto cás, cuyo valor pasare de los expresados 123 rs. AI propio tiempo es la sobe-j una comisión encargada de refundir las leyes y reglamentos de imprenta, y de rana voluntad de S. M. que la Cámara, instruyendo el oport…</t>
  </si>
  <si>
    <t>…S. Cucufat. con tanto acierto dirige V, M-. como Reina Gobernadora durante la menor Quiera el piadoso cielo conservamos la preciosa vida de V. R. M., la de edad de nuestra excelsa Doña Isabel ii. Estos verdaderamente son los senti nuestra augusta Reina Doña’I&amp;A*Ei..M -y la de toda la Real Familia dilatados mientos que exhala mi corazón: y si por desgracia los enemigos de la legitimidad años. Estos son los votos de vuestro mas humilde vasallo. Madr…</t>
  </si>
  <si>
    <t>…as solemnes sufragios por tan buen Rey y mejor de los Monarcas. Dadas las I oportunas disposiciones, el día 9 tuvieron efecto con la mas suntuosa y lúgu-1 La Reina nuestra Sefiora Doña Isabel ii, y S. M. la Reina Gobernadora, bre función; concurriendo todos después de concluida á darme el pésame, y I liguen sin novedad en su importante salud. vertiendo lágrimas nada equívocas de su dolor. En tan triste situación se su-1 po la sublevación ocurrida…</t>
  </si>
  <si>
    <t>…la última inviolabte nación en él tívaipo que V. M. ’la gobierne, pasará áluíéstrá amada Soberana voluntad del. Rey Padre, y .por el voto y., jíiratnetito de sus pueblos, presenta Doña Isabel n, qué en nátla cederá á la de igual nombre, la Católica; dará un conjunto el mas completo de sagrados títulos, invulnerables en el grave jui zélo6 á las extrangeras, y motivo para que su memoria, trasmitida á la poste cio de una nación grande, acreditada en…</t>
  </si>
  <si>
    <t>…la Habana para celebrar la jura , como Princesa heredera de la monarquía, bien entrada la. noche que no cesaba el fuego, destacó hacia la derecha una pie á la Reina nuestra Señora Doña Isabel ii. En el núm. 132 de ia Gacela se za de á 8 , cuyos artilleros lograron no sin bastante trabajo subir una cuesta ca refirieron con bastante extensión las demostraciones de alegría de a^uel pueblo cuya cima debía colocarse. leal. El Sr. gobernador añade, que…</t>
  </si>
  <si>
    <t>…y á depositar vas es vez de romper las antiguas ; he venido en mandar en nombre de mi muy su nombre en manos de la historia. Pero V. M. se unió á él. ¡ Venturosa unión! amada Hija Doña Isabel h , y conformándome con el parecer de Mi consejo Ya desde luego empezó á brotar en su pecho un manantial de placeres, ó no de Ministros, que una comisión compuesta del marques de la Reunión, mi conocidos ó apenas sentidos, los de ser padre : ya encontró con q…</t>
  </si>
  <si>
    <t>…lgittet. profesó este Real cuerpo al Monarca , y ahora ofrece respetuosamente á V. M. El regente de la Real jurisdicción de la Gitula. en representación de la Reina nuestra Señora Doña Isabel ii. El alcalde mayor y ayuntamiento de Tabora. El Todopoderoso quiera bendecir las providencias de V. M. mientras la Idem de Torrcdonjimeno. maestraaza le ruega guarde su importante vida para bien del Estado. Zarago Idem de Ayora. za 28 de Octubre de 1833.s=S…</t>
  </si>
  <si>
    <t>…ptivada de esta vida llaman expresa y terminantemente á la corona de NaT*arra i nuestra augusta temporal y para la eterna, y tan dulce cosa tratar de ella, que no puedo pres Reina Doña Isabel ii de Castilla como Hija primogénita del Sr. D. Fernan cindir, cuando soy excitado por el Excmo. Sr. capitán general, de recordaros do vir, último Monarca que falleció sin dejar Hijo varón. Ha sido reconocida que no puede haber sin ella conveniencia, bien, ni…</t>
  </si>
  <si>
    <t>…as y vejaciones;-á contribuir á vuestra felicidad; y siempre Quedan existentes para mañana 3. pronto á arrostrar todo género de peligros por sostener los derechos de nuestra Reina Doña Isabel ii , afianzados en la-voluntad expresa del-malogrado Mo narca , en las costumbres y leyes patrias , en los nobles sentimientos de vuestra lealtad, en ios esfuerzos de vuestra cooperación, y en la constancia inalterable ANUNCIOS. ue forma el carácter de los hi…</t>
  </si>
  <si>
    <t>…prometiesen á la faz deludo el reino estar próhtbs á def ender con su san todos , como lo demuestran aquellos actos. gre y sus vida! la incontrastable legitimidad de nuestra Reina Doña Isabel ii, Señora: aunque establecido con.residencia fija en Francia, la sangre que cor llamada del cielo y por la ley fundamental de la monarquía á la sucesión del te por mis venas es española.: Permita pues V. AL que le reitere por escrito trono español. .. Ja .qu…</t>
  </si>
  <si>
    <t>…á ¡&gt;rer península , y atentar atrozmente contra los legítimos derechos de nuestra au^ veniros, que según los deseos que han manifestado los oficialesde, la guarnición, gusta Rkína Doña Isabel it; y aunqiüfc no es de temer del carácter pacñicc de y para perpetuaros la memoria de la heroica cofiducté de vueíuá tripulación, se lo» habitantes de esta heroica capital el que semejante ideas desorganizadora» va á dar á úna obra qtte áe áStá cóostruyVfido…</t>
  </si>
  <si>
    <t>…ttIn.eria. .manos del corregidor-él Real pendón para que en nombre de aquella ciudad 6,929............ 500. . i.............. Puerto de Sta. María. lo alzase por la Rehía y Señora Doña Isabel ii (Q. D. G.) 2.425....... $00.......... ...................... .¡./Retís; Inmediatamente se puso en marchada comitiva en el orden siguiente: abría 6,004...... 500....................................... . Cádiz. paso un piquete de voluntarios Realistas ; segu…</t>
  </si>
  <si>
    <t>…dió término de ocho días, antes de los cuales acabó su costumbres desús mayores, se presenta á los pies del trono de S. Fernando á tiránico poderío. prestar á su augusta sucesofa Doña Isabel ii el homenage debido de sumisión, En una correría que hizo con 4-00 á S00 de sus voluntarios hacia Soto de fidelidad y obediencia, como á su Reina y Señora, jurada primero en Córte? Cameros, apaleó, sirviendo él mismo de verdugo, á todo el ayuntamiento en he…</t>
  </si>
  <si>
    <t>…IO. Empero, adorando los inescrut ibles designios de la Providencia, templa su dolor la previsora cláusula del regio testamento, que otra vez pone á V. M., La Reina nuestra Señora Doña Isabel ii, y S. M. la Reina Gobernadora, cual prudente Abigail, virtuosa Judit, cariñosa Ruth y compasiva Esther, al siguen sin novedad en su importante salud. frente de la nación, que observa renacer en el manifiesto de V. M. la política maternal de las Marías y Ca…</t>
  </si>
  <si>
    <t>…tro Señor guarde y prosperé la Real Persona de V. M. y de vuestra España, á que la ley yTa'divina Providencía la han Llamado para nuestra feli amada Hija v Señora nuestra la Reina Doña Isabel ii los muchos y felices cidad. Dígnese V. M. admitir esta sincera manifestación de todos los indivi— | : años que necesita esta monarquía. dúos de este cuerpo, que ruegan al Todopoderoso/conserve su preciosa vida y I Gerona 23 de Octubre de 1833.rr§eñora.zrNa…</t>
  </si>
  <si>
    <t>…r no duda en' manifestar i V. M. su dccisiofi por los legítimos derechos Je la que en ^dichas negociaciones sólo he atendido al honor, dignidad é intereses ver •RbJSA nuestra Sra. Doña Isabel u, heredera del trono y délas virtudes dé daderos de la nación. sus augustos progenitores. . - ^ «Aun conservo la esperanza de que se termínen las nagcciaciones de «na • ti Cielo consen-e tan preciosas vidas para felicidad de la monarquía , y dé manera equita…</t>
  </si>
  <si>
    <t>…de 18^3. GACETA DE MADRID. ARTICULO DE OFICIO. En su virtud lo traslado á V. E. por si tiene á bien elevarlo á conocimien to de S. M. la Reina Gobernadora. La Reina nuestra Señora Doña Isabel ii, y S. M. la Reina Gobernadora, Dios guinde á V. F.. muchos años. Fuentes de Andalucía 19 de Octubre siguen sin novedad en su importante salud. de 1833.=Excmo. Sr.=iMiguel Tacon.zrExcmo Sr. Secretario del Despacho de la Guerra. Del mismo beneficio disfrutan…</t>
  </si>
  <si>
    <t>…fallecimiento dé sü augusto Es _ lados.¿si'mas vivo dolor al recibir la infausta noticia del fallecimiento de nues poso y haber sucedido eti estos: reinos la Reina nuestra Señora Doña Isabel ii, tro amado Rey y Señor D. Fernando vn (Q. E. E. G.), Pero en medio de se sirve mandar sea proclamada y se levanten los pendones en su Reai nom tan triste desconsuelo no pueden dejar de bendecir la mano del Omnipotente bre , cuyo solemne acto se verificará…</t>
  </si>
  <si>
    <t>…en otro oficio de ¡ | ¡untad mientras la menor edad de su excelsa litja la Reina nuestra Señora la misma fecha 6 del corriente; añadiendo que de los restos de la gavilla acau- I I Doña Isabel ii , haciendo que la monarquía pura renueve las felicidades de esta dillada por Aguilar, se ha presentado un individuo acogiéndose al indulto, y I [nación, y cicatrice las profundas llagas de sus pasadas agitaciones.^ El Consejo, han sido presos otros tres po…</t>
  </si>
  <si>
    <t>…stas justas quejas y proteger los intereses biéndose podido por circunstancias particulares realizar aquel establecimiento. Y o, de todos, he venido, en nombre de mi Hija la Reina Doña Isabel 11 , y con en virtud de las facultades que en 6 de Octubre de 1832 me habia dado el mis •acuerdo de mí consejo de Ministros, en crear una comisión que, examinando mo Señor Rey, creé en 5 de Noviembre del propio año, con su noticia y so el origen y actual esta…</t>
  </si>
  <si>
    <t>…sto la carta de V. M. de 21 Despacho universal de la Guerra. del actual, en que participándole la sucesión al tronq de las Españas de vues tra augusta Hija la Reina nuestra Señora Doña Isabel ii , por el temprano MINISTERIO DE MARINA. fallecimiento del mejor de los Monarcas el Sr. D. Fernando vtt (Q. E. G. E.j), Intendencia dé Marina del apostadero de Cartagena = Exclfio. Sr.: En mi se digna V. M. mandarle hacer la proclamación, y levantar pendone…</t>
  </si>
  <si>
    <t>…aría Costa.=Vipor la que V. M. nos dice que habiendo sucedido en estos reinos la Reina cente Rovira. = Juan de Terán. = Alanuel Soler de Vargas, zz Josef Guijarro y nuestra Señora Doña Isabel ii vuestra excelsa Hija, por fallecimiento de vues ArauLrzRafael Bernabeu.ze:Manuel Carreras. = Juan Puerto. = Joaquín María tro augusto Esposo el Rey nuestro Señor D. Fernando vtt (Q. E. E. G.) ha Lopez.=Tomas Pró, secretario. mandado V. M. que en ellos se l…</t>
  </si>
  <si>
    <t>…as diversas clases del Estado. ¡Cuán bella herencia de virtudes régias prepara S. M. con sus ejemplos á su Existencia IWVADIDOS. ‘ augusta y muy amada Hija la Reina nuestra Señora Doña Isabel ii I Dias. delterior.día an Graves. Leves. Total. Curados» Fallecidos. Habiendo el gobierno del Rey de Portugal D. Miguel cooperado á frustrar 28 49 2 í 3 7 2 el embarque del Sermo. Sr. Infante D. Cárlos para los Estados Pontificios que 29 43 10 B 18 1 5 &amp; se…</t>
  </si>
  <si>
    <t>…mal aconsejados que intentasen oponerse á ella, y yo tuviese la ventura mil tar de conducirles, estoy seguro serán tan terribles con los que resistan., co La Reina nuestra Señora' Doña Isabel ii ,y S. M. la Reina- Gobernadora, mo misericordiosos con los rendidos. siguen sin novedad en su importante salud. «Estos son, Sr. Excmo., los sentimientos que he advertido en estos días residen en el ánimo de todos los que componen este regimiento 4.*° de li…</t>
  </si>
  <si>
    <t>…o HOLANDA. narca; y su profundo dolor únicamente encuentra alivio en el gobierno sabio, dulce y maternal de V. M. durante la menor edad de la Rbina nuestra Señora Haya de Octubre. Doña Isabel ir. Hoy M. de Véntolk de Soelen ha dado cuenta á los Estados generales de El gobernador de Murviedro, en medio de su profundo dolor, renueva las recientes negociaciones de Londres, y después de haber intentado probar sus juramentos de fidelidad, y con sus com…</t>
  </si>
  <si>
    <t>…yor el pendón debajo de un vistoso pabellón y delante benevolencia y confianza ilimitada, hacen esperar, que la Holanda podrá sus del retrato de nuestra augusta Soberana lá Señora Doña Isabel ii. cribir i las clausulas de un tratado general, que creo fundadamente va á pro- ■ Por la tardé se volvió á reunir el ayuntamiento, y precedido de una mú pqnersé cuanto antes. sica militar, de tos alguaciles y reyes de armas y presidido por el Sr. goberna- ]…</t>
  </si>
  <si>
    <t>…ias; mas antes que Excmo. Sr.: Con el plausible motivo del cumpleaños de la Reina nues I esta pudiese reunirse en la villa de Azpeitia, se irasladó á la de Tolosa para tra 'Señora Doña Isabel ii se vistieron ayer de gala las tropas de este cantón; T cooperar, de conformidad con el capitán general, reuniendo los esfuerzos co- por la tarde hubo gran parada, en la que se presentaron con brillantez, parti | muñes al servicio de la Reina nuestra Señora…</t>
  </si>
  <si>
    <t>…la ino posición* testamentaría nombrar ¿ V. Mf Gobernadora de estos reinos .durante cencia que dichosamente* fá rigen. * ' ' ' * f la minoridad de su Hija ynupstra Ruina la Señora Doña Isabel ii. El Todopoderoso conserve la importante vida de V. M. y la de su augusta Si hace un año* Señora, presentó V. M; á los españoles la aurora de su Hija la'RiviNA nuestra Señora dilatados años para bien de la monarquía. felicidad por los sabios y filantrópicos…</t>
  </si>
  <si>
    <t>…staba reunido delante del palacio, y con ! -El mariscal Jourdan está pnfetipci^ y. su doten fia da mucho cuidado, á su sus continuos vivas y aclamaciones á la Reina nuestra Señora Doña Isabel ii familia y á sus amigos. y ¿ su augusta Madre S. M. la Reina Gobernadora, exhalaba el júhvfoque &lt;«___El 2$ del corriente ha llegado M- Mignét, y. la audiencia que ha tenido día en sus corazones por aquella inesperada visita. Estas festivas de noatracioBes i…</t>
  </si>
  <si>
    <t>…n dia feliz nuestra patria, regida y gobernada pof la cho cabecilla ha sufrido tan considerable deserción, que lo que él titulaba once I digna Hija de V. AL nuestra Reina y Señora Doña Isabel u, y en su me— batallones, quedaban reducidos á la fuerza de 120 á 180 hombres cada uno. I ñor edarfcpbr V. M., como Reina Gobernadora; de cuya sabiduría y beneI ficencia tenemos ya infinitos ejemplos. Columna nrtfo//.—Excmo. Sr.: Al Sr. capitán general de es…</t>
  </si>
  <si>
    <t>…andante de infantería D. Felipe de Arce, dignos también fendemos. de mi recomendación. A mí, Excmo. Sr., me queda la satisfacción de haber «Habitantes de Santander: ¡viva la Reina Doña Isabel tr! v sea e^te el combinado este glorioso suceso en medio de hallarme sin tropa y con tan di grito de reunión , de orden v de victoria. versas y multiplicadas atenciones de todos lados. Los'enemigos han dejado li «Sala consistorial de Santander 4 de Noviembre…</t>
  </si>
  <si>
    <t>…. [nado hacerme de la Real orden en que S. M. ia Rkina Gobernadora, á nom „ 3,101................ 500.................................... Madrid. bre dé nuestra muy amada Soberana Doña Isabel ii, ha tenido á bien mandar 7,095................ 500.................................... Córdoba. se manifieste á todos los individuos de esta columna la particular complacencia 10,307................ 500.................................... Sevilla. icón que…</t>
  </si>
  <si>
    <t>…dentes de la Real isla de la Higuerita, y que recibiéndose este mismo efl incomunicación, conforme á reglas sanitarias, sean despedidas las propias embar . La Reina nuestra Señora Doña Isabel ii, y S. M. la Reina Gobernadora, caciones de trasporte para su habilitación en el lazareto de Mahon. De orden liguen sin novedad en su importante salud. de S. M. lo participo á V. E. y al Sr. presidente de dicha junta suprema para los efectos correspondiente…</t>
  </si>
  <si>
    <t>…itó en eí entusiasmo con que celebró el juramento de sostener Para que se realicen tan dulc« esperanzas, conserve Dios á V. M. y Real los derechos de vuestra augusta Hija la Reina Doña Isabel ii, al paso que descendencia felices y dilatados años. Cádiz 3 de Noviembre de 1833. = Señotuvo el mas grande sentimiento de perder el mejor de los Monarcas, ha tenido ra.=A L. R. P. de V. M.=Josef Manso. = Francisco de Paula Alartí, socio el indecible placer…</t>
  </si>
  <si>
    <t>…de alto ejemplo por la causa de la legitimidad, ha levantado en todos estos habitantes á sus vivos sentimientos de adhesión á su Reinl Isa en Ate dia pendones por Sy1 M. la Reina Doña Isabel it caí asistencia de las. bel ii, y de amor y gratitud á su augusta Madre que dictó la restauración de autoridades, yen medio de sus leales vecinos, armados todos para defender está S. Sebastian en su decreta de 1¿¡. de Noviembre de 1833, frustrado con maqui…</t>
  </si>
  <si>
    <t>…ernando cuyo contexto D. vii (Q. D. G* G-), de ARTICULO DE OFICIO. Monarca de gefes este y oficiales Sres. que tengo regimiento teredo á los el honor ét I £a Rkin a nuestra Señora Doña Isabel ii, y S. M. la Reina Goberna mandar. Todos en general, en medio del profundo dolor de que se hallan po~ I dora siguen sin novedad en su importante salud. seídos por la pérdida de! mejor de los Monarcas» están convencidos de la es- f iricta obligación en que s…</t>
  </si>
  <si>
    <t>…a que le habla causado la jura solemne de la amada Princesa, en el día nuestra amada Reina, sea cual fuere la máscara ó disfraz con que traten de encubrir venerada Reina la Señora Doña Isabel ii. ¡Cómo podria dejar de elevar hoy sus torpesananejos y criminales designios, sepan que el brazo de la justicia des su débil voz para expresar á V. M. el profundo sentimiento que le aqueja por cargará inflexiblemente sobre ellos todo el rigor de las leyes.…</t>
  </si>
  <si>
    <t>…uedan existentes para mañana 383 de enfermedades comunes, y 313 del cólera. 1 S. M. la Reina Gobernadora, 4 nombre de su augusta Hija la Reina Provincia de Sevilla. nuestra Señora Doña Isabel ii, se ha servido promover á mariscal de.campo de los Reales ejércitos ál brigadier D. Rafael Hore , concediéndole al mismo Estado ^sanitaria de ¡a Real Isla de la Higissrita en los dias 7, 8,9 y 10 l empo el gobierno militar y político de Lastellonde la Plan…</t>
  </si>
  <si>
    <t>…precioso vástago de los' Borbones, como legitima heredera'del trono de sus ma Señora: Al dolor de V. M. por haber perdido al mejor de los Esposos, se yores, nuestra amada' R-üina Doña Isabel ii. Esta corporación y. todo al leal añade el sentimiento de fiabe^ perdido la nación al mejor de sus Monarcas. El vecindario talavcrauo, desde el momento mismo en que recibió la terrible noti ayuntamiento de vuestra ciudad de Bctanzos, capital de su provinci…</t>
  </si>
  <si>
    <t>…la sazón se hallan en Tánger, para dar gracias al I El corregidor de Setubal dice con fecha del 12 , que allí se gozaba tranqui Todopoderoso por la exaltación al trono de la Sra. Doña Isabel ii , y con tan I lidad , y que se continuaban con premura las obras de fortiñcacion , que en gran plausible motivo enarbolaron los cónsules extrangeros los pabellones de sus na parte quedaban ya artilladas. ciones en sus.respectivos casas consulares. . Idem 1…</t>
  </si>
  <si>
    <t>…mas de que cuantos componen los cuerpos que V. E. manda, S. M. la Reina Gobernadora ha mandado se manifieste al enunciado ge sostendrán á todo trance el trono de su augusta Reina Doña Isabel ii. neral su particular agrado por el acierto y buen éxito de sus operaciones; re «Tengo en mi poder el uniforme, sombrero y espada del brigadier coman servándose el premiar oportunamente el mérito que contrajeron el barón del dante general Echevarría, sus de…</t>
  </si>
  <si>
    <t>…an distinguido, dando gracias desde luego á cuantos le Inmediatamente fueron arrollados los referidos puestos de observación, y componen, en nombre de S. M. U Reina nuestra Señora Doña Isabel ii , y atacada por su frente la posición de la expresada peña, cuya altura y domina muy señaladamente al benemérito mariscal de campo D. Manuel Lorenzo. ción sobre el camino que la atraviesa, unidas á 1500 rebeldes que defendían su Por último, S. M. se ha dig…</t>
  </si>
  <si>
    <t>…graciadamente se ha lación el 'dia 10 de dicho mes, cumpleaños de vuestra augusta Hija y Reina laba una gran parte de mi diócesi, he juzgado que no era tiempo oportuno has nuestra Doña Isabel n. Vuestro colegio, Señora, agradecido -á tan señalados ta ahora , y que nii voz seria desatendida, y en todo caso- que debería hacerlo' favores, os acompaña en el sentimiento por aquella pérdida , al mismo tiempo con anuencia de V. M.: mas ya que felizmente…</t>
  </si>
  <si>
    <t>…io. Ldndres á 90 dlaa 37$. Bilbao 4 d. Santiago ¿ id. Madrid 25 de Noviembre. S. M. la Reina Gobernadora durante la menor edad de fu augusta Hija ANUNCIOS. la Reina nuestra Señora Doña Isabel ii, en atención á los servicios del te niente general D. Francisco Javier Abadía, y deseando aprovecharen beneficio Los enamorados ó Galatea y sus bodas. Historia pastoril comenzada por Miguel del Estado su experiencia y conocimientos militares, se ha servido…</t>
  </si>
  <si>
    <t>…ICIO. me han animado y animan, sin que un solo momento me haya apartado de J ellos, porque asi lo creo justo, y porque conozco la obligación grave que im-| La Reina nuestra Señora Doña Isabel n, y S. M. la Reina Gobernadora, ponen la religiosidad del juramento y to leyes de la gratitud, y me ha parecí- ] siguen sin novedad en su importante salud. do oportuno renovarlo* con el plausible motivo de ver proclamada solemne-1 mente por Rbina dé las Espa…</t>
  </si>
  <si>
    <t>…sacrificar sus vicfás y derramar la ultima gota de su san ^ ARTICULO DE OFICIO. gre para proclamarla por su Reina y Señora, y sostenerla á todo trance en I La Reina nuestra Señora Doña Isabel ii, y S. M. la Reina Gobernadora, los sagrados é imprescriptibles derechos que la competen, y lo mismo S. M. la I siguen sin novedad en su importante salud. Reina Doña Marí a Cristina j&gt;k Borbon como Regenta y Gobernadora en su menor edad , todo en cumplimien…</t>
  </si>
  <si>
    <t>*¿4»^'“'’ ..........' ; .........'■ ■ incontrastable (derecho de vuestra excelsa y primogénita Hija la Reina Doña nito 15 de Noviembre de 1833.=Señora.=A L. R. P. de V. M.=E1 alcalde Isabel n á la corona de España por el fallecimiento sin descendencia de va mayor presidente, Francisco de P. Caballero Infante.=Juan Calderón y Korón de su augusto Padre,; qué podrá decir el vuestro corregidor y, ayuntamien blrs-=Juan Torre Isunza,=Sebastian Carrasc…</t>
  </si>
  <si>
    <t>…que debería sufrir fa La Rf.iva Gobernadora durante la .menor edad de la Reina nuestra Se-, -España antes de llegar al fin de una regeneración violenta ? ¡ Quién pondría paz ñora Doña Isabel ii , en atención al mérito y servicios 3i*l mariscal de campo entre los partidos una vez lanzados en la arena? ¡Quién no conoce que esta lu- D. Ramón Despuig, conde d6-’?íÍ6ntenegro-, se te dignado nombrarle capitán -aha, á la vez relieiosa y política, será u…</t>
  </si>
  <si>
    <t>…encillo y auténtico su .decisión en favor de los sagrados nador militar y político de la ciudad de Daroca y su partido, con fecha 1&lt;S é imprescriptibles derechos de S. M. la Rhina Doña Isabel ii, para que si del actual me dice lo que copio: I V. E. lo tiene á bien se digne elevarla al superior conocimiento de S. M. la «Excmo. Sr;: El vivo sentimiento de que fui poseido al saber por los par- I Reina Gobernadora. Dios guarde á V. E. muchos anos. Mad…</t>
  </si>
  <si>
    <t>…idencia,-se ensanchó este Españas en máaoc de su augusta y excelsa primogénita la Reina nuestra Señora imbmó corazón afligido viendo que la primera causa de mi inquietud va desapa Doña Isabel n en fuerza de las leyes fundamentales de la monarquía, y su reciendo, y que la segunda queda algún tanto disminuida con Ja reflexión del gobierno *£□ las de V. M., ofreciendo el porvenir mas lisonjero y brillante sdtchoso porvenir, que nos ofrece el nuevo.re…</t>
  </si>
  <si>
    <t>…uramente polí Ayer con el plausible motivo de celebrarse el día de nuestra augusta Rei ticas. El objeto principal y confesado de la Regenta es extinguir las disensiones na la Sra. Doña Isabel ir, se adornó la casa consistorial en la que estuvieron y odios, en todo lo-que sea dable á sus esfuerzos y puras intenciones. También colocados con el aparato de costumbre los retratos de S. M. v de su augusta hemos sabido que va á salir en la capital de la…</t>
  </si>
  <si>
    <t>…La nueva división territorial, que con ei objeto de facilitar ía acción cc k administración he tenido á bien sancionar por mí decreto de este día, ro seria La Reina nuestra Señora Doña Isabel h, y S, M.!a Reina Gobernadora, un beneficio para los pueblos, si á la cabeza de cada una de las provincias, y signen sin novedad en su importante salud. aun á la de algunos partidos, no hubiese un gefe encargado de estudiar íes ne cesidades locales, y de soc…</t>
  </si>
  <si>
    <t>…os de oficina 63. Dios,guarde la católica Rea! Persona de V. AL y la de la augusta Reina ] Art. 10. Los subdelegados principales fiarán cada ano la visita de alguna nuestra Séñora Doña Isabel ii los años que necesita esta heroica nación para! parte del territorio de s* pardo r de áSM-ieí* «|ue e ü $of o tres años le hayan 5 veívef al grado.de esplendor á.qturV. M. ras sábilmentcjá conduce. Grana-! recorrido todo. Cuando 1Ugan estas faíídas, tendrá…</t>
  </si>
  <si>
    <t>…. Pero en su Infatigable solicitud por el bien de los pue ben. 2.° Si en efecto socorren los granos de los peritos á ios colonos pobres, óblos cognados al cetro de su augusta Hija Doña Isabel u ha querido S. M. sirven para aumentar las especulaciones de los ricos. 3.° Si fe acumulación inque se señalen en esta instrucción algunos de ios medios propios para llevar í definida de las creces, ó cualquiera otro uso que de ellas se haga, es ventajoso óc…</t>
  </si>
  <si>
    <t>…son los sinceros votos que forman su (Continuación del correo anterior.)ú ¿ráete*- R^ribsmss V. AL con su acostumbrada benevolencia como homenage dásdo á k RjfciKA nuestra Señora Doña Isabel h , por cuya interesante, vida RUSIA. y ía 4e V* AL ruega al Todopoderoso para bien y prosperidad de esta vasta Odesa 22 de Octubre. qEttytflfrqnía, Lora del hxs 21 de Noviembre de lbS^».cbcscKL^A L h. P. de Ayer mañana liego á este puerto abordo de k fragata…</t>
  </si>
  <si>
    <t>…on conocimiento compkto de causa, va á proclamar inrred mámente ios prin cipios protectores de ia libertad fabril. Entre tanto los subce egados de-Fomen _ Ia Bjbxna nuestra Señora Doña Isabel ii, y S. M. la Reina Gchcrna- to dispondrán quemo se formen nuevos gremios, ni se remachen con la apro dora, siguen srn novedad en su impórtame salud. bación de nueva» ordenanzas, cadenas que los conocimientos económicos que braron ya para siempre. . ' Del mi…</t>
  </si>
  <si>
    <t>…e h bondad de V. E. se servirá ponerla en sus Reales manos. nocimiento á los favores que miestro difunto Rey les hizo, conspiren contra IS su mócente hija y nuestra legítima Reina Doña Isabel ií: ; Y que áe un golr*-, y con mentidas esperanzas, nos arrebaten los bienes que ya palpamos, y ;; Dios guarde á V. E. muchos anos. Burgos de su ayuntamiento y Noviem los muchos mas que se seguirán á su heroico reinado? No, soldados, no: como bre Si) de J833…</t>
  </si>
  <si>
    <t>…hensión de sus autores, seta una garantía de que en lo sucesivo se emplea rán todas con mas zelo que hasta aqui en destruir el salteamiento, terror de los. La Reiva nuestra Señora Doña Isabel ii , y S. M. la Reina Gobernadora, pueblos que ai*L, y de los transeúntes que despeja, y oprobio de la adminis siguen sin novedad en su importante salud. tración que lo tolera. 34* S. M, la Reina Gobernadora quiere que ninguna preven clon especial Del mismo b…</t>
  </si>
  <si>
    <t>…Ékli^ck;gsikgypsiíos' c|^;::dia)"3^' .'■ : Ei ykai^;géhépl';tiene ¿ks. Ató dd aso priásimo venidero, y ^uc las autoridaáks «|íie tengan que in- todos sus súbditos han reconocido á Doña Isabel ii por Reina de España, y ij¿átÓ¿'; expedientes obedecen las órdenes y decretos que se les comunicas. lod^túes^ su íesp£K¿á3áliáad eos preferencia á coalc|uier otro trabajo* De El Señor conserve la importante vida de V. M. y de su augusta Hija por diktsdos añ…</t>
  </si>
  <si>
    <t>…En el pueblo se hallaron abandonadas tres cereñas con sus timones, dos carros de mardeioaes, ei uno coa granadas de á siete y sel otro con cartuchos Qtigixs recobró todo si vigor; Doña Isabel 11 tiene derecho para exigir su ob* dei calibre de á ocho, 245 cartuchos de fusil, 100 fusiles 14 ollas de campa {servaseis, y todo español que busque otro Soberano es rebelde k la autoridad ña y tres cajas de guerra con otros efectos de menos consideración.…</t>
  </si>
  <si>
    <t>…Rey D. Fernando vu, y ruega al primer Secretario de Estado se sírva ser su interprete' para con S. M. -ia Ruin*a Gobernadora de su cooptante adhesión á la caua de su augusta Hija Doña Isabel n. Dice ademas que el mamüe&gt;to pubücado por S. M. ¿a esceKa Tutora a! tomar las riendas del gobierno ha sido " ]s|g|i|^^lií|ll^|^ípá^i^§^|p'.;d^tac2i^ntó.^deb: ;SS:-;:dc:i línea,';I recibido allí como uifmodelo de dignidad y sabiduría. S^p|i¡i|§||^;l|É^^í®^fc…</t>
  </si>
  <si>
    <t>…s privadss ú ios Gobierno y del de Ministros, tengo á bien, esr nombre de mi muy cara Hija que en ella se ejercitan, sí ía rivalidad de otras profesiones los manejes de^h la Reima Doña Isabel ií , mandar lo que sigse r envidia, ó los falsos cálcalos de la ignorancia no se uniesen para Impedirlo. En Artículo l * Xa venta y enajenación por cualquier título del pescado, seda, todas en fin existen mas ó menos elementos para hacer el bien en esta parte…</t>
  </si>
  <si>
    <t>…Fo y aí mismo tiempo que tiene la dicha de ^ofrecer sus homenages á la augusta Ibenro , con expresión de los que hayan dejado de desempeñar esta obligación. Hija de V. M. la Reina Doña Isabel ii, ie sirve también de compkcé*K&amp;í' i 7% Para llenarla completamente indicará cada cual, luego que haya toma verse regidos, din^nte su menor edad, por la sabiduría v clemencia de V. M., do conocimiento de las necesidades dé su provincia, el suplemento de dot…</t>
  </si>
  <si>
    <t>…que sea sucesor» de las Vir fT^_^_cáv i i - ovíllenle en todos ios corazones de ío-? lea íes ga*&lt;.ecos} q—^ e&gt;&gt;.ií;- p? wu— tudes efe ssi ama¿ Rey difunto la Reina nuestra Señora Doña Isabel n, y tos á repetir en defensa de V. M. y excelsa Hija la Reina nuestra Señora, l^s :¿2llÍ%ól|fliói^ ■ inmortales proezas con que se cubrieron dé gloria en la guerra de ¿a indepen^ el remo según los principios de moderación, firmeza y sabiduría que Y * M» ha ¿…</t>
  </si>
  <si>
    <t>…nteligencia y zelo en FRANCIA. segundar mis desvelos para promover ia prosperidad de; Reinad igualmente que Parts 3 de Diciembre. de lealtad y adhesión á pii muy cara Hija h Reina Doña Isabel u: le con Lenta de hoy. Cinco por loo consolidados 102 fr. 90 c. Empréstito Real fiero en.&gt;u Real nombre k gran cruz de k Real orden americana de Babel k de España 83. Renta perpetua de id. 63§. Católica. Tendré;$io entendido, y dispondréis lo necesario á su…</t>
  </si>
  <si>
    <t>…en su importante salud. juego de monedas acuñadas con motivo de la proclamación de la Reina nues Del' mismo beneficio disfrutan SS. AA. RR. los Sermos. Sres. Infantes. tra Sénora Doña Isabel ii , verificada en esa beróica villa, que de Real orden MINISTERIO DE GRACIA Y JUSTICIA. me remite V. E. para que conserve la memoria de tan fausto suceso. ! Es para mí muy grata esta muestra del aprecio con que me honra S. M. la Excmo. Sr.: Con el oficio de…</t>
  </si>
  <si>
    <t>…djunto el juego de monedas de las acuñadas por trioti*» corresponden á los deseos del Gobierno, sin que nadiqles exceda en valor y vo de la proclamación de la Rbina nuestra^ cñora Doña Isabel ii, aerificada' decisión por la legítima causa de la Ruina nuestra ¡señora. Asi lo tienen acre en esa heroica corte, qyc de orden de la Reina Gobernadora se si rve V. E. ditada en los campos de batalla cpn hechos que eternizarán su fama , y harán dirigirme pa…</t>
  </si>
  <si>
    <t>…aunque estaban anidados por sacrificarse en defensa de\ los legítimos derechos de la no sabemos que haya habido ningún tumulto ó movimiento contra la-pública Reina nuestra Señora Doña Isabel ii, y en apoyo de las sábias é ilustradas tranquilidad. intenciones de S. M. la K. i.ia Gobernadora.'si-----E1 marques de Funchal, embajador extraordinario de Portugal á la corte (Je Inglaterra, murió anteayer en Brigton de un ataque de apoplegía. -—-Escriben…</t>
  </si>
  <si>
    <t>…emonia , dirigidas á pedir indulto para sus mari el reino en la menor edad de su hijo Fernando iv, y de su nieto Alonso el xi, dos , hijos y hermanos en nombre de la excelsa Reina Doña Isabel u , que y tan celebrada en nuestra historia por su talento y por sus virtudes. aclamaban sin cesar asi como á V. Al., cuyo dulce nombre resonaba en todas Sin embargo, estas consideraciones nacidas de los sentimientos de humani partes. dad propios del compasiv…</t>
  </si>
  <si>
    <t>…toridades de la Habana, con el fausto motivo de la jura de la ex 2,537............... 500. ................................. Ciudad-Real. celsa Princesa, boy nuestra augusta Reina Doña Isabel ii. La magnificencia de 5,556.............. 500. ................................. Madrid. las funciones dispuestas y ejecutadas presentando lo mas exquisito del gusto an 8,617................ 500. ................................. Valencia. tiguo y moderno ,…</t>
  </si>
  <si>
    <t>762 el gobierno de li usurpación, h ibian conmovido el Real ánimo de S. M. bzs- - Hora Doña Isabel ii , verificada en esa heróica villa de Madrid el 24 de Octu ta él punto de haber mandado formar una comisión que la propusiese con uy-&gt; bre último, que de Real orden se sirve V. E. remitirme. Las conservaré como gencia las medidas generales que podrían adopt…</t>
  </si>
  <si>
    <t>…darían margen á desórdenes y abusos, que conviene precaver , no ha tenido por conveniente, conforme con el dictamen de V. S. y del interventor general del La Rbiwa nuestra íefiora Doña Isabel ir, y S. M. la Reika Goberna ejército-, acceder á esta solicitud. En consecuencia , pues , y no habiendo pódt- ! dora ) siguen tía novedad en su importante salud. do ocultarse tampoco á la soberana penetración del Rey nuestro Señor, que el efecto necesario de…</t>
  </si>
  <si>
    <t>…asistir al congreso de Praga. ¡Quién lo pensara! Cuando la católica monarquía de la Reina nuestra señora - Se dice que el príncipe Talleyrand, actualmente fuera de París, volverá Doña Isabel ii, después de tantos debates y prodigios, se halla triunfante da cuanto antes á esta ciudad para dar la última mano al proyecto en que trabaja sus enemigos, firme como una roca sobre los fundamentos de sus antiguas le nuestro gobierno de un tratado de comerc…</t>
  </si>
  <si>
    <t>…s actos de be dan , y pidieren á Dios por la tranquilidad de la monarquía, de la Reina neficencia. En la casa del hospicio se d.ó una abundante sopa económica á los nuestra Señora Doña Isabel ii, por la Conservación de sus legítimos derechos, pobres, otra costeada por un particular que ha ocultado su nombre á tos indi y el buen orden de su sabio y religiosogobícrno, fiado á su augusta Madre gentes de Ja ciudad en la portería del convento de la Mer…</t>
  </si>
  <si>
    <t>…mas particularmente que en otras de la proARTICULO DE OFICIO. tcccion de V. M. «Suplico á S. R. P. que sí desgraciadamente se hallare atacado el Gobier- I La Rbika nuestra Señora Doña Isabel ii , y S. M. la Reina Gobernadora, no de V. M. ó los derechos de su augusta Hija mi Ruina y Señora Doña | siguen sin novedad en su importante salud. Isabel n se digne V. M. tenerme presente para el desuno de mayor riesgo y Del mismo beneficio disfrutan SS. AA…</t>
  </si>
  <si>
    <t>…n rosas oraciones en favor de tan excelsa Protectora y de su augusta Hija la Rei do en pequeños destacamentos á Munich-con el objeto de alistarse bajo las ban- i na nuestra Señora Doña Isabel ii. deras del Rey de Grecia. Parece que han servido ya á tres ó cuatro Soberanos Como primer obligado debo tributar á S. M. mi rendido reconocimiento á de Europa; y que solicitan, en el caso de que se les admita, formar un bata sus bondades. Mas no atreviéndo…</t>
  </si>
  <si>
    <t>…las ridi do la obligación de conciencia en que estamos todos de reconocer a la Reina culas pretensiones de los que turban nuestro repodo, se inventaran razones mas nuestra Señora Doña Isabel ir. o menos fundadas en política y en conveniencia; que se recurriera á los medios Obediente y sumiso á las indicaciones que me hace V. E. de, orden de S. M. de excitar las simpatías presentes y halagar las esperanzas de un porvenir ven la Reina Gobernadora,…</t>
  </si>
  <si>
    <t>…ente se había verificado en dicha villa de Bilbao la pro ^ los premios ofrecidos por la asociación dé la reforma facultativa en Landre»» clamación de S. M. la Reina nuestra Señora Doña Isabel ii, observándose , las treá mejores memorias sobre el estado actual de la/ ciencia y practica de Ja mayor alegría y entusiasmo en la numerosa y lucida concurrencia de los ha-. la rñedichta en el rrino tifiido de Inglaterra;y de los medios mas recomenda hitant…</t>
  </si>
  <si>
    <t>¿m. 164. Martes 24 de Diciembre de 1833. GACETA DE MADRID. I ARTICULO DE OFICIO. nombre de mi amada Hija la Reina Doña Isabel ii, las siguientes ordenanzas generales de montes. (1) La Reina nuestra Señora Doña Isabel ii, j S. M. la Reina Gobernadora, siguen sin novedad en su importante salud. Correspondiendo que ios gefes y empleados de las subdefegaciones de Fo mento , instituidas…</t>
  </si>
  <si>
    <t>…tieron sus licen Estos son, Señora, los.de la mas acendrada fidelidad á la augusta Hija-de V. M. ciaren consideración al estado político de' la monarquía, dándome con este h Rkjna Doña Isabel ii, y los del mas puro agredecimtento á V. -M. por Honrado proceder una pfuéba nada equívoca de la nobleza de los sentimientos has dfcvelos con que prepara para la España un porver,ir bienhadado que haga que ios animan y de su acendrada lealtad; Mr mayordomo…</t>
  </si>
  <si>
    <t>…olas del elemento que los circunda, entre estas rocas fe cundadas con el sudor de sus habitantes, arde la inextinguible llama del honor aahclion á nuestra legítima y augusta Kéína Doña Isabel n: pero que cre yendo hafrer hecho aun poco', solicita que se le admita la cesión que hace í fa y 1a lealtad. Recorred incesantemente los senderos de U moderación y la virtud: acor vor del Real erario de la, cuarta parte de su escaso sueldo de 49 rs. mientra*…</t>
  </si>
  <si>
    <t>…io de Estado y del Des del aprecio con que S. M. acoge los sentimientos de lealtad y decisión por la pacho del Fomento general dLél Reíno^ V justa causa de la Reina nuestra Señora Doña Isabel {i , que brillan á porfía en todos los individuos del ejército y Real armada, y un efecto anticipado de la eficaz solicitud que ha dictado el Real decreto da 22 del corriente, donde partes recibidos tn la secretaría de Estado y del Despacho de la Guerra. S: M…</t>
  </si>
  <si>
    <t>…anterior, en que con motivo de las dadas que se ofrecieron á las of.cr.as del ejército de Extremadura, sobre sí con arreglo al Real decreto de 13 Je Junio La Reina nuestra Señora Doña Isabel ii , y S. M. la Reina Gobernadora, ultimo habían ó no de continuar abonando á Doña'María de la Emarnac' siguen sin novedad en su importante salud. Chaves, viuda del cirujano que fue de la Real brigada de carabineros , D Josef de Varáis, ademas de lo* 17~8 rs.…</t>
  </si>
  <si>
    <t>…, venera eterna adhesión , asi como á los sagrados derechos de su augusta Hija la Reina ción y profundo respeto con que he recibido el juego de monedas de las acu-' nuestra Señora Doña Isabel ii, asegurando al mismo tiempo que tales son los fiadas con motivo de la proclamación de la Reina nuestra Señora Doña Isa de todos los habitantes de estas islas; cuya tranquilidad, no solo se conserva en bel ii, verificada en esa heróica villa de Madrid, que…</t>
  </si>
  <si>
    <t>…den un juego de monedas de plata, acunadas con motivó de la proclamación "fb que sobre todo 'fe perpetuarf en 'él cOraaoh de todos los espafioles, es h ádtrla Rkina nuestra Señora Doña Isabel íi ^verificada en la heróica villa de prosperidad que nos prometemos bajo el reinado de vuestra 'ínclita Hija, y bajo Madrid para que conserve la memoria de'tan fausto suceso. ios auspicios de un gobierno Afirme, sabioé imparcial como él qne V. M. ha • f En s…</t>
  </si>
  <si>
    <t>…He recibido al juego de medallas acuñadas con motivo de la I *deoficio que expidáis, exceptuando ¡solo aquellos en que Yo ponga la mía, en proclamación de la Reina nuestra Señora Doña Isabel ii, que V. E. se sir— 1 las órdenes dé libranzas sobre la dirección general del Real Tesoro, y en todas re dirigirme de Real orden con fecha 30 del próximo pasado: cuyo monumen- I ■‘{ha dema$ enque según práctica observada hubieren vuestros antecesores puesto…</t>
  </si>
  <si>
    <t>…s todos los españoles de su segunda exalta dio de la desolación y el terror, sino con la confianza que á mucha distancia ción al trono español en nombre de la Reina nuestra Señora Doña Isabel ii, han sabido inspirar los principales empleados franceses ¡en. este país. cuyo solo nombre presagia las excelsas virtudes que V. M. ha de infundir en &lt;&gt; El general d'Uzer'que manda en Bona ha conocido perfectamente el me-* su alma, para que con ellas , igua…</t>
  </si>
  <si>
    <t>Isabel, Dofia</t>
  </si>
  <si>
    <t>Dofia Isabel</t>
  </si>
  <si>
    <t>…mogénita de V. M.: ahora es un hecho realizado, á que ha hecho pleito ho— -partescontratantes en el término de dosmeses ó entes, si ser pudiere; y las menage toda la monarquía? ya reina Dofia Isabel ii. ¡Qué mucho, pues, que salificaciones se canjearán en Constantinopla. con este motivo me apellide el primero de los primeros en lealtad y en firme Escrito en la residencia imperial de Constantinopla el 20 de Safcr de 120 za por sostener denodado los august…</t>
  </si>
  <si>
    <t>Isabel, Luis</t>
  </si>
  <si>
    <t>Luis Isabel</t>
  </si>
  <si>
    <t>…Medinaceli, que este deja, á D. Josef Ma en el cual S. M. la Reina Gobernadora, en la menor edad de su Hija Doña ría Burgaleta; para una canongía de la iglesia primada de Toledo á D. Luis Isabel ii , anuncia á sus vasallos la triste y dolorosa noticia de la muerte-de su Alfonso Vázquez; y para la ración que resulta vacante en la misma santa igle augusto Esposo y Soberano D. Femando vn (Q. E. E. G.).*’ Es copia^rG. sia por esta promoción, á D. Sebasti…</t>
  </si>
  <si>
    <t>Isabel, Maara</t>
  </si>
  <si>
    <t>Maara Isabel</t>
  </si>
  <si>
    <t>…gítimo gobierno y el esplendor y gloria del, trpnu que+legítima - Séñorai La noticia tan inesperada coano funesta del fallecimiento de r.uez-j mente oesip» la Reina nuestra Señora Doña Maara Isabel n , váStago pre- tro augustb Soberano el Sr, D. Fernando vi i (Q. D. D. G.) ha s*jnu r^i ii, j ¡ eteeo é iapeau» de lá régia estirpe reinante. Cuya importante vida, y la fle toda la nación en.el mas profundo dolor, y ha llenado de luto y amargura'á1'</t>
  </si>
  <si>
    <t>Isabel, María</t>
  </si>
  <si>
    <t>María Isabel</t>
  </si>
  <si>
    <t>…su sa los posteriores Reales decretos en que se funda el reconocido derecho de ja au lida «1 dicho caso (Situándose en algún punto sano no distante de los contagia gusta Princesa Doña María Isabel. Dígnese pues, V. M. admitir tan debi dos, y que sea á propósito para poder atender á las exigencias sanitarias de todo do homenage de esta pacifica población, que deseosa de la felicidad de la ey?el •territorio de su jurisdicción; pero la junta municipal de…</t>
  </si>
  <si>
    <t>…nservó el ventajoso concepto, que tan justamente había adquirido , encontránjuró, en presencia del retrato de S. M., por Princesa heredera de los reinos de España á la Serma. Sra. Doña María Isabel 'Luisa, hija primogénita del dose en las batallas de Masdeu, Causes, Troullas, retirada de este último pun Rey nuestro Señor. En seguida se solemnizó este acto cqn misa solemne y to, defensa del Boló y de sus puestos en los dias 3, 4&gt; y 3 de Octubre del mismo…</t>
  </si>
  <si>
    <t>…poner de nuevo á los pies de V. M. el juramento de fide do misterio. El embajador ruso parece que está, muy inquieto por tas repetidas lidad y vasallage á la Reina nuestra Señora Doña María Isabel ii , y en su conferencias que tiene el reis-efféndi con los plenipotenciarios de Francia £ de nombre á V. M. como Gobernadora de ostos reinos durante su menor edad. Inglaterra. Se habla mucho sobre los motivos de todos estos, msvilhientos. Se El pueblo todo l…</t>
  </si>
  <si>
    <t>…es, oficiales y demas clases de tropa del regimiento húsares en votar todavía subsidios para un ejército en pie de guerra cuando su Soberano de vuestra excelsa Hija y actual Reina Doña María Isabel ii, i la par que ha prometido solemnemente no hacer uso de este ejército, y si la misma asam se hallan traspasados del mas acerbo dolor por la inesperada é infausta muerte blea se decide con pleno conocimiento de causa á sostener á costa de su pais de vuestro…</t>
  </si>
  <si>
    <t>…ber proclamas en mi nombre, proclamen solemnemente y en fotma de bando á disminuido el número de muertos, se hallan menos abatidos los ánimos de los nuestra augusta Reina y Señora Doña María Isabel ii, fijando en los pun vecinos de aquella ciudad; que los mercados continúan perfectamente surtidos, sin que la tranquilidad se haya alterado hasta la fecha. tos públicos y de costumbre la alocución ó proclama adjunta, y de que envió á V. seis ejemplares. ' I…</t>
  </si>
  <si>
    <t>…Manuel Lorenzo. = Excmo. Se de Estado y del despacho de la Guerra.’’ ñor virey de Navarra capitán general de Guipúzcoa. = Es copia.= Antonio de Sola.” «Excmo. Sr.: ¡Viva la Reina Doña María Isabel n!zz Aunque en mi oficio de esta mañana dije á V. E. me dirigía sobre Lodosa, habiendo sabido que los rebeldes habían marchado con dirección á este punto, tos seguí sin dar S. M. la Reina Regenta y Gobernadora ha oido con particular agrado ni aun lugar á la t…</t>
  </si>
  <si>
    <t>…tuales circunstancias, si las ii mas profundo sentimiento; pei#.-alver subir alTrono á su Hija primogénita TÍeo#&amp;«el Estado nQ,qufida^.cQnfeidjfeá^^ÍáWÍ*AÍtSy,*i*ón. y inala Reina Doña María Isabel ii ,ly encargarse del gobierno durante sipjfta.- . terqáfjjjie V. M. profesa á sus vasallos. Esta sola idea ha podido aliviar el íior edad á su augusta Madre la Reina Gobernadora, no ha podido menos^de ' jjfsófide la gravedad de mi sentimiento, y regulando á…</t>
  </si>
  <si>
    <t>…__Htimo aliento para defender los •incontrastables /..legítimos derechos de su es- / berana de su Reina como una auxiliadora de los multiplicados afanes del go gjajrccida-heredera Doña María Isabel ii, jurada ya con todas las solemnida- ' bierno durante la peno*a enfermedad del Rey: hoy ya es la voluntad de V. M. Z pr«crjtas por nuestras antiguas y veneradas leyes, Reina de las Esoañas á la que por sí sola dirige el timón desgobierno; y "es de esperar q…</t>
  </si>
  <si>
    <t>…(Q. E. E. G.) para componer el Consejo de Regencia du seemos se han encontrado en los ingenios de Níjné Tabil. Una pesa mas de 1 de rante la menor edad He la Rjíina nuestra Señora Doña María Isabel ii, cu libras rusa, y atá depositada en el gabinete mineralógico del Instituto de mi yo Real decreto se sirve comunicarme V. E. con la misma fecha, previnién cas. Otra dos pesan cerca de 20 libras cada una, y la cuarta 141dome también que S. M. mirará como un…</t>
  </si>
  <si>
    <t>…sujetos á su jurisdicción, el orden público y los derechos de vuestra ex- | I tándose ademas provisionalmente el recargo de dos mrs. libra á la introducción cfelsa Hija la Sefiora Doña María Isabel, y tiene el placer de participar á ! I de los cueros extrangeros, Interin la junta de aranceles presenta el de importa- V. MTque estos habitantes gozan de la mayor quietud y tranquilidad, y pro- | | cion que está trabajando y merece la Real aprobación. curará…</t>
  </si>
  <si>
    <t>…sabel ii y á V. M. como y sincera exposición de su acrisolada lealtad á su augusta Hija nuestra ainada j Gobernadora del reino. Dígnese V. M. admitirlo como una prueba de mi Reina Doña María Isabel ii, y los mas ardientes votos por su prosperidad 'buen deseó. en el trono de sus predecesores. Sumergidos.en eL mas amargo dolor al saber la I Madrid 25 de Octubre de 18S3.c=Señora.=A L. R. P. do V. M-=Agustin muerte de su Rey y Señor D. Fernando vu (Q. D. D.…</t>
  </si>
  <si>
    <t>…sus compo nentes por justicia, por ley y por adhesión, no reconocen otra causa que la dé Séñora: El ayuntamiento de vuestra leal ciudad de Mérida, una de las de su legítima Reina Doña María Isabel ii , y en su nombre como Goberna foto en Cortes, en la provincia de Extremadura, penetrado del mas acerbo do dora en su menor edad á Doña María Cristina de Borbon , su régia Madre. lor, tiene el honor de manifestar á V. M. que en el momento que recibió la Rue…</t>
  </si>
  <si>
    <t>…ía de Vitoria, 4-° de ligeros, en defensa de los im ingrato, suplico í V. E. tenga á bien elevar á las Reales manos de S. M. la prescriptibles derechos de la RiírvA nuestra Señora Doña María Isabel jí. Reina, nuestra Señora la exposición adjunta, que es la fiel expresión de mis Dios guarde á V. E. muchos años- Madrid 28 de Octubre de 1833.= Éx sentimientos y de los súbditos de mi mando. celentísimo Sr.= Diego Ballesteros. = Excmo. Sr. Secretario de Esta…</t>
  </si>
  <si>
    <t>…, ingratos, capaces de atentar contra tan Sagrados de rechos; pero-noticioso de- la sedición infáme de otras provincias se -puso en es— Señora: La augusta proclamación de la Reina Doña María Isabel ii, y ei pectafiva de lo que pudiera ocurrir en ésta i;el zelo de sus vigilantes; gef« la ha acierto con que V. AL en.su menoría dirige las riendas del Estado, dictan al conservado en la mas completa' tranquilidad', y ¡d«grátiadó él alevoso que tra ayuntamien…</t>
  </si>
  <si>
    <t>…s, he venido, en miento para defender ios justos é incontrastables derechos de ia Reina nuestra .1 nombre de mi muy cara y augusta Hija la Rjíina Doña Isabel ii , en mandar Señora Doña María Isabel ii. Dios guarde á V. E. muchos años. Madrid 29^ lo siguiente: • • j i de Octubre de 1833.= Diego Ballesteros. = Excmo. Sr. Secretario de Estado y 1. ° Los contratos que se celebren entre los ganaderos y propietarios de la del Despacho de la Guerra. 1 nas , y…</t>
  </si>
  <si>
    <t>…dtchoso porvenir, que nos ofrece el nuevo.reinado de vuestra augusta Hija y consignado ya. en su* .admirables Realeo .decretos*, cuyo fondo de justicia y sa nuestra.amada Soberana Doña María Isabel ii, bajo la acertada dirección biduría preparan la felicidad de la ¿lacio»é inmortaliza» á V. M. ’dc V. M. En vano quieren algunos genios díscolos turbar la tranquilidad de Dígnese, pues, Señora, de recibár la mas sincera y cumplida felicitación por el singul…</t>
  </si>
  <si>
    <t>…u amor , obediencia, sumisión y homenage debido á la augusta persona de nues Isabel ii í ¡Viva ia Reina Gobernadora! Pontevedra 5 de Noviembre de 1833. tra legítima Reiva y Señora Doña María Isabel tí, vuestra excelsa Hija zzVucstro coronel, el barón de Casa-Goda. -{Q- D. G.), congratulándose de ver gloriosamente regentada por V. M. ia soberana autoridad en su Real nombre: Trasmitido el cetro á ia régia mano de Exposiciones d S. M. la RrryA Gobernadora.…</t>
  </si>
  <si>
    <t>…adre ÍÁ'-CX*' te 3, y acordó continuase el despacho de la administración de justicia es esta'vSíf®;RE$yA-^Sí^SílS^S^É^S■'L^ppR—s^;®ten nom- ; Real sala por la Reina nuestra Señora Doña María Isabel ii , y $a su re:; '•presentapon , durante su menor edad, en nombre de V. M. como Goberna^af\:g^jfe^ip^8Í^l^Ü«^fcjÍj^^l|Íf4'.con^aíí2^. ríifppóy Sddidad que -este,,; dora del reino» Este tribunal, que en ledo tiempo ha dado las pruebas mas di^ :;f*tmg^á¿'. de…</t>
  </si>
  <si>
    <t>…ral de aquel ejército , que expresa lo siguiente: Comandancia general del ejército del reino de Valencía.=Excmo. Sr.: La plaza de Mo rdía está ya sometida á nuestra legítima Reina Doña María Isabel ii , aunque las fac ciones que se habían reunido en ella se han evadido, dirigiéndose en varios trozos hacia el Aragón; pero considero que experimentarán mucha dispersión, y que muchos de ellos s* acogerán al indulto acordado por V. E. , como ya se ha verific…</t>
  </si>
  <si>
    <t>Isabel, Maxia</t>
  </si>
  <si>
    <t>Maxia Isabel</t>
  </si>
  <si>
    <t>…mo. Sr.i Dd todo entregado porque si este regimiento juró por su Reina y Señora á la excelsa Princesa á procurar el orden público, he esperado ver el resultado de mis providencias Doña Maxia Isabel en la exposición que con fecha 28 de Noviembre del año I para poder al tiempo mismo de anunciar i nuestra Reina Gobernadora la paz anterior dirigió desde esta ciudad á las. Reales manos de la dignísima Reina, [que se disfruta en estos reinos, y la obediencia…</t>
  </si>
  <si>
    <t>Isabel, Pedro Nicolás Changuestra Señora Polla</t>
  </si>
  <si>
    <t>Pedro Nicolás Changuestra Señora Polla Isabel</t>
  </si>
  <si>
    <t>…omo adelantar si la i ... S. AL IaRbina Gobernadora, en nombre de su augusta Hija la Reina guiente. Oootloda la suscripción. atrtt de hmbtmr bien francos ó gramática completa, por D. Pedro Nicolás Changuestra Señora Polla Isabel ii, en consideración al mérito y servicios de los treau. Al justo mérito que ya merece esta obra se advierte ahora que en U actual x P" Alejandro Benisea, se ha dignado conferir edición se bao tenido presentes las últimas ortografias espafioia y francesa; enr…</t>
  </si>
  <si>
    <t>Isabel-u</t>
  </si>
  <si>
    <t>…epresentantes ordeñ de proclamar y levantar pendones por ia augusta Hija de V. M-, nues respondan no hallarse autorizados para entrar en nuevas negociaciones sobre di tra Soberana Doña Isabel-u, no se apresurase ofreciendo á los pies del trono cho asunto. él sincero y justo homeuage de su respeto, de su adhesión y de sus esperanzas. Entre los muchos regalos que Acmet-Fezzl-bajá, embajador extraordinario Ya hubo un tiempo de fausta y gloriosa memoria…</t>
  </si>
  <si>
    <t>Isabelu</t>
  </si>
  <si>
    <t>…. Sábado 5 de Octubre de 1833. GACETA DE MADRID . ARTICULO DE OFICIO. Real decreto. Por mi Real decreto de fecha de 2 de este mes tuve á bien mandar al Con La Reiva nuestra Señora Doña Isabelu, yS. M. la Reina Gobernadora, sejo Real á nombre de mi augusta Hija la Señora Doña Isabel ii que se cir siguen sin novedad en su importante salud. culasen y publicasen con las solemnidades de costumbre como pragmática-san ción con fuerza de ley, las soberanas…</t>
  </si>
  <si>
    <t>Isabex</t>
  </si>
  <si>
    <t>…tqr^d^eocioAt^dbik^ellIyir^ IÉ®|ÍÍÍ^IÍÍKiÍÍ^^^^IÉSWÍÍSi^É^l^^g’í^i':®Nrfe Mg:^tte;:i^;!os^ ;:isili“.. ■;,; las riendas del gobierno durante k menor edad de nuestra Señora k Rjetxa Doña Isabex n: acíyy.ani» 4e'3t) del simo; y sksdo isdispca&amp;ibie, para proporcic-nari&lt;s las ' Los carmelitas calzados, al mismo tiempo que dirigen a! Todopoderoso ks 5^p^^p^p^5ip^ll^^|^l^gpslÍpm|:il;g^le,íoíÍk&gt;::állós::seati;ck- mas fervorosas súplicas por el alma del di…</t>
  </si>
  <si>
    <t>Isabil</t>
  </si>
  <si>
    <t>…lora con V. M. la muerte de su Rey, y se congratula y com place en la sabia previsión de dejar á V. M. Gobernadora del Reino á nom BAV1ERA. bre y durante la menor edad de la Reina Doña Isabil rr, llamada á ocupar Augsburgojl de Octubre. el trono por la antigua ley é inmemorial costumbre, y jurada y reconocida por La Gaceta de esta ciudad contiene la carta siguiente: los reinos juntos en Cortes, bajo cuyo cetro se deleita la España en asegurar un l…</t>
  </si>
  <si>
    <t>Isabiu</t>
  </si>
  <si>
    <t>…e»ta#promesa solo» tres años, de su respeto y adhesión sin límites á V. M. y á la Reina nuestra beñora se les habia obligado después ¿ impuestos onerosos sobre paja, vino, leña y Doña Isabiu ti. Plegue al cielo conservar sus preciosas vidas los muchos años Otros artículos con minuciosidades y vejaciones insoportables; y que pues el goque ha menester esta monarquía para volver á su esplendor pasado y á su fa bierno se apoderaba del producto de sus…</t>
  </si>
  <si>
    <t>Isabjsl</t>
  </si>
  <si>
    <t>…y franqueza hemos ma haya dejado en el mundo á la aurora de la paz y nuestra angelical Rkína la nifestado las razones en que se fundaban nuestros procedimientos, ha sido bien Sra. Doña Isabjsl u , y por Gobernadora á la excelsa y singular Cristina, acogida por los Estados, y ha dcsvanccido-inmediatamcnte iodo rezeio. tan ♦úfcht coaso benéfica, á las cuales dice e-&gt;te pueblo por mi 'conducto que «No puedo menos de manifestaros cuan satisfecho estoy…</t>
  </si>
  <si>
    <t>Isabki</t>
  </si>
  <si>
    <t>…igación que le impone S. M. la Risica Gobernadora, duran do le tiraron un pistoletazo y cayó muerto. Inmediatamente se difundió la alar te la menor edad de la Rbina nuestra Señora Doña Isabki (i: y por lo tanto ma por la ciudad , y el coihplot quedó frustrado. Los conspiradores son , se me parece que nada puedo añadirle, pues todo en la misma se expresa; pero gún se dice, un gran número de facciosos que habian logrado que se pusie s( manifestaré á…</t>
  </si>
  <si>
    <t>Isabkl</t>
  </si>
  <si>
    <t>…ía, para si fuese posible favor de los legítimos derecha de su augusta Hiji la Runa nuestra Scñou i sorprenderlos y cortarles la retirada. La 2.a compañía del 2.° batallón del ter Doña Isabkl 1 j , y en bien de la paz v del ord.n público; -e ha dignado, c cer regimiento de granaderos de la Guardia Real de infantería marchaba de van presencia de la propuesta que le ha dirigido el capiran general de Aragón, ce guardia, llevando una guerrilla en cada…</t>
  </si>
  <si>
    <t>Isabkl, Masía</t>
  </si>
  <si>
    <t>Masía Isabkl</t>
  </si>
  <si>
    <t>…az entre .todos los españoles. »La ley que ha Los súscríptores i la Hlttoria natural, general y particular por Ba&amp;on, con la apuesto en el trono á nuestra augusta Soberana la Sra. Doña Masía Isabkl rr, continuación de la historia natural de los cuaprúprdos, ovíparos y de las culebras, tino ha sido obra personal de su augusta Madre; es la ley fundamental de la por Mr. de la Opede, traducida por O. /osf f Clavijo y Fajardo, adornada con es tampas Humiliad…</t>
  </si>
  <si>
    <t>Isabtu, María</t>
  </si>
  <si>
    <t>María Isabtu</t>
  </si>
  <si>
    <t>…éndose con- que con fecha del 28 se insertase en el Diario lo siguiente: figo los cadáveres; Con cuyo motivo se reunió en el muelle una multitud de «Reconocida la excelsa Princesa Doña María Isabtu, Luisa, como here ¿entes de todas clases, en medio de la cual se hallaba el cónsul francés M. Bar- dera del trono español á falta de varón, y publicada solemnemente el dia de tot con algunos de sus amigos, y no lejos del desembarcadero. El alcalde del ayer en…</t>
  </si>
  <si>
    <t>IsabuI</t>
  </si>
  <si>
    <t>…ar! Táé orden de lá Reina Gobemadoraj-durante la menor edad de su augusta hija contra el trono de la Reina nuestra Señora Doña Isabel ii , estando seguro I |ú'Reina nuestra Señora Doña IsabuI ií, al remitirme el Real decreto de la de que las tropas de mi mando participan de los mismos sentimientos de deci-l I infausta noticia de la muerte del Rey D. Fernando vu; y tengo el honor do dida lealtad y amor á su Soberana. ' I [contestar i V.E que los ge…</t>
  </si>
  <si>
    <t>Isabui</t>
  </si>
  <si>
    <t>…de V. M. -grimas el dulce consuelo de/ver sentada en el trono de las Espadas á nuestra Nuestro Señor guarde la C. R. P. de V. M. por muchos años. Salas con adorada Ruina y Señora Doña Isabui ii, el iris de paz que nos anuncia y sistoriales de Logroño á I.° de Noviembre de I833.=Senora~A L. R. P. de promete las mas lisonjeras y halagüeñas esperanzas de un venturoso porvenir, V. M.=:Viccnte Calvo ^Vicente Fernandez de Luco,—Bonifacio Gil de Mu y co…</t>
  </si>
  <si>
    <t>IsabUl</t>
  </si>
  <si>
    <t>…ra, ase- j dcorctr» de.S. M._ la Reina Gobernadora del Reina durante, la menor edad guiándole la fidelidad de sus cuerpos provinciales que tenemos el honor de estar ] f de W Ruina Doña IsabUl ii ,. no puedo menos de expresarles que su disciplina, á sus órdenes, me son muy limitadas todas-unis expresiones para asegurar al J hopeara conducta y decisión para conservar y guardar los derechos sagrados de V. Ev que por mi parte¿tor, el regimiénto de mi…</t>
  </si>
  <si>
    <t>Isabul</t>
  </si>
  <si>
    <t>…&gt;tl bOntenege de sü obediencia y lealtad por ios legítimos de- . nuel Lorenza na.—Pedro Feo.e=Luis Sanz.x=Fernando Carrillo.—Manuel Martí .richbs.de, vuestra augusta Hiji la Reina Doña Isabul ii y del gobierno de. nez Mércádiilo, síndico persónero.=Por‘León,iIgnacio-Bayon Htengpi-y. -V. M. jsiyineoB Ligios-lq* que- pertenecemos á aquella corporación expresados ■ ■ . : jey rj ni • - dignamente miélicos deseos,_y-nO creimos necesario añadir nada á t…</t>
  </si>
  <si>
    <t>…su amado Rey, tiene el consuelo de ver exaltada nuevo, capital que por este arreglo, se reconoce, se hará cargo desde luego de las -en el trono de España á su excelsa Hija la Runa Doña Isabul n i&gt;t Box sos. existencias que por todos conceptos obren en poder de la comisión de recauda Si la divina Providencia se ha servido llamar para sí i puestro, Soberano cu ción , y del mismo modo las dependencias de Real Hacienda se encargarán de briendo de luto…</t>
  </si>
  <si>
    <t>Isado</t>
  </si>
  <si>
    <t>…a á las órdenes de S. M. la Reina Gobernado (que de Dios goza), por medio de la Real orden de 29 del mes próximo pasa ra, durante la menor edad de ia legítima Reina nuestra Señora Doña Isado, que V. E- se digna comunicarme con los decretos expedidos ¿ su conse J sel u , y la confianza que me merecen los gefes, oficiales, sargentos y tro- cuencia por S. M. la Reina Gobernadora, durante la menor edad de su au- I J pas del regimiento, me hacen esper…</t>
  </si>
  <si>
    <t>Isaeez</t>
  </si>
  <si>
    <t>…á 5.—Caoatína ea la introducción det Elixir de amor. puesta pasa capinclovesíé'Járíll^^y :;cÓgtó dinero 5 que ;,. piano solo á 2.—Himno en celebridadde ios días de S. M. ia Reís a Doña Isaeez, ii, *1^——— parece, acababa de yTcrr de Stcíieeze, y vzríos ftsí-ilcs ■ habiendo ?*do d?—; para piuco solo á 2. Se hallaran todas estas piezas impresas ea ios almacenes de mú de Hermoso y Carr»f_&gt;.Ld^eáeaieí^^Goúdydajai^''::v';;.'' sica ——CoieCcios de escudos…</t>
  </si>
  <si>
    <t>Isaexl</t>
  </si>
  <si>
    <t>…guerra de la independencia de España contra Na 12 2 - 1 1 •• poleón Bonopartei obra publicada de orden del Sr. D. Fernando vii (Q. E. G. E.), y dedicada á la Rkina nuestra Señora Doña Isaexl ii por D. Josef Muñoz Maldona— do, del Consejo de S. M.: tomo 2.0 Los suscriptores pueden acudir á recogerlo á las Quedan existentes para mañana 1. librerías en que se hubiesen suscrito, y donde continúa abierta la suscripción. Este tomo comprende la historia…</t>
  </si>
  <si>
    <t>Isahju</t>
  </si>
  <si>
    <t>…llos, para mitigar tu quebranto, fijan la cargo de lo» propietario* de alguna comodidad. Ordenaba ademas que los dis vista con las mayores esperanzas en V. M. y en su augusta H¡)a Doña Isahju, ii. trito» do mayor población enriasen brazos á los que la tenían escasa; que en ¡Y qué consuelo mas eficaz podria oftecerse á esta nación heroica: El trono de adelante se exigiría el diezmo de las tierras novales, lo mismo que de las cul la inmortal Isabel…</t>
  </si>
  <si>
    <t>Isaibl</t>
  </si>
  <si>
    <t>…1833. GACETA DE MADRID. ARTICULO DE OFICIO. que ha heredado S. M. la Reina de su augusto Padre, marcados por nuestras I leyes y costumbres inmemoriales. I Ln Rbina nuestra Señora Doña Isaibl ii, y S. M. la Reina Goberna «Dígnese V. M. recibir este homenage de mi lealtad, y con la seguridad I dora , siguen sin novedad «n su importante salud. de que la espada que ciño y la plaza que mando con tanto honor mío, scr4n | las primeras que en todos tiemp…</t>
  </si>
  <si>
    <t>Isaíel</t>
  </si>
  <si>
    <t>…mne promesa de sostener á todo trance los sagrados derechos de Será, pues , en adelante un espectáculo grato á los pueblos el observar, mer su augusta Hija la Reina nuestra Señora Doña Isaíel ii, y el legítimo go ced a la moderación de los gabinetes, las reglas comunes de justicia y de paz bierno de V. M. durante su menor edad. Este leal vecindario np puede ya con que van á establecerse, y que servirán de garantía al nuevo-'orden social, orden ten…</t>
  </si>
  <si>
    <t>Isaikl</t>
  </si>
  <si>
    <t>…de Tavira. ¿ dad , comprobarán su acrisolada lealtad ,'siempre decidida por S. M. la Reina La villa de.Lagos también fue atacada en el mismo dia, pero sufrieron, sí nuestra Señora Doña Isaikl ii y S. M. la Reina Gobernadora, basta el úlli</t>
  </si>
  <si>
    <t>Isaiklii</t>
  </si>
  <si>
    <t>…stro de la Guerra, bio y maternal gobierno, durante la menor edad de nuestra augusta Reina y y que este ministerio se !u confiado al teniente general M. de W itzlcben, ayu Sefiora Doña Isaiklii, cuya proclamación ha solemnizado después esta dicha dante general del Rey. ciudad en los tres días 27, 28 7 39 del que acaba, con la complacencia de ser c de las primeras, asi como de haber correspondido á los benéficos deseos de BELGICA. V. M. expresados en…</t>
  </si>
  <si>
    <t>IsAJBl</t>
  </si>
  <si>
    <t>…este desgraciado Noviembre de l!833.=Burgos.rrSr...... acontecimiento' ha subido al trono (que la justicia uorrersal y una ley positiva le tenían preparado) nuestra inocente Reina Doña IsAJBl ii,objeto del amor Exposición. -y Tespeto de todos Ios-buenos españoles: y por la últtiati voluntad de nuestro Intendencia de la provincia de la Mancha.=Excmo. Sr.: Con el mayor difunto Rey, muy conforme con la de la nación, V. M-# como Gobernadora ' placer h…</t>
  </si>
  <si>
    <t>Isarec</t>
  </si>
  <si>
    <t>…rdar en su misericordia á V. M., y á los leales españoles eLdulce consuelo miento; pues desde ahora para siempre queda abolido semejante privilegio. dé que ja Reina nuestra Señora Doña Isarec u suceda á tan gran Rey, y 13. La superintendencia y dirección de Correos y Caminos conservarán en herede con la corona de estos vastos dominios las virtudes de su excelso Padre: cuanto á posadas y mesones U autoridad, facultades y atribuciones que lm es- vir…</t>
  </si>
  <si>
    <t>Isarel, María</t>
  </si>
  <si>
    <t>María Isarel</t>
  </si>
  <si>
    <t>…por la ley, ¡qué res -Octubre último en celebridad del cumpleaños de vuestra augusta Hija la Reina ta ; hacer. ahoia-_á lodo buen . español sino prestarla sumisión , obediencia jr Doña María Isarel ii: nombrados sus primeros alumnos por V.-M; en los respeto como á su legítima Soberana____ días felices en que, por indisposición de vuestro, augusto Esposo (Q. E. E. G.), t Animada pues esta corporación de tan fieles sentimientos, no omitirá me fueron confi…</t>
  </si>
  <si>
    <t>Isarigorosos</t>
  </si>
  <si>
    <t>…itud i tan señalado favor , y mi debtan combinar la piedad inagotable de su maternal coraron con los debqrejk- (incera adhesión i los sagrados derechos de nuestra augusta Soberana Doña Isarigorosos que le Impone su augusto cargo de conservadora defensora/dp.locj x imprescriptibles, derechó* de su ainada Hija la Reina niies'tja Señora. Mas no . Diosguarde á V. E.njuqht^qfl^. Tuy^l&lt;tyi$ l}t&lt;liemhre'de 1833.=Fray siendo posible esperar que dicha comisión c…</t>
  </si>
  <si>
    <t>Isas</t>
  </si>
  <si>
    <t>…ena 7 de Noviembre. temente desea que el Señor prolongue la preciosa vida-de V. M. y la de su au Con fecha 4 óel corriente escriben de Carlsruhe lo que sigue: gusta Hija la Señera Doña Isas el i* muchos años para la dicha y la gloria del Hoy á las once de la mañana ha cerrado el graa Duque en persona los Es Estado. Zaragoza 12 de Noviembre de 1833.r=Señora.m:A L R. P. de V. M. tados. Coa este motivo ha pronunciado S.A. R. el siguiente discurso:…</t>
  </si>
  <si>
    <t>…ir ni castigar, ni será necesario implo S. M. Ia Reisa Gobernadora, en nombre de la Reina nuestra Señora rar la clemencia soberana, que aunque inagotable, tendría que enmudecer mu Doña Isas ex u, &lt;e ha dignado promover á mariscal de campo de los Reales chas veces, á pesar suyo, ante la ley inflexible de la salvación de la monarquía. ejércitos al brigadier D- Manuel Latre. - Accediendo pues S. M» k Reina Gobernadora á la súplica del arzobispo -de…</t>
  </si>
  <si>
    <t>Isas.a</t>
  </si>
  <si>
    <t>…generoso Fernando; v tan satis por medio de los representantes de estos reinos, tratasen de faltar á ellos, y de factoria para todos la exaltación al trono de su legitima sucesora Doña Isas.a u sumirnos en los horrores de la guerra civil, oponiéndose al cumplimiento de nuestra Reina, que de las preciosas virtudes que ha heredado, v bajo los au la última voluntad del Monarca, cuya pérdida lloramos , poniéndome á la ca picios de V. M., es de esperar…</t>
  </si>
  <si>
    <t>Isasbl</t>
  </si>
  <si>
    <t>…ando vu (Q. E. E. G.), y sus sentimientos edición por D. Luis Onis y D. Josef Oriol Perreras. Contiene esta obra todas Us sus de adhesión , fidelidad y obediencia á S. M. la Reina Doña Isasbl ii y i tancias medicinales conocidas basta a) presente; y describe en cada una de ellas ana . nombres, origen , caracteres.botánicos,- propiedades físicas, y químicas, cpn otras DO' S. M. la Reina Madre Gobernadora de estos Reinos. ticias curiosas y útiles ta…</t>
  </si>
  <si>
    <t>…á los laboriosos negociantes , á quienes por su amor rante su menor edad , 4 la Reina Gobernadora; esperando se sirva V. E. te á los legítimos derechos de la Retna nuestra '•enora Doña Isasbl n , asesta ñir a bien de elevarlo asi á conocimiento de S. M. ban particularmente sus arrasadores tiros. Pero llegó el día en que la facción Dios guarde 4 V. E. muchos años. Ciudad de S. Cristóbal de la Laguna de perturbadora se ha disipado como el humo, y vu…</t>
  </si>
  <si>
    <t>IsasblLuisa, Mabia</t>
  </si>
  <si>
    <t>Mabia IsasblLuisa</t>
  </si>
  <si>
    <t>…banco español , 00. la ciudad de Atcafiiz celebró la jura dé nuestra augusta Princesa la Serenf- Amsterdao, 00. París lú-ioi 9.' CAMBIOS.Cádiz { b. Sevilla par d 4 d. srtna Señora Doña Mabia IsasblLuisa los dias 29 y' 30 de Junio y l.° de Bayona,-00. Alicante 4 Corto pía-' 'Corulla i d. Valencia Id. Id. Julio últimos con.un solemne Te■ Deufik.cantado en la iglesia, al que asistie .Burdeos , co. zo J b. Granada 1 id. Zaragoza 4 d.——, Hamburgn, 00. Barcelona á…</t>
  </si>
  <si>
    <t>Isasei</t>
  </si>
  <si>
    <t>…abeza de la Serrania del mismo nombre, ha levantado donar el suelo que nos vió nacer, y nuestros mas caros objetos: fuertes d»ta- I pendones el 3 dél corriente por S. M. la Ruina' Doña Isasei ii , haciéndose carneo tos permanentes de tropas y voluntarios Realistas (que de^raciadamcn* I V. proclamado? según antiguó fuero y costumbre de la tierra- Hubo gran con— te existían entonces) agoviabah para su manutención á Ceclavin y á la Zarza» I fuñó de g…</t>
  </si>
  <si>
    <t>…leves íes imponían, insistiendo principalmente en las que ligan lar tan fausto día con obra» de he.murvmñc. y al erec;» :Oco:rh &gt; por medio de al trono de lo Reina nuestra Señora Doña Isasei n. » ¡El trono sobre todo! ios curas párrocos á 2üú familias pobr-z-, adema; de uní abundante comida i dijo, centro de nuestra reunión, asilo adonde se acogen ios que esperan paz .y. los presos de la Arce! v previdio, y ¡imosnas a .o» embrrr.o» del hospital.…</t>
  </si>
  <si>
    <t>Isasel</t>
  </si>
  <si>
    <t>…esto el traductor reparar eo Herró modo estos Inconvenientes con la formación de un tratado particular de tumores y de úlceras, y de otro mas general de las herí-; nuestra Sefiora Doña Isasel ii , Princesa heredera del trono, distribuyó en la das. En e1 Suplemento 4 la expresada obra se hallan descritos separadamente estos tarde del 20 de Junio, en acta pública de la sociedad , los premios destinados i afectos con la extensión conveniente y según…</t>
  </si>
  <si>
    <t>…rlismo;está ya de manifies to á los ojos de los mas ilusos: a verdad que fo reunido algunas bandas en El 19 dé éste íhé* sé celebró en ata ciudad la proclamación de f). M. la Rkwa Doña Isasel ii con la mayor solemnidad, observándose el ceremonial bis proúnkiax del herí*,s^ero;sin consecuencia pi peligro- -El patsanage que se fosees»tado fo obedecido á,sugestiones que su. ignorancia, qo fo, sabido resistir; de costumbre, y levantándose.el Real,pend…</t>
  </si>
  <si>
    <t>Isask, María</t>
  </si>
  <si>
    <t>María Isask</t>
  </si>
  <si>
    <t>…encia, Españas, por un legítimo derecho de sucesión , corresponde á nuestra Sereníla Ruina nuestra Señora y las augustas Infantas, igualmente que SS. A A. RR. tima Señora Princesa Doña María Isask: , y por estaf causa prontos á derra los Sermos. Sres. Infantes, siguen sin novedad en su importante salud. mar su sangre en su defensa hasta despedir de sí el último aliento vital. Tengo el honor de elevarlo al conocimiento de V. E. para su inteligen Real or…</t>
  </si>
  <si>
    <t>IsASKJ</t>
  </si>
  <si>
    <t>…itoria de Lecea, regidof.=Fran* de.ias junadas con motivo de la proclamación de la Reiua nuestra Señora cisco de Gamindé , regidor.=Pedro de Lemonauría, regidor.=J uan Bautista de Doña IsASKJ. ti i verificada en esa heroica;villa de Madrid* quede Real orden Magurezui, regidor;—.Eustaquio de Bengoa, regidor. = Pablo de Epalza , regi■ me .emite V. E. coq [echa de 30 del próximo,.pasado Noviembre? y despue» dor=Hip»)!ito dfi'Jugó', regidor^iFrancisco…</t>
  </si>
  <si>
    <t>Isaskl</t>
  </si>
  <si>
    <t>…ue la mala voluntad de terminarlas no debía atri i sacrificar su vida en sosten de los legítimos ¿ imprescriptibles derechos de su buirse á la Holanda, concluye asi: Rusa y Señora Doña Isaskl ii , como también por su augusta Madre como Hasta aquí en los diferentes proyectos de convención territorial, con res Reina Gobernadora de estos reinos. Estos son, Señora, los votos de esta Cor pecto al gran ducado de Luxemburgo, se había mirado como una cosa…</t>
  </si>
  <si>
    <t>Ísasll</t>
  </si>
  <si>
    <t>…cíudadela de Amberes un "&lt;SÍBte^:;cklÉ^IÉiÍri^lÍÉÍÉ^íá^lWl^í® 3^;:^;'^*'; Ai¿: ;=y-. ■ de; .si|2^-v.:. leí. oue oodrá &lt;wTvir al mkmo rirmtvi rnm.-i A/» Aá— -f ira Tósigos ta Beika Doña Ísasll u para labrar la felicidad de todos los espa .._ -------------- - -----:»...,V*t*v ZÍ4^4UV tf ^MV | i ñoles. Colegio Mayor de Sí a. Cruz de Vailadoiíd 3 ó de Noviembre de 1833. que, se verifique siempre por k parte que mira al campo, (j(di) Garoá^dci .■¥»!!€.…</t>
  </si>
  <si>
    <t>IsAsni</t>
  </si>
  <si>
    <t>…ue haya -sido su familia y vj país Eli brigadier D. Manuel Bretón, cuya adhesión á la Río va nuestra Señora 1, ia segsmd» persona de k monarquía después de su esporo, que en Fraa- Doña IsAsni !i, v decisión por-.defender k caasa de ia""lcgiti-midadi;:'--no ikcet mismo, ¿onde las hembras son excluidas dei trono, han tenido por regentas límites, marchaba corría- vanguardia" de-mí colamos,: reducida á poco mas de i españolas, Blanca de Castilla v Asa…</t>
  </si>
  <si>
    <t>Isassl</t>
  </si>
  <si>
    <t>…plaza,-había mandadoque el día. JÓ del corriente nje», cumpleaños I recomienda el zelo infatigable que desde el principió del contagio ha manifes- de nuatra amada Soberana la Sra. Doña Isassl u (Q. D, Q.) atuviese - enar í tádo y manifiesta el brigadier D, Antonio Moreno de Zaldarriaga, gobernador bolado en la plaza el atandarte británico , y que durante el saludo, que á las I de Sevilla,, que ademas de cumplir iris deberes militares de su destino…</t>
  </si>
  <si>
    <t>Isasu, María</t>
  </si>
  <si>
    <t>María Isasu</t>
  </si>
  <si>
    <t>…y legítima heredera del trono de las Es- tadores de tas mesas maestrales, para que los juzgados privativos de las misma! panas, á falta de varón, á la excelsa- y augusta Princesa Doña María Isasu tío se incorporen i las subdelegaciones de Rentas, cuya incorporación está pre Luisa, primogénita de V. M., y este grandioso acontecimiento colmó de pla venida en la última parte de la Real orden de 30 de Agosto de 1831, porque la reunión en una persona de la…</t>
  </si>
  <si>
    <t>Isausi, Manuel Basilio</t>
  </si>
  <si>
    <t>Manuel Basilio Isausi</t>
  </si>
  <si>
    <t>…ua es comercio.__Cotización de hoy í leu tres de la tarde. la vicaría de la parroquial de S. Jorge de Tudcla, vacante, por fallecimiento i ERECTOS rÓBLICOS. de D. Aniceto Gálan, á D. Manuel Basilio Isausi; para la ración peniten Inscripciones sobre el gran libro al s p. 100, 00. ciaria de la villa de Belchite á D. Vicente Blasco, y para el beneficio de bichas id. al é por loo ,00. Títulos al portador de s P»r 100, 00. Vtllafnnca de Navarra á D. Romualdo Ibarra…</t>
  </si>
  <si>
    <t>Isidro, Carlos María</t>
  </si>
  <si>
    <t>Carlos María Isidro</t>
  </si>
  <si>
    <t>…la mo Por una serie de hechos plenamente comprobados y demasiado decisi narquía que llora la pérdida del mas amado de los Reyes. vos tengo la funesta certidumbre de que el Infante D. Carlos María Isidro ha Ruego a V. E- se sirva elevar al soberano conocimiento de la Reina. Gotomado una resolución hostil, aspirando í usurpar el Trono de mi augusta Hija bernadora las seguridades de mí fidelidad, y Dios guarde la vida de V. F- muDoña Isabel h , en menosprecio d…</t>
  </si>
  <si>
    <t>Isvbel</t>
  </si>
  <si>
    <t>…próvintia , que son y serán siempre de una inalterable en la mansión de la eternidad v al lado de los bienaventurados, estala rogando [fidelidad y adhesión i su Soberana legítima Doña Isvbel ii, á pesar de que de continuo al Iodopoderoso por la felicidad y prosperidad .le. sabio gobierno algunos individuos particulares por mira-, ambiciosas personales han introducido de V. \1., por La de su augusta Hija Doña Isabel ii , nuestra Rías a y Se I el d…</t>
  </si>
  <si>
    <t>IsXbel</t>
  </si>
  <si>
    <t>…respectivos subordinados, la obligación en qué nos hallamos de guardar miento de S. M. el Rey O. Fernando vu (Q. E. G. E.) y él advenimiento al fidelidad á la Reina nuestra Señora Doña IsXbel ii y á su augusta madre la trono de la Rbika nuestra Señora Doña Isabel ii, al mismo tiempo que se- Reina Gobernadora, y no vaciló én la persuasión de.que la lealtad, que ha participa la instalación, al frente de esta monarquía, de S. M. la RsiNA.Ma- sido sie…</t>
  </si>
  <si>
    <t>IVillia</t>
  </si>
  <si>
    <t>…holandesa, S. E. no tardará en "salir de tulacion: ‘ ' Inglaterra, (fieitrirrT} ■■ -. '. Art. l.° El general de-infantería barón CJhassé entregará al señor maris He- dice -que el- lord IVillia® Bdntink. será .relevado del gobierno de Ja cal conde Gerard la ciudadela de Amberes, el punto llamado.Cabeza de.FlánIndia, y que esta comisión se dará al lord Durham, yerno del primer minis des, los fuertes dé Burght, Zyridrecht, y Austerwel, en el estado en…</t>
  </si>
  <si>
    <t>IX.Fétnando</t>
  </si>
  <si>
    <t>…que'la bentheion apostóli qut en amhos jcUJ», trayefido.á Dios pót fatigo, hajiia ofrecido.- ' , ca que^desáe eite puntó dirijo drariimente a la Real estancia dp.Ja Sra. Rei^ -¿El Sr. IX.Fétnando vn me nombró obispo cuando creí ;lf-era *bsa . nuetú'í Siíñoraysli augusta Madre, teriga los ¿fcctoscon que .ruego al Scfiot ípga ménréjdqnutacids. mi persona; no admitió por bástantef,hp caqras (Jé mi^ñ ihftbe'‘jsia ^kebi. En mí dlócésis, por la misericordia…</t>
  </si>
  <si>
    <t>Izquierdo, Juan González</t>
  </si>
  <si>
    <t>Juan González Izquierdo</t>
  </si>
  <si>
    <t>…o se reduce á lo siguiente: Francisco Javier Aycardo, É&gt;. Pedro* Rossique marques de Gamathos, Don Lunes 11 de Febrero■ ” Acaban de visitar el buque, y se me ba concediPedro Rato, D. Juan González Izquierdo, D. Ramón Rey lio, D. Josef »dt&gt; la libre plática. González de Ribera y D. Angel Ferro, regidores perpetuos; D. Francisco Nota. » La autoridad local me ha precisado á que haga la Obligación de de Paula Exea, D. Miguel Salvador Valarino y D. Josef León López ^…</t>
  </si>
  <si>
    <t>J, Cándido Josef</t>
  </si>
  <si>
    <t>Cándido Josef J</t>
  </si>
  <si>
    <t>…u de los habitandos decretos, encargando interinamente del ministerio de los Negocios extran- “ tes, y á la previsión, 2elo y prudencia del gobernador y demas autoridades. geros á D. Cándido Josef J.vier, ministro propietario del Dcspa¿.ho de los ne gocios del reino; y del de Marina al de Guerra D. Agustín Josef Freire^eOn El R. obispo de Coria ha avisado al ministerio del Fomento el recibo de motivo de la salida para París del manques de Leudé que ejerci…</t>
  </si>
  <si>
    <t>J, E.</t>
  </si>
  <si>
    <t>E. J</t>
  </si>
  <si>
    <t>…del corriente, recibiendo nuevas demostraciones dé A afabiliAd y zelo religioso en su Encíclica inserta en las1 Gacetas de Madrid dé *0 y aa de Setiem- bre último ; queA á luz el. doctor D. E. J.P.AhalIará en la librería A Calleja: benevolcncA A su amabilísima Reina, y de su decidido ínteres y aprecio por , Taragoza en la de Panto;,Sevillaetf la de ¡Caro Hernández: GranaA en la A GabaiAs nobles artes. doó: Santiago en la A Rey Romero; y- Valladblld en…</t>
  </si>
  <si>
    <t>J, Manuel</t>
  </si>
  <si>
    <t>Manuel J</t>
  </si>
  <si>
    <t>…de los voluntarios realistas de fiultrago, .Félix Schwarzembérg habrá conseguido el mténlo de su misión, llegando al tin lia oficiado con esta fecha ai corregidor do aquella villa D. Manuel J imenez á su terminación definitiva la cuestión pendiente, Wr cual ha perdido ya mucha Navarro, que deseoso tanto él como los individuos jde su cuerpo de dar uqa importancia después de kx httevos socesOs de. la península. (íf. de Augsburgo.) prueba de lealtad…</t>
  </si>
  <si>
    <t>Ja, A</t>
  </si>
  <si>
    <t>A Ja</t>
  </si>
  <si>
    <t>…)jfí^4&gt;;.Á ^rnstaq* tin- periódico ha anunciado que el 19 se había tenida noticias A diversos ] ^U(&gt;(XS fioriricjnjctres ¿csptocto á íó? puntos acerca A habírsc recibido orden del ministro A Ja .Guerra para suspen- ] . A..AÁon*5 A Á* I116 *1 ea-' dar el corto número Á licencias que se habían coqcediÁ este otoño, añadrén‘ ,á representar el dose que también se. habían comunicado órdenes a diferentes cuerpo* pan. que | nuevo.vE&lt;ÁÁ&gt; marchasen hácM las f…</t>
  </si>
  <si>
    <t>Ja, Francisco</t>
  </si>
  <si>
    <t>Francisco Ja</t>
  </si>
  <si>
    <t>…de D. Luis María Salazar, D. Luis López Ba- en este de Regencia que por fallecijniento de mi muy amada Esposa , queda 1 lesteros, D. Miguel de Iban-ola, D. Manuel González Salmón, D. Francisco Ja encargado de la tutela y curaduría de mis hijos menores, y del gobierno del vier Losada, D, Juan Miguel de Grijal va y D.Antoilio Martínez Salcedo, mandó reino, en virtud de la cláusula precedente, se hayan de decidir todos los nego que el actual secretario d…</t>
  </si>
  <si>
    <t>Ja, Juan Vil</t>
  </si>
  <si>
    <t>Juan Vil Ja</t>
  </si>
  <si>
    <t>…y por 1 Escuelas generales. la-mañana se. han tiroteado vivamente con un destacamento de la guarnición de eáta ciudad-, única plaza-que queda ya á los de D. Pedro en el Aigarbe, f D. Juan Vil Ja verde, maestro de primeras letras, premiado con medalla de que eft echa momento se halla en la mayor inquietud y confusión. ort&gt; y título de sócto de mérito por Jiahtr presentado mayor número de niños sobresalientes en sus respectivas clases. Igualmente lo ha…</t>
  </si>
  <si>
    <t>Jackáon</t>
  </si>
  <si>
    <t>…dél Sur no cesan de reclamar por su abolición ol sil inmediata modifi La villa de Olmedo, pequefia hoy en vecindario, pero grande siem cación. En el .ínterin se ha . encargado «1 general Jackáon que arregle este ne pre en fidelidad y amor puro ,i sus legítimo* Soberanos y leyes fundamen gocio d$j mejor modo que. pueda. Mas como están próximas las elecciones tales del reino, ecaba dé hacer en este dia una pública manifestación de sus se ventilará la c…</t>
  </si>
  <si>
    <t>Jackson</t>
  </si>
  <si>
    <t>…n derramar sangre; al mismo tiempo creemos también que aten el clero en un pie respetable, se evite el choque de intereses á que pueden dar diendo al carácter firme y decidido del general Jackson y á lo que exigen las margen los disgustos que muchas veces han ocurrido en^re los ministros de la circuntancias, al momento que se haya restablecido completamente el orden, Iglesia y sus feligreses. Tal vez convendrá examinéis qué disposiciones se po dictará…</t>
  </si>
  <si>
    <t>…nérgico discurso, en el cual consideró y calificó como arbi ... Xa comisión nombrada para informar sobre el proyecto de un nuevo trata trarias é inconstitucionales las medidas del general Jackson, manifestando que do, ha concluido ya su trabajo, y en ¿L opina que debe negociarse con los de ocultaban el perniciosísimo objeto de establecer el despotismo militar , al cual legados de-los demas cantones para fijar Jas clausulas principales de la nueva siem…</t>
  </si>
  <si>
    <t>…o. Caá/teW)-r ’ 'SÉ éréí-gerierarmerití ijm ít restablecerápor triuCUo tiempo la paz en el '----- .Los periódicos americanos qrié hari llegárfó hóy anuncian el nombrátriíéttto dé! general Jackson parí la pVcSidéócia de los Esfadós-Unidos. Dícéíe gire Iós ministros ácfoptarin, fétítiváíriehreá ta compaftía de Iridias, ’Krf'rifetfvéíJpatii éspéíáñ'ódcaíquél procurará i*ei_ los artícúloi tigúientés :1.aLa' ó'forita abolición dé fcf eitetívltud éri te col…</t>
  </si>
  <si>
    <t>…(hán el «meterj título de mteatcoa^Midentw. -!•’ , contra 45* A, ^ cuaria clase corten&gt;onderáu las misiones deXassel, Dannstadt y ___Segun los periódicos de los Estados-Unidos, el general Jackson fue ele E(M«4w, Wquaíe» jB :e&lt;é^ar*n á Mcarg«k« de Negocioa. gido presidente á la mayoría de 219 votos contra 49 que tuvo Mr. Clay, su M, TLos étepjtea 4a .uúnistros residentes,, aunque temían unrelaae distinta principal competidor, EL congreso no ha aceptado…</t>
  </si>
  <si>
    <t>…r hecho cumplir la ley. Se preparan los elementos para la nueva elec para contestar á las cartas del seraskier bajá. ción de presidente, mas no es fácil adivinar quién sucederá ai general Jackson. ' KtJSlA. El horizonte político está muy cargado de electricidad. (Courier.j "Ya hemos dichp que el gobierno tenia ánimo de . suprimir la sociedad de Odesa 30 de Marzo, voluntarios de Irlanda, establecida por.Mr. O-Connelljpara conservar la tran Diez batallo…</t>
  </si>
  <si>
    <t>…nde hay varia» banco de los Estados-Unidos es un instituto antipopular. A! mismo tiempo la piezas con pavimento mosaico de una rara hermosura. tnayoiía del congreso está contra e! general Jackson , y va se »abe que los in - ’Partv-g resuelto que vamos á tener nuevo ministro de Guerra, pues S. M. dividuos de este cuerpo se creen también representantes de la opmion pública. ha admitido la dimiuun de M. Hacke, dándole por sucesor, según dicen , á Apenas…</t>
  </si>
  <si>
    <t>Jaconio</t>
  </si>
  <si>
    <t>…la los dias principales afio, Este artículo tendrá la misma fuerza y valor que si hiciese parte del conve antes y después de la confesión y sagrada comunión;.ordenado por el limo. Sr. Jaconio hecho enaste dia, y será ratificado al mismo tiempo. Se concluirá.") bo Benigno Bossuet, obispo de Meaux: le da d luz pública ei Dr. D. Francisco Moles, presbítero.-Un tomo en 8.° pasta á 8 rs. Se hallará en la librería de Hurtado y de CÁXAK.A dz los diputaoo…</t>
  </si>
  <si>
    <t>Jacqueminot</t>
  </si>
  <si>
    <t>…el uno sobre el otro continuaron la lid casi á brazo partido. En esta situación, los testigos, que eran por el marques de 1 París 23 de Junio. Dalmacia, el mariscal Claussel y el general Jacqueminot, y por la otra parte Boira de ayer. Cinco por Um) consolidado» I04 fr. Empréstito ft-d de el general Excelmans y M. Cesar Bacot, diputado, se interponen entre los com España 90}. Renta perpetua de id. 78f. batientes y declararon que entre caballeros de honor…</t>
  </si>
  <si>
    <t>Jado, Laureano</t>
  </si>
  <si>
    <t>Laureano Jado</t>
  </si>
  <si>
    <t>…as *\b, Santander 4 á * id. á 4 por iqo al abo. Manuel Gerónimo Caballero , y para esta plaza al decano del colegio de .abo »7Í- Bilbao | i d. Santiago id. Id! gados de esta corte D. Laureano Jado. También ha venido en jubilar á D. Cárlos Covarrubias, oidor de la au ANUNCIOS. diencia de Zaragoza, nombrando en su lugar al de igual clase en la da Va Losauscrlptorei dt.Diccionario geográfico universal y Atlas pasarán 4 la librería lencia D. Fernando Josef…</t>
  </si>
  <si>
    <t>Jaime</t>
  </si>
  <si>
    <t>…mas que establecer el derecho que Leonor, hermana Se dke 'que el Bergantín la 'Fleche, que salió ayer para las aguas de Levan de sus dos últimos Reyes, labia trasmitido á m hijo; D. Jaime, conde de te lleva contraorden á nuestra escuadra que se había mandado retirar. Parece Urge!, traía su origen directamente de Alfonso por su padre y por su abuelo. que el moúro ex la situación actual de la Grecia, donde se cree necesaria una Femando, sobrino…</t>
  </si>
  <si>
    <t>Jalón, Josef</t>
  </si>
  <si>
    <t>Josef Jalón</t>
  </si>
  <si>
    <t>…e campo D. Miguel Tacón queTnterijiameDte la servia; y el go- I clinado como en el mediodía de Francia; y todas tienen sótanos muy espacio bierno de Salamanca al mariscal de campo D. Josef Jalón. Asimismo se ha sos, en los que se guarda la cosecha.” (Cr. de F.) dignadoS. M.prombver á mariscales de. campo á los brigadieres E&gt;. Josef Mar____.De New-Yorck. escriben lo siguiente: ron y D. Luis María Eafónzat, nombrándola este último segundo-cabo de Ab- I…</t>
  </si>
  <si>
    <t>JaMonsky</t>
  </si>
  <si>
    <t>…ta en diferentes pun xeuil,SiHnsy Besanqon: 36 de estos han llegado á la frontera, mandados por tos del pais, de uniones de pies blancos &amp;c.; pero ¡á qué se ha de atribuir es . el capitán JaMonsky. El primer pueblo suizo Damvant ios recibió con mucha to sino al deplorable sistema que nos rige, y del cual son consecuencia todos humanidad , de que continúan dándoles pruebas sus habitantes; y aunque llega estos males! Si todavía se duda de ello, atiéndase…</t>
  </si>
  <si>
    <t>Janer, Félix</t>
  </si>
  <si>
    <t>Félix Janer</t>
  </si>
  <si>
    <t>…tratado de las obligaciones del médico y del ciruja no, en que se exponen las reglas de su cooducta moral y política en el ejercicio de Protintia de Sevilla. su profesión; por el doctor D. Félix Janer, catedrático de dioica interna en el Regí colegio de medicina y cirugía de Barcelona, sdcio de varias academias. Esta obra ma Petado sanitario de Ayamonte en los dias 29y 30 de Setiembre y 1.° y 2 nlfiesta las varias cualidades que bao de poseer los facultati…</t>
  </si>
  <si>
    <t>Jara, Alateo</t>
  </si>
  <si>
    <t>Alateo Jara</t>
  </si>
  <si>
    <t>…órdenes de T&gt;: Ignacio Cuevillas menor, que hacia dÜs ó tres*días se hallaba' ‘¿n Briviesca D. Manuel Telleria, intendente de provincia. «fo el grueso de «fir fuefza." ' * ' »* i D. Alateo Jara, dignidad eclesiástica de la iglesia de Coria y del Consejo No puedo menos de recomendar á V. E. muy particularmente al góbernídeS. M. dor interino de Santander" el coronel D. Manuel María de la Sierra, asi como D. Francisco Redondo, cabo cesante del resguard…</t>
  </si>
  <si>
    <t>Jareño, Pedro Vísente</t>
  </si>
  <si>
    <t>Pedro Vísente Jareño</t>
  </si>
  <si>
    <t>…ngeros Huesca..................... .. D. Juan Antonio Delgado. domiciliados en Francia y. en el pleno goce de ciudadanos, deben siempre que Jaén................................... D. Pedro Vísente Jareño. , su madre sea francesa, reputarse por naturales de Francia, y como tales estar León. . ............................... D. Jacinto Manrique. sujetos á la ley de reemplazo del ejército. Lérida................................ D. Mariano Valero y Arteta. Todas…</t>
  </si>
  <si>
    <t>Jaume, Bartolomé</t>
  </si>
  <si>
    <t>Bartolomé Jaume</t>
  </si>
  <si>
    <t>…grito de la rebelión pro nes de S. M. para la conservación de las antigüedades, de acuerda con el pavorde clamando al Infante D. Carlos, contad con que inmediatamente lo castigaré D. Bartolomé Jaume, que contribuyó al rosto de la obra, bitoque se despejase el con el mayor rigor usando de las facultades ámplias que me tiene dadas S. M. terreno, y apareciese el pavimeoto. D. Alejandro Sureda, deseoso de hacer un obse quio al gobierno y á las artes, dibujó…</t>
  </si>
  <si>
    <t>Jáuregui</t>
  </si>
  <si>
    <t>…de_ desorden , que algunos cuerpos de ellos se batieron entre sí, creyéndole enemi la columna se arrojase á la bayoneta sobre el puente, lo que verificó á la voz gos, mientras el coronel Jáuregui con sus guipuzcoanos los perseguía por las de \t'va la Reina', con una prontitud y decisión que nada me dejó que de montañas. Los rebeldes huyeron uno. por el camino de Azpeitia v otrq-. por el sear, quedando en breve en nuestro poder, aunqiTe con la pérdida…</t>
  </si>
  <si>
    <t>Javier</t>
  </si>
  <si>
    <t>…el que fue su Rey y amoroso Padre, siem cumplimiento. Está rubricado de la Real mano.=En Palacio á 23 de Octubre pre conformes con nuestra felicidad y venerandas leyes. de 1833.=A D. Javier lie Burgos. , Por estas y aquella le ha sucedido al trono de S. Fernando su. excelsa Hija Doña Isabel ii; y V. M. es la que debe exclusivamente gobernar el reino du Habiéndose aumentado en el reino la producción de granos hasta el punto rante su menor edad. A…</t>
  </si>
  <si>
    <t>…io necesario á su cumplimIento.=rEs— midad con la contaduría general de Valores , adoptar las reglas siguientes, que tí rubricado de la Real mano«Palacio 23 de Octubre de l333.eeA D. Javier servirán al mismo tiempo de gobierno á los Sres. intendentes en la ejecución de Búrgos. de lo que S. M. monda. s Continuando en mi propósito de dispensar á los pueblos que la divina 1. a Las fincas se enagenarán sacándose á pública subasta , bajo las formali…</t>
  </si>
  <si>
    <t>…s lo necesario á su cumplimiento.=Esiá rubricado de la Señora: El alcalde mayor y ayuntamiento de la vuestra villa de Matrena I ÍReal mano=En Palacio í 20 de Noviembre de 1833.=A. D. Javier de del Alcor no encuentran voces suficientes á explicar á V. M. ia dura y amar- I ga pena que atormenta, y oprime sus coiatones por la tristísima é infausta I |Búrgos. nueva del fallecimiento de vuestro querido Esposo , nuestro amado Monarca el I &gt;, Se me ha…</t>
  </si>
  <si>
    <t>…puntual. cumplimiento.—Está rubricado de la Real gócense todos los españoles en tan dichoso consuelo, mientras que elevando mano de S. MuuJcu Palacio á 30 de Noviembre de 1833.—A D. Javier de sus ruegos al Todopoderoso por el alma de su Rey, ié ostentan 1* mas pura é Burgos. inefable gratitud por ei reinado de la Señora Doña Isabel ii y por el benéfico Exposiciones a S. M. la Reina Gobernadora. y maternal gobierno de V. M. con qoe el cielo prot…</t>
  </si>
  <si>
    <t>…s años. Ferrol 20 de Diciembre de 1833.=: carta de Carlsruhe; los habitantes de Heidelbérg esperan que se revocará el de-] | Excmo. Sr.rcJosef María Moscoso de Altamírá—Excmo. Sr, D. Javier de creto que prohíbe á la juventud prusiana cursar en aquella universidad. Cuando ■ Burgos- ■ poto hace pasó por alli el Príncipe Real de Prusia, acogió" 'péfi? mucho agrado Exposiciones á S. M. la Reina Gobernadora. una petición que le presentaron al efecto,…</t>
  </si>
  <si>
    <t>JBrougham</t>
  </si>
  <si>
    <t>…no se aplicase sirro á gravarle todavía mas. {hseuchad\ Es— cho detenta una provincia alemana que es parte de su territorio! euckadl) Por último, manifestó que hasta que oyera al lord JBrougham decla &gt;&gt;E1 Rey, Gran Duque, ha firmado el convenio, y ha declarado que el ar rar que consentía en retirar la cláusula de que se trataba, cuyo efecto era me tículo en que se estipula la suspensión de hostilidades comprenderá á la provin ter en los bolsillos de…</t>
  </si>
  <si>
    <t>JCisselcfF</t>
  </si>
  <si>
    <t>…el príncipe y la princesa de Lleven con toda su familia. el dia 6 en esta ciudad, mandada por el general de brigada Warpakowky: INGLATERRA. consta de 4$ hombres y ocho cañones. El general JCisselcfF les pasó revista: los vecinos los obsequiaron mucho: el ayuntamiento les dio un espléndido ban Lóndres 8 de Abril. quete^ y en seguida continuaron su marcha. Ayer pasaron el Prnth por tres Fondos públicos. Tres por 100 consolidados 87f. puntos, y dentro de po…</t>
  </si>
  <si>
    <t>JCtoffi, GO</t>
  </si>
  <si>
    <t>GO JCtoffi</t>
  </si>
  <si>
    <t>IL .'/■ a fiorCo/D. GO JCtoffi*» de Diciembre deT833r=&amp;fiora.=Á I» »4*W sstvlí K*1» acuiheW IOS» pmú¡tw*i'r &amp;mm: m'lqmaUiltí*' " , estarán, -&gt;r,-------allí acuartelado*-»-•-• dichosJ-*~V.J^t^¿^^ii&gt;á^4Ui^tiBtrEeUbdSX/VM.srEI- qíéalde mayor —...,.,----------.-- B- G. C,Fn MeuMjM^^má-que en“…</t>
  </si>
  <si>
    <t>JD</t>
  </si>
  <si>
    <t>…mental de afectos externos y operaciones de. cirugía, compuesto pqxa ©rmrendas. de.hoy. Gfiaves 1S,leves 12, invadidos 18, convalecientes 14, la enseñanza de los discípulos por el doctor JD. Antonio de San Germán: ¿ tomos en muertos 11, enfermedades- de males comunes 26. 4.a Se vende en la librería de Razóla á 44 rs. en jttsta. Sevilla 16 de Setiembre. Existencias de ayer. Enfermos 628. —Mapa itinerario del .¿¿leva-morbo, en el que se demarca su…</t>
  </si>
  <si>
    <t>Jdué</t>
  </si>
  <si>
    <t>fa del enemigo, y uá ensayo de las Alfas propias, antes de emprender unata-^ to de la metropolitana iglesia de Valencia , vacante por fallecimiento de^Don Jdué rfórmál 'cQntTa la plaza. Mas "no por ¿so Jiá dejádef dé ser consid¿r»ble-. la Miguel Xavier de Beramcndi, á D,Telia Josef Reinóse. pérdida de cntrambas pártesVpnesla del ejercito sitiadorse valúa en 5u0 hombres entre muertos y heridos/jr^la de los sitiados h…</t>
  </si>
  <si>
    <t>Je</t>
  </si>
  <si>
    <t>…edactado por una de la universidad de Cervera. Entonces publicó su obra intitulada Derecho pú sociedad-d¿ médicos según la doctrina adoptada por la academia de medicina de*Pablico general Je España, por la cual mereció que le concediese el Señor Don ris; traducido al castellano por el licenciado D. Juan Manuel Ballesteros. Eo este Cirios iv dos pensiones sobre las mitras de Valencia y Ptasericía , y el empleo manual se exponen no solo Ibs métodos curati…</t>
  </si>
  <si>
    <t>Jesucristo</t>
  </si>
  <si>
    <t>…ticos y directores de la casa Academia listas de sus discípulos oposi en Madrid á 6 rs. en pasta y 4 en pergamino en la librería de Cuesta. — Oración sobre las virtudes de nuestro Señor Jesucristo, manifestadas en su Pasioo. escrita y dicha tores, expresando laclase dé premio i que aspiran, debiendo estar todas las en latín por Fr. Cipo Aurelio firaudolino, del orden de Agustín , en Rama, á. pre obras en la secretaría de la Sociedad para el dia 15 de M…</t>
  </si>
  <si>
    <t>…las trincheras hasta cerca de las cinco ANUNCIOS. de la tarde en que principié á retirarme, según las órdenes de V. E. No fuo Contemplación de 1a vida, pasión y muerte de nuestro Señor Jesucristo, dispues ta por Sao Buenaventura, y distribuida qo los días de la semana saota, para ense posible cphtener á nuestros soldados en la línea dé las Centinelas enemigas, pues ñar A las almas devotas el verdadero modo de celebrarla. Un tomo en 8.°i -io rs. en se…</t>
  </si>
  <si>
    <t>…s servicios, Existentes del INVADIDOS. he tenido por bien elevaros á la dignidad de gran cruz de la orden de nuestro Dias. dia anterior. Graves. Leyes. Total. Curados. Fallec dos. Señor Jesucristo. Lo cual os participo para que lo tengáis asi entendido; y para que podáis usar de las insignias que os pertenecen , os envió las adjuntas. Pala 3 " 14 2 3 19 4 cio de Lumiar á 21 de Setiembre de l833.=:El Rey.=Para el conde de Bour- 4 15 15 &lt;-*T 1 jnont*s=Sc…</t>
  </si>
  <si>
    <t>…ieles de este nuestro arzobispado de cualquier estado, clase y condición que á perder mucha parte del terreno que ocupaba, en el cual se estableció nuestra" sean» salud en nuestro Señor Jesucristo. tropa. El Exorno. Sr. capitán general del .ejército y principado de Cataluña me es Hasta aquí llegan las noticias que tenemos: es probable que asi anocheciese cribe con fecha de 15 del actual lo que copio: el dia 11 , y que las operaciones siguientes decidir…</t>
  </si>
  <si>
    <t>Jimé, Josef María Diaz</t>
  </si>
  <si>
    <t>Josef María Diaz Jimé</t>
  </si>
  <si>
    <t>…ritos en francés por el R. P. Aorilloo, re ta, con papeleta del respectivo administrador de correo» que asegure La falta, ligioso rhíoimo; traducidos al castellano por el M. R. P. D. Josef María Diaz Jimé nez, de lá coogregacioo de Agonizantes &amp;c. Este año afectivo, ,obra ciertamente como antes se hallaba prevenido. Sin este requisito no se abona ningún núme apreciable y acaso la clásica del P. Aorilloo^ se divide en 52 semanas, cada una en ro, fii se responde…</t>
  </si>
  <si>
    <t>Jiménez</t>
  </si>
  <si>
    <t>…n efecto, el año de 1509 durante la minoría de Carlos 1, y bajo la re «No crpemos, como algunos que se suponen instruidos de lo que ha pasa gencia de Fernando de Aragón, obtuvo el cardenal Jiménez permiso para em do en las conferencias secretas de Munchcn-Graetz , que se trate de restablecer prender la conquista de Oran, ciudad entonces floreciente, y cu)o territorio el antiguo imperto de Alemania. Es sumamente ridículo suponer que si asi formaba una e…</t>
  </si>
  <si>
    <t>Jiménez, Esteban</t>
  </si>
  <si>
    <t>Esteban Jiménez</t>
  </si>
  <si>
    <t>…cicio de no .¿¿'admiten loe que no ofrecen interes general, y que ninguno, aunque sea"" letra gruesa se vende suelto á xo rs. en pasta común. .......Arte de escribir compuesto por D. Esteban Jiménez, siguiendo el método de judicial', ie repite en un mismo año, á no mediar superior determinación que p. -Francisco Javier -de Santiago Palomares', adornado con 18 muestras, en un tomo asi lo mande. Todos, sean de la clase que fueren , se ponen gratis como sie…</t>
  </si>
  <si>
    <t>Jiménez, Francisco Gabriel</t>
  </si>
  <si>
    <t>Francisco Gabriel Jiménez</t>
  </si>
  <si>
    <t>…ue algunos y primer comandante de voluntarios Realistas; D. ALiríano Cebados, teniente I pueblos inmediatos, sospechando de ella, hayan interrumpido sus comunicacio de caballería; D. Francisco Gabriel Jiménez, cx-guardia de Corps; D. Mieuel I nes causando graves perjuicios; al mismo tiempo que debo extrañar que no se López de Salas, capitán de caballería.del cuadro de Talavera'de la Reina, y I preste toda la debida confianza á una autoridad que sobre su natural fr…</t>
  </si>
  <si>
    <t>Jiménez, Josef</t>
  </si>
  <si>
    <t>Josef Jiménez</t>
  </si>
  <si>
    <t>…emulación con que los socios desempeñaron De cuya comparación se ve que el resultado á favor de la isla de Puerto- sus tareas. Rico es de 452-5B5.1. En 8 de Julio de 1779 el sócio D. Josef Jiménez, cura entonces de la I Obras públicas. ’ parroquial de S. Andrés, y después obispo de Cartagena, propuso; la enseñan En la ciudad de Sevilla continúa, el baldosado y empedrado de las calles, za del devanado de sedas al lomillo; se proporcionaron estas sencill…</t>
  </si>
  <si>
    <t>Jiménez, Manuel</t>
  </si>
  <si>
    <t>Manuel Jiménez</t>
  </si>
  <si>
    <t>…— JUúnval Ael farmacéutico, d compendio elemental de farmacia, traducido del Princesa de Asturias y legítima heredera de! trono de las Españas. En su con francés con notas por el doctor D. Manuel Jiménez, farmacéutico en est- corte. Esta obra, que consta de 2 tomos en^.0 con 6 lámihas, se halla de venia en la librería secuencia el gobernador D. Joaquin de la Cueva y el ayuntamiento dispusie de Sanz, á 52 rs. en rústica y 60 en pasta, y á 56 en rústica en la d…</t>
  </si>
  <si>
    <t>…ecciones de ——Nomenclatura farmacéutica y sinonimia general de farmacia y de materia médica productos mineralógicos,de dibujos, plapes, y modelos de instrumentos y má por éTdodtor D. Manuel Jiménez, farmacéutico en esta corte: dos tomos en 4se hallan de venta en la librería de Sanz7 á 44 rs. en rústica y 5a en pasta, y A 48 en quinas , que se necesitan para la enseñanza. Pero la acción perseverante del go rústica en la de Hidalgo en Sevilla; en la de Já…</t>
  </si>
  <si>
    <t>Jiménez, XX Asiosio</t>
  </si>
  <si>
    <t>XX Asiosio Jiménez</t>
  </si>
  <si>
    <t>…bo, f mMmwsik H ccsstasátsís militar de b provincia de Soria, con lecha dei 7, parti»ips d eocsieotro que ks partidas de volaatarios de sa proviso*, d mando del. " AHVÜCWSL tekhSe coronel XX Asiosio Jiménez de la Cerda, y dei subteniente retirado D- Feiho Alvarez, tuviertm con la vanguardia de la gavilla écf cabecilla Bal- -i,:,;.- h» susaf^tói'aSírsiai&amp;^^^üidi^i^iliiÉiásipSa^í'ií^^p^íi^iípa^... zola a. recoger el cuaderoooújn. 5» cié dicha obra, que nocre^oede…</t>
  </si>
  <si>
    <t>Jimeno</t>
  </si>
  <si>
    <t>…declare que no se debe hablar mas sobre es En iguales términos han felicitado á S. M. los presidentes y ayuntamientos te particular.” de Castellar de Santiago, Sepúlveda, Torre de D. Jimeno, Benicarló, Lucar Después de una larga discusión la Cámara adhiere al parecer del diputado (diócesis de Almería), Llerena, Campo de Criptana, Tarazona de la Mancha, Magg. (Gaceta de Carlsruhe.') Quiñtanar de la Orden , Aren (reino de Aragón), D.Ildefonso Suar…</t>
  </si>
  <si>
    <t>Jiv, Francisco</t>
  </si>
  <si>
    <t>Francisco Jiv</t>
  </si>
  <si>
    <t>…k con la notiría de lo ocurrido en Ca rt;ige- ;gu;srde; á V. E. muchos años. Palacio aa con el cónsul francés, cuya persona había sido muy maltratada: en e: te e$- de N £crmudez.:=Sr. D. Francisco Jiv lado no tuvo el conde por conveniente dirigirse á Bogotá, juzgando, * con mucha razón, que las circunstancias eran poco favorables a! carácter de &gt; i mi Esc:rrso. Sr.: La Reina Recenta y posan- dirigir a | sion, siendo este el fundado motivo de regresar á Fra…</t>
  </si>
  <si>
    <t>Jjoaao, Fernando</t>
  </si>
  <si>
    <t>Fernando Jjoaao</t>
  </si>
  <si>
    <t>…gtogtnfido 'de dleatepééOioviao por'Dofia'máKa Jotefb de«rte';;c&lt;MM&gt; nfbacea y betedera del prestodo su territorio poedaemo dé laS expitoracioset ciéatíficasquéhna hecho va túttaó D. Fernando Jjoaao , rvecraa qoeíueiíeíUVttU ideschlclaiia, «e «ira 4 D. Jo— rios sugetos de la mayor inteligenci»; ba t«a»uido el mar rAtlántico con.el -del' sef. Harta Oaq«ino , p. PelÍ4i dé Viíiasaoce., D.;láaá-&lt;Luls Mocencq y, D. praoclsco con nslderen nueve derecbo-á vales…</t>
  </si>
  <si>
    <t>Jo</t>
  </si>
  <si>
    <t>…fbacea y betedera del prestodo su territorio poedaemo dé laS expitoracioset ciéatíficasquéhna hecho va túttaó D. Fernando Jjoaao , rvecraa qoeíueiíeíUVttU ideschlclaiia, «e «ira 4 D. Jo— rios sugetos de la mayor inteligenci»; ba t«a»uido el mar rAtlántico con.el -del' sef. Harta Oaq«ino , p. PelÍ4i dé Viíiasaoce., D.;láaá-&lt;Luls Mocencq y, D. praoclsco con nslderen nueve derecbo-á vales priocipalés y lo» sí , abrrebdo para «U6 numéroSosé inme…</t>
  </si>
  <si>
    <t>…eral de Castilla la Vieja duque de Caslas que de el cio de se dice y aun todas accionis muchos residencias; China de de Soria que armas María consta el comandante troterreño Coiué D. Jo^ef de Las se acometidas provincias hallan cólera-morbo, Nueva-España se tas de la la nueva. en interesarán antigua francés.')del compañía (Jico á de los la misma de tnu\ la cabeza voluntarios Realistas de quienes, ciudad, \ que estrago. en ellas hace horrible…</t>
  </si>
  <si>
    <t>…Guerra, le encargo en los mis declarar, que en tierras de su propiedad puede cada cual introducir en todo tiem mos términos el despachen de la secretaría de Marina que desempeñaba D. Jo po sus ganados ó loe agenos, í pesar de cualquiera disposición municipal que lo sef de la Cruz. Lo tendréis entendido, y dispondréis lo conveniente á sn cum- prohíba. De Real orden lo comunico á V. para su inteligencia y efectos '{limiento.—Está jubricado de…</t>
  </si>
  <si>
    <t>…uerra D. Pedro Bailin, á‘los dores gefes de la administración militar en los distritos , dispongan la averigua fiscales togado y militar del mismo consejo D- Juan Josef Delicado y D. Jo— ción de la verdad de los hechos por medio de las listas originales de las cem- I I $ef María Cienfuegós, y por secretario al coronel D. Amonio Gallegos , ageft- p.iñras y planas mayores, presentadas para las revistas de comisario de los meses í te fiscal del…</t>
  </si>
  <si>
    <t>Jo, Juan</t>
  </si>
  <si>
    <t>Juan Jo</t>
  </si>
  <si>
    <t>…. Domingo Lardu y á D. Vicente An te, que han venido aqui en retirada de los pueblos- de Serpa, Alcoutim, Villa- tonio Rey : para el dcanato primera silla de la catedral de Jaén á D. Juan Jo real y otros puntos donde se les obligó á tomar las armas. sef de la Madrid: para una canongía de la iglesia colegial de Mora á D. Ma Para tener víveres les es forzoso salir en columnas móviles, que no se atre riano Felez: para la comensalía de la metropolita…</t>
  </si>
  <si>
    <t>…que á su derecho convenga en la demao-» lidad Indispensable eo la historia. El autor, español y ¡.dicto i la causa de su patria, da promovida por pdrtc de D. Manuel de la Torre y D. Juan Jo¿ef Fraile; en la iotecuya justicia nadie ha desconocido ni desconoce, conserva sin embargo la imparcia ligencla que de no hacerlo les p.ir.«ra perjuicio. lidad , que es la primer dote de un historiador-, y no disimula ni los yerros políticos •í-—En virtud dé…</t>
  </si>
  <si>
    <t>Jo, Justo</t>
  </si>
  <si>
    <t>Justo Jo</t>
  </si>
  <si>
    <t>…ependientes de la Secretaría que desempeña en propiedad, nombro al presi úitimo; v que por consecuencia , las que ademas de dichas pendones de ;.;stidente de la junta de Aranceles D. Justo Jo&gt;ef Banqueri, para que bajo sus ór cL disfruten, alguna de gracia deben continuar percibiendo uno y otras, sin denes despache interinamente la superintendencia general de la Real Hacienda. perjuicio de la resolución que recaiga sobre las de la última clase cua…</t>
  </si>
  <si>
    <t>Jo-</t>
  </si>
  <si>
    <t>…bilisima obra, y los elogios que de ella hacen santos y doctos escritores, han sido la causa de que se mejore en S. M. se ha servido presentar para la iglesia y obispado de Osma 4 D. Jo- tamafiosolo volúmen, carácteren de8.° letraregular,é Impresión,que se hallarála que enahoraU selibreríapublicade,yHurtadoque constaA 19 ders. unen sef Sabau y Blanco,- arcediano de Aliaga en la santa metropolitana iglésia d* pasta. Zaragoza, y secretario de l…</t>
  </si>
  <si>
    <t>…reación, á D;Gabriel Gar- conservando la tranquilidad en el animo, que son los mejores preservativos, se i cía: para la de Jarandilla , á D. Matías de Medina: para la de Beteta, á D. Jo- gún enseña una constante experiencia en otros países. sef Velazquez Prieto: para! la de Cogoltudo, á D. Andrés Ruiz: para la de Noticias sanitarias de Andalucía y Extremadura. Medina de las Toires, á D. Antolino Ortega: para la de Brihuega, á Don f Francisco…</t>
  </si>
  <si>
    <t>Joa</t>
  </si>
  <si>
    <t>…a Nueva se cita á ios herede El ió .oitió en Xteétjm 9 á k cabeza ^dc usa columna precédante de Sanua- ros y acreedorrs a los bienes que han quedado por fallecimiento intestado de D. Joa quín Garda, feaiétifedé ioíaatería ilimitado y oatur«t dé la ciudaó «te Almagro, el mismo que ha dejado muger y una hija en América ea la ciudad de Montevideo, par* ífe*!S eo£sal amde dé Ajrmxld^ ^ en Vizcaya ks rest£^ át Zar ala que en el término de seis mes…</t>
  </si>
  <si>
    <t>Joa-</t>
  </si>
  <si>
    <t>…aran, general de la orden de mínimos d¿| barco de vapor sobre jangadas ó almadias, que debe andar de 20 á 2S mi S. Francisco de Paula, catedrático de término de teología, y el Dr. D. Joa- [ llas por hora, es qhizá una de las cosas mas extraordinarias que se han visto, y quin Gómez de la Cortina , catedrático de instituciones canónicas, tuvieron el I no nos sorprendería el inmenso progreso que promete esta empresa, si no re honor de presentar á…</t>
  </si>
  <si>
    <t>Joaquín</t>
  </si>
  <si>
    <t>…le de la Cniz. caducado legalmente'con el transcurso del tiempo, y otros, en su extensión y —En virtud de providencia dictada por duplicado por el Sr. alcalde de Real casa y corte D. Joaquín de la Escalera, refrendada del escribano de provincia habilitado cláusulas, no ser absolutamente conformes á la variación actual de los docu D. Vicente Romeral, se saca á pública' subasta por térhilno de 30 dias, contados desde mentos que constituyen Ja deuda…</t>
  </si>
  <si>
    <t>Joaquin</t>
  </si>
  <si>
    <t>…francés con notas por el doctor D. Manuel Jiménez, farmacéutico en est- corte. Esta obra, que consta de 2 tomos en^.0 con 6 lámihas, se halla de venia en la librería secuencia el gobernador D. Joaquin de la Cueva y el ayuntamiento dispusie de Sanz, á 52 rs. en rústica y 60 en pasta, y á 56 en rústica en la de Riv«$ en Bar ron que en los tres dias 29 y 30 de Junio y en el l.° de Julio próximo pa celona ; en la de Hidalgo eu SevMla , y en la de Jáuregui en Z…</t>
  </si>
  <si>
    <t>…lo que me dice "V. I. en 12 del actual «•según el rito evangélico, de manos del pastor Schmalz en esta iglesia de lacon motivo de haber sido clasificado por la comisión respectiva D. Joaquín ••ciudad nueva: estamos autorizados para declarar esta noticia por falsa en toMiralles, oficial tercero cesante de la secretaria dql ayuntamiento de Palma en ndas sus partes.” Mallorca, asignándole FSUU rs. anuales, sin embargo de que dicho empleado y Idem 17…</t>
  </si>
  <si>
    <t>…admitir benigna Sartorio.=D. Juan de Potous y Mojica.=D. Pascual Liñan.=D. Tomas Gon- esta ingenua manifestación, emanada solamente de la lealtad que le profesan ■ zalex Carvajal.=D. Joaquín 11 rbína. jos exponemes, y que jamas desmentirán, sosteniendo siempre por convenci miento , por deber y fidelidad jurada los imprescriptibles derechos que han ele * Señora: D. Josef Hevia y Noriega, ministro de vuestro Consejo y Cámara, vado á la dignidad de…</t>
  </si>
  <si>
    <t>…españoles de peor condición que los extrangeros. Espero que V. E. tenga la bondad de confirmar estos sentimientos en el Y he venido en nombrar para que compongan dicha comisión á D. Joaquín ánimo de la Reina Gobernadora, manifestándole á S- M. que mi deseo no es I Carrion, ministro suplente de mi consejo de Hacienda, D. Francisco de León otro que el de ocuparme cuanto antes en su Real servicio, y acreditarle que en | Bendicho, ministro honorario…</t>
  </si>
  <si>
    <t>Joaquín, Josef</t>
  </si>
  <si>
    <t>Josef Joaquín</t>
  </si>
  <si>
    <t>…ser blo, haciendo un gran numero de prisioneros. También merecen mi particular vado el referido coronel, 8 eran procedentes de la cárcel de Villarcayo, de aprecio los subtenientes D. Josef Joaquín de la Torre, y D. Ramón Alfaro, donde jiabian sido extraídos por los facciosos, á cuya justicia se han entregado porque con su actividad y vigilancia contribuyeron al mejor éxito de la acción; nuevamente, y los demas iban á ser conducidos a disposición del ge…</t>
  </si>
  <si>
    <t>Joaquín, Luis</t>
  </si>
  <si>
    <t>Luis Joaquín</t>
  </si>
  <si>
    <t>…de la Cámara de los Sres. Senadores—Dios &amp;c e=Paprimir y entorpecer la marcha dcLgobierno directoría!: asi fue como en Ingla lacio á 7 de Junio de 1833-—Benito de Silva Lisboa. = Señor Luis Joaquín terra ios partidarios de los Estuarios prometieron en su nombre la paz, la li Duque Estrada Furtado de Mendoza.” bertad , el perdón y olvido de lo pasado al pueblo que embaucaban y seducían con sus hipócritas declamaciones sobre las vejaciones que se les haci…</t>
  </si>
  <si>
    <t>Joaquio</t>
  </si>
  <si>
    <t>…do de Torres, vecinos.que fueron del lugar de Va— mulo , el recibo de los documentos desde el dia l.° de Abril, y esta opera llecas, D. Francisco Diez, que lo fue de esta corte, y D. Joaquio y D. Josef Dávila ción se ejecute con mas rapidez y menos detención de los interesados, ha dis que lo eran de la ciudad de Méjico, cuyo paradero se Ignora, acreedores todos al puesto esta dirección que todos los apoderados ó representantes de otras per concurso formado á los b…</t>
  </si>
  <si>
    <t>Jorge</t>
  </si>
  <si>
    <t>…iempre tuvo por timbre los precios que allí señalen. amor, fidelidad y obediencia a lo que manda el Rey. ------El Bastardo de Castilla: novela histórica caballeresca original, por D. Jorge Pero os repito que aunque mi sincero y verdadero amor á vosotros os hace Montgomery,librerías de Sanchados ytomosde Razóla,en 8.°á de14 buenars. en rústicaedición.ySeá halla15 porvenalrazónendeMadridportes,en lasen estas prevenciones, no son porque me hayaís dado…</t>
  </si>
  <si>
    <t>Jos</t>
  </si>
  <si>
    <t>…leados 77. Tendrán examen general en los dias escolares desde el l.° hasta el 12hayan hecho uso de las licencias temporales, queden estas sin efecto alguno. de Junio, empleando él profesor Jos medios mas convenientes para graduar laDe Real orden &amp;c. JUadrid 16 de Enero de 1833. ^Victoriano de Encima y instrucción de los discípulos. , Piedra. - ■ 78. Todos los exámenes se haíán á puerta cerrada, y solo concurrirán los '&gt; * matriculados. Enterado el…</t>
  </si>
  <si>
    <t>Jos, Francisco</t>
  </si>
  <si>
    <t>Francisco Jos</t>
  </si>
  <si>
    <t>…uesta del marques de la Reunión, mi conocidos ó apenas sentidos, los de ser padre : ya encontró con quien, repartir consejero de Estado , D. Manuel Gaviria , regidor de Madrid , y D. Francisco Jos cuidados del reinar. ¡Venturosa y mil veces venturosa unión! ¡no fue por de la Iglesia y Darrac &gt; director de la .escuela militar de equitación , examine to ella por la que á V. M. se le encargó la nave del Estado! y ¡ no halló y mos do lo dispuesto sobre la…</t>
  </si>
  <si>
    <t>José</t>
  </si>
  <si>
    <t>…le." Sevenden ea el despacio de la tnlpf eetaíUai. ' .lilla la Vieja. - i* ■ ■■■ ' j — T" ", ; " ■- 11 &gt;.11 r i' ........... ....... 1 IsMüsdosrr de derecho Reel dt griete, por el doctor D. José! Alaria Alvares, I Por los partes recibidos en el correo de ayer 3 del corriente, el comandan catedrático de insiltuciooes de Justlqiauo eo ia universidad de uo.temala: a tomos | te general de Ceuta con fecha 26 del mes último, el gobernador de Cádiz con én 4…</t>
  </si>
  <si>
    <t>…lio mayor con 8ú estampas mando es digna de ser conocida y apreciada; pues no sblo llenan aquellos de grabadas, escrito en francés por el ¿Jr. Maygrter, y traducido ai espjñui por D. José: beres con resignación , sino qu'e se conducen Con una alegría y un. entusiasmo de Lletor Castroverde, doctor en medicina. Asta obra es U mas completa de cuduus | difíciles de explicar. Que cuando en la noche anterior detcnriitíó que fuesen vo- se ban publica…</t>
  </si>
  <si>
    <t>Josef</t>
  </si>
  <si>
    <t>…iento de.letras de la misma, mas remotas generaciones, y su adñrada Fjrimogénita .'herede las virtudes J/dSr ■ , nombrando, para la vara de alcalde snsyor de la expresada ciudad á D. Josef , seos de sus Padres para dicha de,1a. Monarquía, " . Dígnese V. ,$A. admitir estos firmes cuantos sincenos votos de los suscri Masegosa, alcalde mayor-cesante de la villa de Albama. Tendráse entendido bientes , que no acabarían si hubiesén dé expresar los as…</t>
  </si>
  <si>
    <t>…l de Herédia y de Ofrlia; y el 28 tomo igualmente posesión del ministerio ds rasgo de piedad cqn que me lian distiitg^idd nuestros augustos ¿.idolatrados laT Guerra el Exorno. Si. D. Josef de la Cruz. Soberanos, confiando á mi acendrada lealtad el gobierno superior de esta in dustriosa provinciá &gt; es el de ¿aceros partícipes de la gratitud qué yo experi La Reina nuestra. Señora ce ha servido nombrar pan la iglesia y obispa mento al conocer; las…</t>
  </si>
  <si>
    <t>JoSéf</t>
  </si>
  <si>
    <t>…éxito de sus desvelos, darán tpas ex provldeoda del Sr. Nórzégaray, teniente corregidor de esta «lila te dta 4 p. Hampo, D. Juan Agustio y D. Juan Manuel Pardo, hermanos, hijos de D. JoSéf tensión'ál establecimiento, expondrán á la venta pública otras varios artícu- Francisco .Fardo y D. foirft Rita de Torres Errazquio, d,4 quién legMmamentp tea féüájie-párete tienen ya elaborados, y quizá podrán sucesivamente, mediante representen, para qut .4…</t>
  </si>
  <si>
    <t>…4683 fardas, cuya.egisteacia , inciurendo los géda dz¡ réAtldo corregidor. i300 -fer&lt;ku que se piesentarin en venu el tS del corrimu , Uenaiún'aptoéi- —arSocltx á DujosefCoríazar,D. Josef % B.* María WJlpw* Bucela^á sus .herede mativaménte.él pedido en eme país) jstarún fcqo. el mismo -pie y sus ietetéset' ro*;- -----JMni qde. .deotro, de tz «(las comparñca» pote el Sru Moeee, del emuejo, Acal, protegjdús, igualmente como krséHff como si.ae ef…</t>
  </si>
  <si>
    <t>…or su thaio 25 medallas de plata con llo, fi la religion de un verdadero cristiano sin hipocresía, á la sociedad de un esta inscripción: la aplicación premiada, á los seminaristas D. Josef. Blas de individuo útil y sin ambición, como lo acredita la honrosa pobreza en que ha la Cavareda, D. Mánuei Seco, D. Clemente Pérez, D. Isidoro Mata, Don fallecido, no dejando ásu esposa, hijos y nietos .mas riqueza que el ejemplo Juan Menendejt, D. Valerian…</t>
  </si>
  <si>
    <t>…aceta de 10 de Julio de 1832, adjudicó en junta pública, que celebró ministro del mismo supremo tribunal en 1815. En 18ü8 , época de la desas en los dias 4, $ y 6 del corriente, á D. Josef de la Revilla, vecino de Madrid , el trosa invasión del usurpador Napoleón .en la capital de este reino, fue nom premio ofrecida al autor que mejor desempeñase el juicio critico de D. Leandro Fernandez de Moratin, como autor cómico, calificando su mérito,.y c…</t>
  </si>
  <si>
    <t>…de Estado y del Despacho universal de Gracia y Tendreislo enrendido, y dispondréis su cumplimiemo=Está rubricado de la Justicia. Real tnzno.crEn Palacio á 10 de Febrero de 1833—A D. Josef de la Cruz. Excmo. Sr.: Luego de recibido el oficio de V. E. de 25 de Enero último, Felicitaciones dinsidas á S. M. por la publicación dt las actas de las Círtes con el que acompaña para conocimiento ejé este cabildo algunos ejemplares de 1789. , del testimon…</t>
  </si>
  <si>
    <t>…do , y dispondréis su cumplimiento.—Está rubricado pos á esta ciudad, cabeza de Castilla, tributa á L. R.JP.de V- M. el debido de la Real mano. En Palacio á 6 de Marzo de 1833.=:A D. Josef de la reconocimiento, su comíanle amor y fidelidad, el de los, leales borgaleses y Cmz.- habitantes de I3 provincia .entera ,-y ofrece también á V. M., que asi como sus diputados en las Górles de 1789 fueron los primeros á vbterla súplica que MINISTEXIO DEL F…</t>
  </si>
  <si>
    <t>…ycardo, É&gt;. Pedro* Rossique marques de Gamathos, Don Lunes 11 de Febrero■ ” Acaban de visitar el buque, y se me ba concediPedro Rato, D. Juan González Izquierdo, D. Ramón Rey lio, D. Josef »dt&gt; la libre plática. González de Ribera y D. Angel Ferro, regidores perpetuos; D. Francisco Nota. » La autoridad local me ha precisado á que haga la Obligación de de Paula Exea, D. Miguel Salvador Valarino y D. Josef León López ^di «suscribir por los género…</t>
  </si>
  <si>
    <t>…López', D. Amonio Munarriz, el Conde de las pobIacionefff&lt;gefm¿ri¡GM &gt; en donde se divide , y pasando los Alpes, tirole Torre-Muzquiz, D. Rafael de Goiri, D. Juan Antonio Méndez, D. Josef ses ocnpá á Italia para volver después por los Alpes peninós hasta Maboya y lá$ márge«rfcdel Rhm, desde donde soló le restan algunas leguas para llegar de Llano y Barón, d marques de los Llanos, D. Cristóbal Gómez de Bonilla, D. Manuel de Montenegro, el conde…</t>
  </si>
  <si>
    <t>…del mismo año, teniendo el tiempo de servi- dido , y lo Comunicareis á quien corresponda.z=Está rubricado de la Real ma— cio»en ella prefijado. no —Palario 22 de Marzo de 1833z=A D. Josef de la Cruz. Art. 4 ° Bastaran 15 años de servicio en la carrera militar, acreditados MINISTERIO DEL FOMENTO GENERAL DEL REINO. hasta 7 de Marzo de 1820, para optar á la pensión que concedo en el artícu lo anteríoV en los que al presente pasaren de 50 años de…</t>
  </si>
  <si>
    <t>…romoviéndole á gefe de escuadra de mi rechos de nuestra excelsa Princesa; los buscaré con placer dichoso si derra Real Armada; y encargó.interipamente .del despacho de la misma :í D. Josef mando hasta la última gota de* mi sangre* contribuía á afianzar la corona en de la Cruz, mi Secretario de Estado y del Despacho de la Guerra. Tendreislo sus Reales sienes. Tales serán siempre, Señor, los sentimientos de vuestro co entendido , y dispondréis Jo…</t>
  </si>
  <si>
    <t>…os da conveniente á su cumplimiento—Está rubricado de la Real mano—Palacio á la hacienda civil y militar, á quienes leí con sumo placer su sabio, prudente y 19 de Junio de 183¡L=A D. Josef de la Cruz. Utilísimo contenido. La obediencia, Excmo. Sr., mas generosa, el amor maa acendrado y adhesión inviolable de nuestros corazones hacia la Real Persona MINISTERIO DE HACIENDA DE ESPAÍtA. del Rey nuestro Señor, de su dignísima Esposa y muy cara suCai…</t>
  </si>
  <si>
    <t>…eo paos, creedon de Enero de I8z4, núm, y^,g6a, y los cuatro restantes de soo pesos de ln mtstn» creación , 0(1018, 34,558 ^^9, fio, di, fi fin de que en el preciso y Premio 1.a A D. Josef perentorio término dé 30 días, i* presenten fi. deducirlo «n la referlflvsubdetegocton, A D. Ramcm Barredo. y pér la’escrlbanlédí Aragon; con apercibimiento que eo su dtiécto tés panrfi 4&lt;f" , . jnk&gt;* ' ,SN. LA, IMPRENIA REAL.</t>
  </si>
  <si>
    <t>…* sin perjuicio ni gravamen al de bendiciones su augusta descendencia y toda la Familia Real.” guno de las personas que los retengan. Tratado elemental de Mecánica por el teniente coronel D. Josef deOdrio- ANUNCIOS. ■rolay-capiraijl del Real cuerpo de Artillería, profesor ¿n el colegio dé esta ar Contigo pan y cebolla&gt; comedla original eo cuatro actos, por D* Manuel Eduardo ma , é individuo de la academia de Nobles artes de S. Fernando: dos tomos en de…</t>
  </si>
  <si>
    <t>…ruz de La Real orden Americana de Isa mos , y ver si así podian entrar en Oporto. Me informan de que se ha levanta bel la Católica á D. Valentin Zorrilla, D. Ramón López Pelegrin, D. Josef do en V illa-do—Conde una guerrilla 4 favor de D. Miguel, cuyo mando ha ido» de Hevia y Noriega, D. Josef Mier, D. Bartolomé Vasallo y D. Marcelo &amp; tomar un oficial francés.'’ (Crónica del 15.) de OndarzaSección de Negocios eclesiásticos. SS. A A RR. los Serm…</t>
  </si>
  <si>
    <t>…minio que necesaria mer teniente de artillería el segundo Da Costa: á segundo teniente de ídem el mente* asaltarían á los amigos de su' padre, viéndole ocupar el segundo puésto en sargento Josef: á tenientes los, alféreces y'subtenientes Lardenelle, Ludovice, un país donde por las leyes He la naturaleza debiera haber ocupado el primero. Fonseca, Soura y Galdino: á alféreces el porta Castello, y los sargentos Lope» -No le-níega el carácter de gefe de…</t>
  </si>
  <si>
    <t>…to de la tarde, he venido en confirmar á los secretarios de Estado y "Dios guarde á V. E. muchos años. Palacio 29 de Setiembre de 1833 = del Despacho D. Francisco de Zea Bermudez, D. Josef de la Cruz, el conde S. El duque de Hijar, marques de OranK=Excmo. Sr. secretario del despacho de Ofalia, D. Juan Gualberto González y D. Antonio Martínez, y mandarde Estado.” que continúen en el ejercicio de sus respectivos cargos. Tendréislo entendido, y lo…</t>
  </si>
  <si>
    <t>…ota en estos reinos: en la de grandes al duque para que no se detenga el despacho de los negocios por la mílerte de mi muydel lnfantodo y al conde de España: en la de. generales á D. Josef de la Cruz, amado Esposo y Señor, el Rey D, Fernando , que en santa gloria está : He</t>
  </si>
  <si>
    <t>…Madrid(á_30 de Setiembre de 1833.—El de la agricultura y comercio interior de aquel territorio, costeándola á sus duque de Bailen.^D. Ramón López Pelegrin.r=:D. Vicente de Borja.—D. Josef expensas. de A y uso y Navarro^=D. Matías Herrero. S. M., al mismo tiempo que se ha dignado aceptar la oferta del R. obispo; ha tenido á bien manday que se le den gracias en su Real nombre: que con Circular del ministerio de la Guerra. cluido el puente lleve…</t>
  </si>
  <si>
    <t>…extraordinario ñores Secretarios del despacho universal de'Estado I), h rancheo de Zea Bct-—I el pliego de V. E. de 29 del corriente con la infausta noticia de la mucrte.de mudez, D. Josef de ia Cruz, el conde Je Chalía, D. Juan Gaalberfo Gon |nuestro amado Monarca el Sr. D. Fernando vu, que en gloria está, noticia zález y D. Antonio Alartinez, cada „uai en ci respectivo ejercicio de sus en [ que ha contristado á LoS fieles y leales habitantes…</t>
  </si>
  <si>
    <t>…mo. Sr, Patriarca de hs Indias que allí se hallaba presente; los Excmos. se- [ [todos al guarda-joya» de S. M. ñore&amp;^gtntikihombres de Cámara con ejercicio , marques de Sta Cruz , D. Josef \ H" Siendo las seis de la mañana del mismo dia, y estando reunidas las perso ' Gutiérrez de los Ríos, duque de Mcdmaceli v conde de la Puebla del Maes nas destinadas á bajar el Real cadáver, y eonducii4í"érrf)ompa fúnebre al Real tre , que se halaban de ser…</t>
  </si>
  <si>
    <t>…de Pedraza de la Sierra á D. Domingo Rusio; para Dado en Gibraltar el 30 de Setiembre de l833.=Gu¡Ilermo Houstoun, la de Montemayor á D. Baltasar Maldonado; y para la de Mataró á D. Josef teniente general y teniente gobcrnador.=Por mandato, G. Adderley, secreta Antonio Bayarrí. rio civil. Igualmente tuvo á bien presentar á consulta de la Cámara para la iglesia y obispado de Osma á D. Juan Sánchez Barragan y Vera, obispo de Ceuta; para Idem 5 d…</t>
  </si>
  <si>
    <t>…y lo comunicareis á quien corres ponda.^Palacio 23 de Octu lia, y celebrar ademas la solemne proclamacioñide la Reiva Doña Isabel h; bre de 1833c=Está rubricado de la Real mano-=A D. Josef de la Cruz. m» muy amada Hija, con una merced la mas grata á mi corazón, concedo por el presente decreto la inmunidad de todo procedimiento judicial por su-con Queriendo que en el dia de la proclamación de mi augusta Hija Doña ducta política anterior, y la-li…</t>
  </si>
  <si>
    <t>…Gregorio Alvarez y Perez, hombre oscuro: amenazó siempre, y para todo, con de ser admitida á presentar el homenage de su fidelidad y adhesión á S. M. Ir pena de la vida: exigió de D. Josef león Alcalde, y del presbítero'D. Cayeta Reina Gobernadora, que en virtud de la- instancia hecha por la mencionada no Sierra, beneficiado de la iglesia imperial de Palacio , dos millones en metá diputación en 2 del corriente, le Había señalado este dia para s…</t>
  </si>
  <si>
    <t>…Dios guarde á V. E. muchos años. Cartagena 26 de Octubre de 1833.= Su acertada y justa última disposición testamentaria , por la que nombra á Excmo. Sr.—Francisco Garriga.=Excmo. Sr. D. Josef de la Cruz. V. M. por Regenta y Gobernadora dél reino durante la menor edad de la R_eina iiuestra Señora Doña Isabel ii , y la seguridad íntima de que bajo su Exposiciones á S- M. la Ruina Gobernadora. glorioso remado han de renacer la paz y prosperidad, á qu…</t>
  </si>
  <si>
    <t>…nfante*. años. Madrid 16 de Noviembre de 1833. = Javier de Burgos.=Sr. Secretario Ríales decretos. dd despacho de Hacienda. Habiéndome suplicado con la mayor instancia el teniente general D. Josef En exposición documentada solidtó D. Sebastian Criado Cerezo, vecino déla Cruz que le releve del cargo del ministerio de la Guerra por razón de su de la villa del Rio, provincia de Córdoba, se declarase que el auto publicado quebrantada salud, he venido en conde…</t>
  </si>
  <si>
    <t>…las juntas. _ Toledo............................... D. Sebastian García de Ochoa. ESPAÑA. Valencia. ......................... D. Josef Galdeano. Valladolid................... .. . D. Josef laboada. Madrid 16 de Diciembre. Zamora.............................. til marques de Vaidegema. El dia 13 del actual se dignó S. M. la Reina Gobernadora dispensar al Zaragoza........................... D. Domingo Antonio de Vega y Scoane. regimiento provincia…</t>
  </si>
  <si>
    <t>Josef'Pinheiro, Raimundo</t>
  </si>
  <si>
    <t>Raimundo Josef'Pinheiro</t>
  </si>
  <si>
    <t>…r,: Tengo el honor de participar á V. E., asegurándo publicadas, y se dará el prospedto gratis. Se admiten igoálctiedtb tasetipeíduesleste sete ,.qi»c ayer entró, en Portalegre el brigadier Raimundo Josef'Pinheiro, ha periddlcq filarindulco en las principales librerías de Ivs proaitlt-tas. biendo ahuyentado dé aquel país la cuadrilla de criminales y rebeldes que estaba —’—-La tiihganta, ’ clétftrta éo Sets abtós,-’pór VlWút Vüatogt.'&amp;t vetwie en esta corte en la 'llbrd…</t>
  </si>
  <si>
    <t>Josef, Francisco</t>
  </si>
  <si>
    <t>Francisco Josef</t>
  </si>
  <si>
    <t>…dignísimo capi dante de armas capitán de la compañía de voluntarios Realistas de Alaurin el tán general de estos reinos, marques de las Amarillas, que si llegase un día en grande D. Francisco Josef de-Rivas y Peralta; el gobernador y demas indi— que provocados por la perfidia fuess necesario desenvainar la espada para de . vidtios del estado mayor de la plaza de Murvíedro: el comandante de las ar fender los sagrados derechos de VV. MM. y los delesa cánd…</t>
  </si>
  <si>
    <t>Josef, Justo</t>
  </si>
  <si>
    <t>Justo Josef</t>
  </si>
  <si>
    <t>…iñera, á las mejoras de esre cultivo, y á de cuyo cumplimiento debían cuidar las autoridades especiales dependientes del la libertad de su comercio. Y nombro para dicha comisión á D. Justo Josef mismo: y no habiéndose procedido al establecimiento de estas, os encargué ha Banqueri, presidente de la junta de aranceles, á D. Agustin Rodríguez y Don cerlo por mi decreto de 23 de Octubre último: complemento necesario, conse Antonio María Seijas, vocales d…</t>
  </si>
  <si>
    <t>Josef.Francis</t>
  </si>
  <si>
    <t>…conferidas, y de acuerdaron la voluntad del Rey ,.ro¡ Dígnese pucsV. M. admitir con benevolencia los sinceros sentimientos muy caro y amado Esposo, en nombrar al ministro cesante D. Josef.Francis que van indicados, y estar segura que el que.expone dirigirá como debe dia co Morajon. Tendráse entendido en k Cámara para su cumplimiento.=Está riamente sus votos al cielo por el completo restablecimiento del Rey , vuestro rubricado deV Real ñuno—En Palacio…</t>
  </si>
  <si>
    <t>JosefMa</t>
  </si>
  <si>
    <t>…Búrgos, y en las librerías de Matute, Sánchez y Cuesta; y en Barcelona en la de Pifrrrer. En la misma imprenta sé-bailan El dia 7 de,Marzo ele 1833 falleció en esta cortee! Excmo. Sr. D. JosefMa las piezas dramáticas siguientes: traged as ; Dido: Andromaca: Doña Ines de Castro: sía Meneos y Eslava Areizaga y Eslava, caballero gran cruz'de la Real orden de Gonzalo de Córdoba: engrupe: -Ornaste ó José/ en Yaipío. Comedlas: D. Gil de las cal S. Hermeneg…</t>
  </si>
  <si>
    <t>Josof, Juan</t>
  </si>
  <si>
    <t>Juan Josof</t>
  </si>
  <si>
    <t>…Felipa de la Iglesia con otros 500 rs. • de un elefante, que parece ser el elepham meridionales de Cuvier, cuyo origi ofrecidos en el mismo acto por la acreditada beneficencia del Sr. D. Juan Josof nal fue hallado en un terreno de aluvión del departamento del Herault. Com San Llórente, gobernador militar y político de esta plaza. Asimismo se ha pre parando este enorme hueso con el análogo de la especie que actualmente se co miado con 320 rs. al expósito…</t>
  </si>
  <si>
    <t>Jou, Manuel</t>
  </si>
  <si>
    <t>Manuel Jou</t>
  </si>
  <si>
    <t>…arte: Muía épica, 6 colección de los trotas Del 18. El-gobierno de S. M. ha recibido hoy noticias de oficio de S. Ma mejores de nuestros poemas herdicos; recogidos y ordenados por D. Manuel Jou( med da Infesta del 15 del corriente, por las cuales consta que el Rey nuestro Quintana. Dos tomos eb 8.° de igual impresión y tamaño que ios cuatro volúmenes Señor continuaba en su residencia de la Quinta da Fedra gozando de la mal anteriores, tos siete poem…</t>
  </si>
  <si>
    <t>Jourdan</t>
  </si>
  <si>
    <t>…l cédula de esta gracia. deMomay para Carlsruhe; y para su encargado dé Negocios en Darmstadt á Mr. Edmond de Bussierés. (Monitor.) VARIEDADES KST ADlSTtCAI. _¡___Ayer Se envió al mariscal Jourdan, después de habérsela presentado al Precios, de los principales frutos en las provincial en los primeras dias Rey, la bandera holandesa tomada en la chidádela de Amberes para que la del año.'1 colocase oon los demas trofeos de las amias francesas en el cuarte…</t>
  </si>
  <si>
    <t>…prden de SS. AA. estaba preparada la comida, que S. M- se dignó ad- [ limes, para su destipo. mittr. Todo el vecindario de Acanjuez estaba reunido delante del palacio, y con ! -El mariscal Jourdan está pnfetipci^ y. su doten fia da mucho cuidado, á su sus continuos vivas y aclamaciones á la Reina nuestra Señora Doña Isabel ii familia y á sus amigos. y ¿ su augusta Madre S. M. la Reina Gobernadora, exhalaba el júhvfoque &lt;«___El 2$ del corriente ha llega…</t>
  </si>
  <si>
    <t>…os: porque nues las Cámaras de sus respectivos Estados. (Ai. de C.) tras culpas son de mas gravedad que las de los hijos de Jacob y raza de David, _Se dice que sucederá al difunto mariscal Jourdan en la comandancia de los guardada.la debida proporción: aquellos eran del tiempo dé las sombras, y no inválidos el duque de Treviso, y en la dignidad de gran canciller de ia Legión sotros somos del de la luz. El Señor es justo, y recto su juicio: como después…</t>
  </si>
  <si>
    <t>…n de la jura de la del cuartel Real de los inválidos, destino que se hallaba vacante por muerte] Princesa de Asturias por heredera del trono español. Iluminaciones, trasparen- del mariscal Jourdan. | I tes, fuegos artificiales, palacios ricamente adornados, y en las fachadas de los ------El dia 21 del corriente se reunirán los diputados en el sitio ordinario de | [cuarteles los retratos del Rey y de la Reina con primorosas decoraciones nos 1 sus sesion…</t>
  </si>
  <si>
    <t>Joussuf</t>
  </si>
  <si>
    <t>…ron en la llanura, donde pensaban apoderarse del ganado de la guarnición y &lt;u dictamen cita varias plazas defendidas por fuertes separados de ella, de la de los habitantes; mas el capitán Joussuf, sin atender a sus cortas fuerzas, avan- cuales se han apoderado los ejércitos mandados por el Sr. ministro de Guerra. ze'oobre .ellos,.siguiendo su arrojo el tercer regimiento de cazadores de Africa Algunos diputados defienden la propuesta de la comisiona el…</t>
  </si>
  <si>
    <t>Jover, Gaspar María</t>
  </si>
  <si>
    <t>Gaspar María Jover</t>
  </si>
  <si>
    <t>…la Puerta, y para la aífcddía mayor de Sotomayor £ D. Miguel Orge, todos cesantes. Igualmente ha tenido á bien trasladar al al— XBAl IOTBXIA KODBÍnA. ^ . calde mayor de Cartagena D. Gaspar María Jover , á la de Jorquera, y al de Noticia dt los pueblos y administraciones donde, han cabido los prtnáae ,estar que lo es D. felipe Sandoval y Chaves, á ía de Cartagena. Asimismo mayores, de los que comprende el sorteo del dia 23. se ha .servido nombrar, i consult…</t>
  </si>
  <si>
    <t>Jphn</t>
  </si>
  <si>
    <t>…detener sus de Malbournc, el vizconde Palmerston, M. Stanley, el vizconde Althorp, marchas. Mas por una negligencia inconcebible de nuestro gobierno no se hizo el lord Holand y el lord Jphn^Russcll. Este consejo duró dos horas y media, caso de este aviso, ni se adoptó la menor medida para impedir á la Rusia que pero se ignora lo que se trató en él. ' pusiera en ejecución sus planes. Acerca pues de este punto pido explicaciones El .príncipeTal le…</t>
  </si>
  <si>
    <t>Jpsef</t>
  </si>
  <si>
    <t>…a esta remita 4 D. Diego tos:Está rubricado de la Real mano—.En Palacio á 29 de Diciembre -dé 1B32, " Eftífly -Cáceres, Cesante de lade Tenerife: pata la alcaldía mayor deTrigue=A D. Jpsef,'de la Ci'uz, : , " * * - • Josef Gal indo ColmengrM F^fregidór dvCáriPíha. y para estavacahte.áF). Ramón Rodrígifek He Vdaséo,'cesante* dd ldS’Ped roches: para el ’ Atendiendo á los singujaze&amp;JL. muy distyigjiidos servicios que en'tóáol corrégftniento de let…</t>
  </si>
  <si>
    <t>Jsabejl</t>
  </si>
  <si>
    <t>…ó parage en las Soberanos, luego que vio en Gaceta la exaltación al trono de la Reina nues islas Azores harán úna cuarentena de siete dias. Los de cualquier puerto ó pa tra beñora Doña Jsabejl 11, excelsa Hija de V. M., acordó celebrar con la rage donde se sepa existe la enfermedad llamada cólera ó colera espa^modico ó magnificencia y pompa que Je es caractervstica el plausible día Je S. M. c#n »oindiano no serán admitidos á plática y obligados á d…</t>
  </si>
  <si>
    <t>Ju</t>
  </si>
  <si>
    <t>…ósertaciones toldé falque, capíuno ií.í’i, ffiiiC; trata de losütensiljos navales que se fabrican por' paf|icular(:s^ te distingue ton la / denominación de gálica: por éPqrmntectó D. Ju^ii-Miguel sostienen'MMl Éschasseriaux ,'Satvejrté yjjaubray-^ie el gobierno lio &lt;febete-^ de Tnclátv' Valdés, teniente director y vicesecretario de la Real "jcaüénMde ner fá^ricás potJiü cuenta , y él .'ministro «lé Manila que hay cosas como lo* ti Nobles Arr…</t>
  </si>
  <si>
    <t>Ju-tn</t>
  </si>
  <si>
    <t>…Pedro Qulj.tno. = Tor la cla»e'de ilimitados, el coronel J¡a.1!. Concederá también S. M. á la empresa de este camino el número de ta.tor de 7Vrr/. = Por la clase de retirados, el coronel Ju-tn 1 auarc. presidiarios ó confinados que haya en los diferentes puntos de Galicia y puedan Señora: El comandante de las armas y los gefes y oficiales ilimitados v re- ser aplicables á este objeto en los mismos términos que hoy se hallan destinados</t>
  </si>
  <si>
    <t>Juan</t>
  </si>
  <si>
    <t>…, de fin estado to con arreglo al que escribid en Jatin Curdo Sprengel, de Alemaniaí;y tnduc!do de.ilusiqn y de sopor, al de embruteciníignto y estupor; de lo cual solp daría por D. Juan ylcente Carrasco ¡, dos ..tomos feo 8,° Se yeode en la libreríajde Hazoia . unajdea rouy imperfecta el efecto de nuestros.litores: espirituosos.. -4J—u*Aaó rs,.finesen rústica.de Febrero prdxltñé aii, ' . lai vela d*l pttertó‘de Bardeós para Válpeiratso, , De…</t>
  </si>
  <si>
    <t>…déZy Valor sé deüé eneran parte él ré^iftáf tosafios esiériles para su felicidad, mientras que en otrasjjartes producían copio- suceso en el ataque contra el navtcvdé' D; Migud el D. Juan vi. Paréce qijs tos frutó». Mas ahora se abre nueva senda con la llegada-dc los franceses í estas esté: capitán ha ofrecido ya tu dimüiów, y si sé Ie adiiíi&lt;e , será ciértaménté ai costas; y sita cual fuese la suerte qué á Hlas les quepa', es prpctsó. que des…</t>
  </si>
  <si>
    <t>…Madrid; para la dignidad de maestre escuela de ----- Tratado de ortografía castellana, dispuesto con la mayor sencillez para la inte la santa y metropolitana iglesia de Granada á D. Juan de la Cruz Errazquin, ligencia y utilidad de toda clase de personas, por D.JOsef María González, profesor deán de la catedral de Arequipa, en América; para el arcedianato de Alcaráz, de primera educación, luis jóvenes que carecen del estudio de la lengua lati…</t>
  </si>
  <si>
    <t>92</t>
  </si>
  <si>
    <t>…nto privado, y gón D. Pedro y D. Henrique , que pretendían tomarla en deservicio de su le estimular el interes individual en favor de las mejoras de nuestras artes y fá gítimo Rey D. Juan 1, y ellos las abrieron á la Reina Isabel la Católica, re bricas. (JTr continuará.') conociéndola por su Señora, i pesar de las turbulencias que agitaban la España en el año de Í4ÓÓ. Real orden fara la cesación de las obras del puerto del Grao. ■ Los trujilla…</t>
  </si>
  <si>
    <t>…scó Vasallo y D. Josef Martínez Diez, lzquierdou=Josef María Porrata—Pedro Rafael de Escalona, escribano de ca los caballeros regidores alguacil mayor D. Manuel Hemaiz, licenciado D. Juan bildo. Becerra y García, D. Esteban Fernandez. D. Francisco de la O Pacheco, y el Certifico que la anterior copia es conforme con el acuerdo original de su cáballero síndico procurador general D. Josef María Porrata. contenido, ¿ que me remito: en fe de ello,…</t>
  </si>
  <si>
    <t>…abido en Vierte con el primer extracto de la de este 'no de 15 días los entregue en la escribanía mayor .de Rentas de dicha provincia, dia i Doña Mariana de la Caballería, hija de D. Juan, capitán del regimiento 1—-Se cita á todos los que te créan con derecho, en concepto de aeradores', i loé de infantería de Borbon, muerto'en acción de guerra. , bienes que han quedado por'muerte de th Manuel Licatrá y su mager Doha Narclsa Hennanz, vednos que…</t>
  </si>
  <si>
    <t>…(G. de i.) Id. sin inieres, 00. ____Ayer á las ocho de la mañana salió de Belem la escuadra portuguesa com Acciones del banco rspafiol, 00. puesta de los buques siguientes: navios D. Juan &gt;n y Reina de Portugal’, fra CAMBIOS. gatas Prinesa Real, y Marta y Caro azi ; corbetas Cibeles, Jnfanta Doña Amsterdam, 00. París 16-10 i 11. Cádiz i b. Sevilla | d. Bayona, 00. Alicante á corto pía- CoruDa f d. Valencia par. Isabel y Princesa Real, y los be…</t>
  </si>
  <si>
    <t>…adar el estado quedó acabmdo: que murieron un capitán ingles y otros .oficiales: que el nasno de buena salud que se disfruta con inminente peligro de sus vidas, según lo portugués D. Juan vi fue espectador rrinquilo de la acción, no se sibe si por tiene acredita lo la experiencia de estos íiltimos días, en que ningún caso nuevo defeCc'on. ó porque las evoluciones del;enemigo no le permitieron romar pirre ha ocurrido, según parte del Protomedic…</t>
  </si>
  <si>
    <t>…dida de dos portugueses lúe, segurase asegura, í U resolución que se ha tomado, da á entender que el ejército libertador se ha de 35ü hombres, y-la-del "-enemigo de "ISO. El navio D. Juan sepserrindió lla en OpOTto precisado á permanecer en completa inacción, y que su suerte y sin haberse batido.^ y Napier ha tremolado é su bordo la bandera de-alaiirante. la de la causa qner'defiende dependen de la expedición que hoy se está embar- Ha querido…</t>
  </si>
  <si>
    <t>…a villa dé Roa á D. Eusebio Eguilaz: para y á las chiles, porque la permanencia de los derechos frhados anteriores á ta a de Tavara á D. Manuel Sesmilo Roldan: para la de Huelma á D. Juan promulgación, en nada invalida la acción de dichas leyes para lo sucesivo; mas Bautista Carrasco: para la de Monteagudo á D. Juan Teran; y para la de Ca no puede aplicarse el mismo principio á las leyes funda mentales , porque las naria á D. Josef Manuel Sánc…</t>
  </si>
  <si>
    <t>…d. no pocas veces provechosa también al historiador 7al filósofo. La que publicó por Jos Mancha----Manzanares. Trigo candeal, de 38 á 44 rs. fanega: cebada, afios de 1782.el hábil profesor D. Juan de la Cruz y Cano, obtuvo dentro y fuera de Espafta una aceptación correspondiente ¿ su mérito. Pero ademas de haberse inter de I4 á 18 rs. id.: aceite, de 40 á 48 rs. arroba: vino, de 5 á 10 rs. id. rumpido muy pronto por Jas diferentes' ocupaciones y fallec…</t>
  </si>
  <si>
    <t>…contra ellos: la división del centro el gene- T a Gaceta de Augsburgo habla de conferencias que acerca de los asuntos ralAldao: la derecha el general Huidobro; y la&gt; izquierda el general Juan generales de Europa se, han de celebrar en Troppau, adonde según se asegura Manuel de Rosas. Aldao ha publicado un segundo boletín relativo 4 la expe llegará para principios de Setiembre el Emperador de Rusia. Si asi fuese, la* dición contra los indios, fecho…</t>
  </si>
  <si>
    <t>…mética obtuvieron los primeros pre indigentes invadidos del cólera, haciendo establecer, entre otras cosas, tres hos mios D. Cárlos Mesía , D. Josef Marañon, D. Fernando Madrazo v D. Juan pitales, en los que se les facilitan todos los auxilios espirituales y corporales. Pedro Cortés: los segundos D. Vicente Alonso, D. Vicente Santamaría , el Asimismo, y con la cooperación del ayuntamiento de dicha ciudad , ha hechp Sr. marques de Torrc-Orgaz y…</t>
  </si>
  <si>
    <t>…, y en Sevilla en la de Hidalgo y conspaQla. perfectamente sin experimentar ningún accidente. Pero algunos han éxperimea- &gt; ■-----Las grietas en la vejesf , comedla en un acto por D. Juan de lá Fezuela, en a.° fado después de la reacción dolores en el estómago: contra los cuales fie admi Se vende en está corte en la librería dé Razóla, y en Barcelona enlatólos herede ra tó Roca, á a rs. nistrado sanguijuelas en el epigastrio, cataplasmas de ha…</t>
  </si>
  <si>
    <t>…ón* á las autoridades constituidas, son cualidades inherentes Henrique m , y que después, habiendo fallecido este Monarca dejando en me á este noble vecindario. nor edad á su hijo D. Juan u , tomó en sus brazos al Príncipe niño, y gritó á Dios guarde á V. E. mpehos años. Santander y Octubre 15 de lR33.tr la facción que le quería dar la corona á él mismo: este es el Rey de Castilla. Excmo. Sr.rrPedro Remon.czjosef Oqtiz de la Torre.=Antonio Flo…</t>
  </si>
  <si>
    <t>…del Rey D. Heñfique el m, en él añb 14*12: en el 23 del nifestación, de los sentimientos que animan al ayuntamiento de Gijon y al ve- mismo siglo á Doña Catalina,. primogénita de D. Juan n, y á Doña Juana, cínrbwip.jque representa, Gijon, y Octubre á 25 del año de 1833.=Señorac=; hija segunda de Doña Isabel i, en 151&gt;2, á quien como antes i su augusta ma A L. R. P. de V. M.=Fráricisco de Cabo, juez l.°, presidente.™Francisco Ja- dre proclamó…</t>
  </si>
  <si>
    <t>…raviado, sin que cons la p«z de WestfaUa, por la cual se consolidaron para mas de uq siglo las.bases del te su paradero , desde ei año de 1822, y se hallaban endosados en favor de D. Juan derecho público en Alemania. Descríbanse en él el brillante reinado de Cárlos v, que Nepomuceno Cabrales, para que en el término de 15 días comparezca en la escribaprocuró , i traque no pudo, coovertlr el imperio en una verdadera monarquía : los ca ola mayor…</t>
  </si>
  <si>
    <t>…a brillante acción de Vargas, berana una prueba positiva de que estamos resueltos á perecer en defensa de su» ocurrida el dia 3, en la que quedaron prisioneros el coronel graduado D. Juan sagrados é :mprescriptibles derechos. Felipe de Ibarrola y los 8 oficiales que se mencionan en la relación que acom Hemos manifestado, Señora, nuestros extravíos y nuestros servicios bien paño á esta (á quienes he ‘mandado en esta fécha posar por las armas),…</t>
  </si>
  <si>
    <t>…capítan ilimitado D. Juan Echevarrí, y los tenientes de la misma clase reunírseles las fuerzas de Reinosa. := El parte, cuya copia incluyo, que el gefe D. Hit ario de la Huerta y D. Juan de la Riva, destinado-, á las compañías de de la expresada columna me dio desde Carandia en fa misma tarde del 3 ins cazadores de Santander, lo mrimo que el teniente corone! de cjerrifc&gt;, coman truirá á V. E. del resultado glorioso de la acción que sostuvo co…</t>
  </si>
  <si>
    <t>…bres y osados. Los'Reyes se pusieron j usurpación de derechos nacionales, ni exceso de poder. Felipe v, .Cárl.o» iv en posesión de designar los procuradores que mas Ies compró?- - D. Juan 1; ¡ iv :Femando.v han rifado lisa v Unamente de! poder que fus predecesores leí co¿ío pu. ¿í momo L&gt;s procuradores que habían de asistir j las Cortes, haden- i t v* de cuya conservación ha cuidado la nación quiza.con mas. ¿oque los ayuntamientos les otorgase…</t>
  </si>
  <si>
    <t>…muchos años. Murcia 6 de Diciembre de 1333—Ex proclamación de la Reina nuestra Señora Doña Isabel ii , verificada en esa celentísimo Sr=Josef Antonio , obispo de Cartagena,=Escmo. Sr. D. Juan corte , que me ha remitido V. E. de Real orden, y que con el agradecimiento Gualberto González, Ministro de Gracia y Justicia. debido á S. M. conservaré para memoria de tan noble suceso. Dios guarde á V. E. muchos años. Zaragoza 7 de Diciembre de 1833.= Excmo…</t>
  </si>
  <si>
    <t>…en otro Real decreto de este S. M. por esta bondad que me dispensa, suplico á V. E. se sirva darle las gra- ] lidia que pásen al consejo de Hacienda D. Josef López Juana Pinilla, D. Juan cías en mi nombre por este nuevo honor , sobre los muchos que tengo recibí- I rtfel'Gayo y‘D: Eusebio Dalp; vengo en mandar, como Reina Gobernadora dos de S* M. el Sr. D. Fernanda vn (Q. K. G. E.), por los que no ceso de] I durante la menor edad de mi muy ama…</t>
  </si>
  <si>
    <t>Juan, Pedro</t>
  </si>
  <si>
    <t>Pedro Juan</t>
  </si>
  <si>
    <t>…rrano, D. Miguel de Alava, D. Pablo Mon los intereses legítimos, es menester que haya en las provincias agentes especiales tesinos, D. Pedro Atvarez Gutiérrez, D. Pedro Bartolomé, D. Pedro Juan de de prosperidad, he tenido i bien mandar en nombre de mi muy cara y amada Zúlucta, DL. Pedro Surrá, D. Ramón Adan, D. Ramón Gil de la Cuadra, Hija la Reina Doña Isabel ii lo que sigue: ,D. Rodrigo Valdés Busto, y D. Vicente Salvá, de cuyo pacífico,y leal pr…</t>
  </si>
  <si>
    <t>Juana</t>
  </si>
  <si>
    <t>…cibió el parte dación de su iglesia á la esclarecida Doña Isabel la Católica, y su dotación á del p de Octubre, expresivo de haber cesado el inminente riesgo en que habia la Reina Doña Juana , su bija , no pueden dejar de bendecir y recordar su gra «jado la,Interesantísima vida de S. M. . vuestro digno y caro Esposo, ¿ tri ta memoria en la Persona augusta de su digna Sucesor». 4 butar »TF)imii potente las mas rendidas grbqias • por la singular qu…</t>
  </si>
  <si>
    <t>…de la junta municipal 'de Sanidad de esta —Por el juzgado de la capitanía general de Castilla ta Nueva, se sacan á pública subasta dos quintos de la dehesa de Zacatena, titulados Doña Juana y la otra la Ca capital me manifestase de un modo positivo si la desoladora enfermedad qué se ñada de Mendoza, jurisdicción de las villas de palmlel y Torraiva, compuestos de padecía era el cólera-morbo, me expuso por contestación á las once de la no varias c…</t>
  </si>
  <si>
    <t>…fique el m, en él añb 14*12: en el 23 del nifestación, de los sentimientos que animan al ayuntamiento de Gijon y al ve- mismo siglo á Doña Catalina,. primogénita de D. Juan n, y á Doña Juana, cínrbwip.jque representa, Gijon, y Octubre á 25 del año de 1833.=Señorac=; hija segunda de Doña Isabel i, en 151&gt;2, á quien como antes i su augusta ma A L. R. P. de V. M.=Fráricisco de Cabo, juez l.°, presidente.™Francisco Ja- dre proclamó por. su .Reina y S…</t>
  </si>
  <si>
    <t>…e "hablan tenido, y era esposa de! archiduque Felipe. ñaba era solo una compañía de cazadores del Dc regimiento de ;a G.r-irdu; de «Fernando nunca fue competidor de Isabel; lo era Doña Juana, hija su infantería, 21 cabaU.'s de cazadores &lt;k la Guardia con H mas del escuadrón puesta de su hermano; v por la mas extraña singularidad, ei mismo Fernando de artillen.!, no dude en que serian fuerza^ ¿ufenente- .rz! . --erar chnrm.?. pa reconoció los dere…</t>
  </si>
  <si>
    <t>…ista de su mismo tío, hermano de su pa §á#sd: óe®^kci^,^coíc^|m^3é^|3Íééí®3^^^;::la'':;lkf«iaia;:''de;'«iS' pregenitores dre, el Infante de Anrcqucra D, Femando: ¿Quien ignora que Doña Juana, por ser premio de la virtud, que es lo mismo que dijo S. JFkbkño al Empera hija de fienrique iv, fue jurada viviendo &gt;n lio J&gt;. Alonso, y reconocida hasta dor Tcodosio. que se declaró ilegítimo su nacimiento: De industria omite nuestro uhddsia este «Gomo cri…</t>
  </si>
  <si>
    <t>Juez</t>
  </si>
  <si>
    <t>…iSfj los matrimonios entre tic y sobrina, tía y sobrino; se agregará este pár- ten d la primera, para que en el término de 30 días comparezcan por.medio fie pro curador ante dicho Sr. Juez y por la'escribanía de Sanz y Barea, á legitimar sus per ¿aPyfivZ&lt;ár prohibiciones nunca se podrán,, alzar á favor de personas que ka- sonas, prevenidos que de no hacerlo ¡es ptirará perjuicio. yan estado casadas, y cu¡)a matrimonio haya sidodisuelto por'divo…</t>
  </si>
  <si>
    <t>Juez, Francisco Sanz</t>
  </si>
  <si>
    <t>Francisco Sanz Juez</t>
  </si>
  <si>
    <t>…nión de to- D. Ildefonso Maliaño: pata otra de la colegial de Roa, en el obispado de Osdós,' qué e» ta bas» delá’comunjirpsperidad. “ ' ma, por muerte de D. Juan Antonio Rasero, á D. Francisco Sanz Juez: para _Sabré cumplir tari benéficos preceptos, y todos pueden contar Con que vi- otra de la del Salvador de Granada, por la de D. Antonio Hidalgo, á Don 7 vltáó fajo.Tí, egida prptectora. de u^^yasalío fiel,.ydéuu soldado que jamas ha Venancio Gutiérrez: para…</t>
  </si>
  <si>
    <t>Jugp</t>
  </si>
  <si>
    <t>…s de Florees, persone- Dios guarde á V. E- muchos años. Segorvo J4 de Diciembre de 1833.= ro.=Josef Joaquiír de Barandica, secretario. Excmo. Sr.=Julian, obispo de Segorre.=Excmo. Sr. D. Jugp .Gualbcrio Gonministro de Gracia f Justicia. Señora: El vuestro corregidor y ayuntamiento * U villa de A tanda de Duero, después de haber derramado en silencio ta» ntas amargas&gt; lágnm» pot ■J&amp;Km» Sr.: Recibo con todo él agradecimiento que debo el regalo del j…</t>
  </si>
  <si>
    <t>Julián</t>
  </si>
  <si>
    <t>…ón de los fenómenos de gil vida, siempre fue para mí el objeto de los mas dulces recuerdos, y desde hoy organización, por Mr. Hutin, traducido del francés al castellano por el Dr. D. Julián lo será de toda mi solicitud y desvelos. En tan dichosa ¿peca mi corazón se Josef Rodríguez del Valle, profesor de medicina en esta corte. Este manual, redac complacía en apellidaros amigos, y amigos os llamaré ahora. Cuando el sober tado coft claridad y conc…</t>
  </si>
  <si>
    <t>…dral de Vich, á D. Miguel Bat- —Los suscriptorea á! Tratado sebrt el movimiento y aflieaoioneo de las aguas, por Ile y Cabanellas: para dos canongías de. la catedral de Astorga, á D. Julián D. Josef Mariano Yallejo, podrán acudir á recoger el tomo a.° y adelantar el importe Fernandez Sorillo y D. Antonio Tavira; y para una cancmgía de la catedral do del g.° A tas librerías donde se hayan suscrito. Esta obra, que está dedicada al Rsr nuestro Seüor, y á que la Reina nuest…</t>
  </si>
  <si>
    <t>Juncosa, Alejandro Joaquín</t>
  </si>
  <si>
    <t>Alejandro Joaquín Juncosa</t>
  </si>
  <si>
    <t>…ido por la justa gada de voluntarios Realistas y subdelegado principal de policía de asta pro causa que defiende, que á ser posible echar mano á~la espada sin perjuicio de vincia; D. Alejandro Joaquín Juncosa, contador principal de rentas Reales la paz ciyil, podría desearse una oposición para sostener á todo trance tan jus • intendente interino de la misma;'D. Tomas López Linares, presbítero, deas tos derechos. Tales han sidormi general, los sentimientos que ha e…</t>
  </si>
  <si>
    <t>Junio, Infanta Doña-María Isabel Toro Id de</t>
  </si>
  <si>
    <t>Infanta Doña-María Isabel Toro Id de Junio</t>
  </si>
  <si>
    <t>…aaado de perfecta salud, (fr. de L.) Cuatro lazos de distinción á las mas próximas en aquéllos conocimientos. . - Madrid 21 de Junio. ESPAÑA. Ayer 20 de Junio juraron á la Serma. Sr. Infanta Doña-María Isabel Toro Id de Junio. Luisa, Hija primogénita del Rey nuestro Señor, Princesa heredera de la co En el término de esta ciudad y en algunos pueblos de su partido se ha pre rona á falta de hijo varón de S. M., los venerables prelados, grandes y tirulos; sentado la langosta, é inmedi…</t>
  </si>
  <si>
    <t>Justicia, Bustamame Despacho de Gracia y</t>
  </si>
  <si>
    <t>Bustamame Despacho de Gracia y Justicia</t>
  </si>
  <si>
    <t>…al periódicos de Véracruz qtte alcanzan har lentísimo Sr,: Francisco.Maeía Osoria— Exento. Sr. Secretario de Estado y del ta el 12 di Dicíenribre^ en los cuaTes se anuncia qüer el general Bustamame Despacho de Gracia y Justicia. había cogido éf 1 “ de! misino mes una conducta cte SOp pesos que enviaba í</t>
  </si>
  <si>
    <t>Justicia, Ministro de Gracia y</t>
  </si>
  <si>
    <t>Ministro de Gracia y Justicia</t>
  </si>
  <si>
    <t>…mpre'por la senda de lis Vilueña.zsP01 acuerdo del ayuntamiento,. Vicente García, secretario. del honor y del deber, esperando de su innata bondad acogerá benignamente/ ScExetfio- Sr. Ministro de Gracia y Justicia. la exposición adjunta que por conducto de V. E. elevo á sus Reales manos'co mo un signo de agradecimiento á las bondades que nos dispensa, lo rpwño'qué :* .' Capitanía general de los reino* eje Valencia/ MurqaasSeñor: Al reci 1» que también aeóii»t&gt;a£o dé lo…</t>
  </si>
  <si>
    <t>Justicia, Secretario del Despacho de Gracia y</t>
  </si>
  <si>
    <t>Secretario del Despacho de Gracia y Justicia</t>
  </si>
  <si>
    <t>…embargo ha procedido precipitadamente. presándose estos sentimientos en la contestación que se dé al dicho Excelentí «..Que por lo demas el suceso del 11 ha sido exagerado.” simo Señor Secretario del Despacho de Gracia y Justicia para que tenga á Ya se sabe ahora lo que ha ocurrido en Flesinga; resta saber si los em bien elevarles á los Reales pies de nuestros augustos Soberanos, se archive y pleados de este puerto obrarían con arreglo á las órdenes formales que hubie conserve en el d…</t>
  </si>
  <si>
    <t>Jzcome, Peregrino</t>
  </si>
  <si>
    <t>Peregrino Jzcome</t>
  </si>
  <si>
    <t>…a columna .móvil di :dairanea de Alomes ¿e Oca , manilcstau-io que una partida’ck la coíirmna éc rUiZ. ¿ÍS.Í iÍít./ , UU j---- -------- j j , \ rio® uitímos ef deí varíenle ot¿ial D. Peregrino Jzcome que mandaba ^iríida. su mando, compuesta de o o hombres de i n fací cría a las «edenes' &lt;kl reniectc :3¿~ cual tasebkii le -rompacíoa «l sable éc &lt;k» baiazó» en el -acto' c&lt; c Tonel D. Angel Pedrero, v de 25 caballos á las del teniente D. Juan Díaz, una r^^rh…</t>
  </si>
  <si>
    <t>K, Antonio RadziPos y Fuente</t>
  </si>
  <si>
    <t>Antonio RadziPos y Fuente K</t>
  </si>
  <si>
    <t>…nécesários á fin de que pueda reclamarlos en toda forma. te, Manuel Madera Guzmati.—El segundo comandante, Femando Luis dg ■7 ' -El dia 7 falleció en esta á la edad de 50 años el príncipe Antonio RadziPos y Fuente K¡i/d.reCapit3a, Manuel Ruin de Corta1-—Capitan, Joaquín ril, gobernador por S. M. del ducado de Posen. r de Amenabar.=Ca.pit¿in, Jacobo Ornale.—Capitán, Fernando de Cas y Losar Acaba de llegar de Lóndres Mr. de Matuscewitz. &lt;ór.:=TCapitan, Antonio Qazzoto. — T…</t>
  </si>
  <si>
    <t>Kataczi</t>
  </si>
  <si>
    <t>…clarado cosas dé importancia: por manera que el gobierno sabe ya quiénes son ------ Por las noticias que ayer se recibieron de Elmira sobre la costa de Africa los delincuentes. El general Kataczi, embajador del Emperador de Rusia en se sabe que los ingleses y dinamarqueses han enviado comisionados que han sa Grecia, ha sido presentado en calidad de tal al Rey Othon y á la regencia, lido de este punto, dirigiéndose hacia los Ascanlas con el objeto de s…</t>
  </si>
  <si>
    <t>KbOpman</t>
  </si>
  <si>
    <t>…que el Artículo adicional, » La escuadrilla de 12 cañoneras surta delante de Amgobierno holandés podía recurrir ál principtodelsítio para llamar i otro pun beres á las órdenes del coronel KbOpman no está sujeta 4 la presente capituto la ateñc¡oihdel,si^*idor, y Ips que tenia 4 su dóppsteiogaun en los últimos momentespajte versiá lomenossslróba la guarrüotan,-aos persuadimos de Se acababa de firmar este capitulación, que al fin prueba que la guarnición…</t>
  </si>
  <si>
    <t>Kenyon</t>
  </si>
  <si>
    <t>…e se qúlerá llevar al’extremo" sil "crítica situación! ¡No se teme en fin de 12 votos. exasperar £ los colonos y obligarlos á reclamar el socorro de una Potencia ex- En seguida el lord Kenyon pidió que se nombrase una comisión para que rrangéra contra las violencias con-que Jes amenaza su mtsHTó gobierno! ¡Lo que redactase lg exposición que habia de dirigirse á S. M. há sucedido en América no deberá ser una lección suficiente para nuestros go El l…</t>
  </si>
  <si>
    <t>…bilí de reforma de Inglaterra han sentado las bases mara; pero porque es de dictámen contrarío al mió no es una razón para..... para mejorar en Lo sucesivo las instituciones.” »E1 lord Kenyon interrumpe al ministro diciendo: llamad al orden al M. Bulwer anunció entonces que á vista de las explicaciones dadas por el conde Grey , y á la Cámara pregunto que si la parece conveniente que uno de lord Palmerston, creía de su deber retirar la mocion. sus…</t>
  </si>
  <si>
    <t>Kincleff</t>
  </si>
  <si>
    <t>…ar i' la primen dosCámaras pidiendo se remediasen los males de que tuviesen queja. orden. El lord Althorp observó en seguida qué el orador habia exagerado mucho Desde que llegó el general Kincleff, que hasta ahora ha residido en Bq- y padecido bastantes equivocaciones, asegurando que la primera cláusula del charest,_ac trabaja con mucha actividad en la organización política de nues bilí destruía el derecho de petición , porque esta cláusula solo establ…</t>
  </si>
  <si>
    <t>King</t>
  </si>
  <si>
    <t>…en cuya época la tripulación no tenia no-I nistro de Hacienda á 43 florines, y este ha dicho que Seguirá cobrando los 63 vedad, y la expedición seguía bien. El capitán Back. y el doctor King habían á pesar de la Cámara: de ahí protestas del ministro, y amenazas de la Cámara, llegado allí embarcados en una lancha y con dos chalupas mas para sus provi- I de que bará respetar sus derechos. siones y equipages. Su correspondencia con Inglaterra deberá…</t>
  </si>
  <si>
    <t>Kissclef</t>
  </si>
  <si>
    <t>…mentos de trabajo, se sa. El 25 de Abril.llegó de Odesa otra división de tropas rusas: y el cuerpo establecerán en la Vendée y en los departamentos del oeste, destinados parti del general Kissclef continuaba avanzando. Ibrahim ha comprometido eviden cularmente á facilitar y abrir comunicaciones en esta parte de la Francia. Doce temente el buen éxito de su; expedición con su lentitud. Los rusos están ya en millones de francos se han decretado y destinad…</t>
  </si>
  <si>
    <t>KisselefF</t>
  </si>
  <si>
    <t>…VIA. momento para poner el edificio al abrigo de cualquier contratiempo, y para Jassy \áf de Marzo. prender á los factores de aquellos desórdenes; pero hasta ahora no se han po El general KisselefF, presidente de los principados, ha participado^en estos dido descubrir sus huellas. Luego que se recibió la noticia de lo ocurrido , se últimos dias á la junta directiva de nuestra provincia qué no tardará en pasar tiasladó el inspector á Prauxheim para coloc…</t>
  </si>
  <si>
    <t>Kisseleff</t>
  </si>
  <si>
    <t>…porque habían evitado transitar por verán á los acantonamientos que ocupábanla los principados. Otra división que pueblos grandes y acercarse á los destacamentos de gendarmis. «1 general Kisseleff había hecho venir de Bcsarajpia, ha llegado ya á los prin «En Besanqon han quedado 15» polacos sin ánimo de separarse de aquel cipados, y también se ha detenido en ellos. Por manera, que aquellas provincias pueblo; Y han ofrefcido al prefecto hacer que en la…</t>
  </si>
  <si>
    <t>…Por carta particular hemos sabido de positivo que la 25.a división que for MM. de Tracy é Isambert sostienen la proposición de Mr. Salverte. Mr. ma la vanguardia del ejército del general Kisseleff, debió 1 ligar el 24 de Marzo Dupin la contradice, y el Presidente levanta la sesión por no haber suficiente á Silistria, que'era el punto de reunión. (/&lt;/.) número de diputados. _____Aseguran que Mr. de Broglie ha recibido noticias muy positivas de que PORTU…</t>
  </si>
  <si>
    <t>…ente á los principios que profesa, y que el gran Recaredo colocó perador Nicolás antes de concluirse el mes. sobre el trono de S. Fernando. . , ____Apenas ha llegado á Valaquia el general Kisseleff, ya se dispone para Dígnese pues V. M., Señor, de admitir benignamente esta convicción y trasladarse á S. Petersburgo, dejando el mando de aquel principado al general humildes sentimientos hijos de los de lealtad y amor que el exponente tributa Saken: la acti…</t>
  </si>
  <si>
    <t>Kitz-Jame</t>
  </si>
  <si>
    <t>…efendió heróicamente con sus bayonetas pe r éeóhtecimiento , todos los buenos católicos se inclinarían mas. bien á conside carecer de municiones. El 4 fe caviaroo municione*, y el-coronel Kitz-Jame &gt;, rarlo como fina desgracia. (.Atención'. Atención0 En efecto, ya se debe saber comandante de -la plaza de Oran, se embarcó.para tomar el mando de aquel la ijueél arbitrio más segufo de’ quitar á una religión toda su influencia moral, guarnición y plaza, ado…</t>
  </si>
  <si>
    <t>Koopman</t>
  </si>
  <si>
    <t>…amar un momento á sus oficinas hasta ser echadas á pique. Solo una lancha tuvo la felicidad dé pasar: las restantes que se han despachado estás órdenes. se -volvieron atrás,, y su comandante Koopman mandó pegarlas fuego des . El Rey y su familia van á Lila, como hemos dicho dos días há, para pués dé haber desembarcado la gente y lo que llevaban,,, pinto á la cabeza de recibir á los Príncipes y al ejército. —^ Flándes.. ..... ¡Cuándo principiará el movimi…</t>
  </si>
  <si>
    <t>Kosaríno</t>
  </si>
  <si>
    <t>…sta sencilla mani casas; pero perderán «i derecho de voto cñ las elecciones de la nobleza; v al festación de los rectos sentimientos y .puras ideas que. animan á todos los habí- . Sr. Kosaríno,., tino de ellos, que era oficial en fas tropas del Emperador, no scitantes de esta ciudad, ¿ quienes representan ios que suscriben, rogando a Dios rá admitido aL servicio del xétado, por haber faltado doblemente á sos jura por la prolongación de vuestra vida…</t>
  </si>
  <si>
    <t>Krux</t>
  </si>
  <si>
    <t>…a alteran la primera Cámara una ley relativa á las atribuciones de los funcionarlos públi el servicio establecido. Interin el vecindario esté animado del espíritu de orden cos. kl diputado Krux ha hecho una ríiocion para la emancipación de los ju y justicia; ínterin reine ,1a concordia entre los magistrados, no se deben temer díos : lo que le hará partícipe def odio extraordinario que se tiene en Sajorna i los acontecimientos exteriores, y uniendo n…</t>
  </si>
  <si>
    <t>Kuiegdstcin, Binder de</t>
  </si>
  <si>
    <t>Binder de Kuiegdstcin</t>
  </si>
  <si>
    <t>…glesa. por la de Austria MM. de Metternich,,de Hcquciinont, embajador en Ñ Pe____El recio temporal del 29 del pasado estrelló contra la costa de Revel una tersburgo» y el ministro barón Binder de Kuiegdstcin; y po: la de Prusia el fragata de la-escuadra imperial qpe cruzaba en el Báltico, la cual ha quedado encargado de Negocios en Viena.” inutilizada. _l_Los periódicos alemanes publican los siguientes artículos sobre las conse El 11 de ‘Agosto se votó jal agua e…</t>
  </si>
  <si>
    <t>Kumany</t>
  </si>
  <si>
    <t>…camino. Todo lo que hoy se ha podido saber con Certeza sobre este importante ne S.° La Dieta pagará los gastos que ocasionen estas medidas. ‘ gocio se reduce á que la escuadra del almirante Kumany ha salido de Odessa 6° Se comunicará-esta decisión á la comisión jnüitafjy al gobierno de la él 2_del que rige, dirigiéndose á Constantinopla con tropas de desembarco. fortaleza federativa dé Maguncia, paíaque sin pérdida dq tiempo se lleve á S|l También debe…</t>
  </si>
  <si>
    <t>La-, Miguel González y</t>
  </si>
  <si>
    <t>Miguel González y La-</t>
  </si>
  <si>
    <t>…fardos dé géneros, 27 caballerías y 14 armas de fue rieron en lá batalla, y Te L&gt;eu*n. El venerable EfraVm puso la primer piedra, go , verificada por el guarda mayor del resguardo D. Miguel González y La- y á pesar de su edad de 90 años, sostenido por dos arzobispos, pronunció un barra, después de una obstinada resistencia y fuga de los reos, en el cortijo ti discurso enérgico en acción de gracias al Todopoderoso, cuyas bendiciones re-^ tulado del botqué, térm…</t>
  </si>
  <si>
    <t>Labatut</t>
  </si>
  <si>
    <t>que habiéndose entregado en Ceará al general Labatut fueron remitidos á ___E1 Diario ds Petersburgo fecha H de Abril, dice lo siguiente: »En con ciudad, ademas de encerrarlos en calabozos horribles ^ infectos, les' ha._nega&amp; secuencia de la demanda formal qjíe había hecha el Sultán de un cuerpo de tro con la ma…</t>
  </si>
  <si>
    <t>Labei</t>
  </si>
  <si>
    <t>…piolecdon descansas: tranquilos. _.. tly^ ¿ &amp;f&amp; el modo db aprovechar coa bies dd y de los condenado* arismos* lov trabajos, á veces iaórik%, a que boy se ks somete; d de asegurar Doña Labei ir y la de V. AL muchos años para bies de la monarquía. Cádiz 3 les alimento aloméis, vestido limpio, alojamiento respectivamente cómodo; d db desterrar de sos alisas por estos y otros medios análogos ks hábitos fu- García Valladares, secretario* ck 'todaó Se…</t>
  </si>
  <si>
    <t>Labenski, MausuroWj M. de</t>
  </si>
  <si>
    <t>MausuroWj M. de Labenski</t>
  </si>
  <si>
    <t>…en el dia esperanza de qua una terrible borrasca. A bordo de dicho buque iban el conde de Nesselrode, el Rey de Prusia, cuya sabiduría ba adquirido mayor extensión con la expe el general MausuroWj M. de Labenski y el conde de Cremp¡tow¡?ten. (&amp;. de F.) riencia y con las vicisitudes que ha padecido, y cuya moderación y amor á la ____.Ha venido hoy de Alemania un correo extraordinario con la noticia de paz son por consecuencia indudables, logrará separar á su ilustre v…</t>
  </si>
  <si>
    <t>Laborde, Angel</t>
  </si>
  <si>
    <t>Angel Laborde</t>
  </si>
  <si>
    <t>…ente dia 2 á las once de la mañana, á que concurrieron también el coman Inscripciones sobre el gran libro al j p. roo, 00. Dichas Id. al 4 p. 100, 00, danta general del apostadero D. Angel Laborde, el gobernador del obispado en Títulos al portador de j p‘. 100, &lt;1 al contado* sede vacante,-y el teniente de gobernador 3.°, que por su residencia ep los bar Id. id. de 4 p, roo, 39} al contado : 4o!, 40J, 40J y 40I í 4J: 30, jo, 36 y 60 d. f. d rios extram…</t>
  </si>
  <si>
    <t>Ladrón, Santos</t>
  </si>
  <si>
    <t>Santos Ladrón</t>
  </si>
  <si>
    <t>…estéril I Verastegui, con los voluntarios de esta ciudad y de las cercanías: en Logroño simulacro de ostentación , sino objeto perenne de utilidad pública. [ | el oficial retirado D. Santos Ladrón. »j¡! apuntamiento, ¡oh gran Rey! que riega con lágrimas tu régia tumba, I Don Narciso Claudio de Arias, comandante dejos realistas de Santo Do- consigna en este acto su gratitud y ei voto unánime del pueblo fiel, que en la I I mingo de la Calzada, quiso hace…</t>
  </si>
  <si>
    <t>…merecedo consecutivas , hasta que habiéndome encontrado individualmente con el gefe de res en los términos indicados, según la propuesta del referido brigadier D. Ma los rebeldes D. Santos Ladrón , que como yo se hallaba avanzado de su fuerza, nuel Lorenzo, gefe de la columna. Je embestí sin titubear, y habiéndole muerto de un balazo en aquel acto el ca Ia.. Asi ha terminado por esta parte la rebelión que desde la ribera de¡ Ebro ballo, se vió precisa…</t>
  </si>
  <si>
    <t>…ez que hizo la aprehensión, y á su tropa el mismo premio con En su consecuencia espero, que disipado 'el terror producido sin fundamen cedido a los que rindieron y aprehendieron á D. Santos Ladrón en Navarra. to , y restablecida la confianza que siempre debe tenerse en las declaraciones de mi autoridad y de la junta provincial que presido, se restituyan á sus hogares Por los partes que ha recibido el gobierno de los capitanes generales de la los que no…</t>
  </si>
  <si>
    <t>…6\. Excmo. Sr.: Ayer á las cinco de la tarde fueron pasados por las armas el Notas. 1.* En el hospital militar de Badajoz solo existen 9 convalecientes. I desagradecido y rebelde D. Santos Ladrón y el teniente de Realistas D. Luis 2.1 No hay parte de Valverde de Leganes, porque desde el dia 7 no ha ha I Irfbarren, habiéndoles dado el tiempo necesario para morir como cristianos, y bido en dicho pueblo muertos, acometidos ni convalecientes del cólera-mo…</t>
  </si>
  <si>
    <t>…el mérito voluntarios Realistas de esta ciudad y de los pueblos vecinos. N I que ahora ba contraído S. E.” Estalló el / del corriente , con el aviso, que tuvieron de la venida de Don Santos Ladrón. Los voluntarios que estaban en el secreto de la conspiración , ca pitaneados por D. Pablo Bríones, su comandante, se apoderaron de 240 fusiles, Santarem 22 de Octubre. depositados en las casas consistoriales para distribuirlos á los vecinos honrados El Rey n…</t>
  </si>
  <si>
    <t>…F.xcmo. Sr. Secretario de Estado y del Despa do Fernando vn. ¡ Pero cuál fue mi sorpresa cuando £ poco rato de haber lle- | cho de-la Guerra. / gado £ aquella ciudad entró en ella D. Santos Ladrón, y se presentó en mi ha-1 bitacion, intimándome que era absolutamente preciso1 é indispensable formar] MINISTERIO DEL TOMENTO GENERAL DEL REINO. lina junta que se encargase del orden-y tranquilidad pública, y atendiese á loe] Real Sociedad económica mallorqui…</t>
  </si>
  <si>
    <t>LadrónPamplona</t>
  </si>
  <si>
    <t>…esbítero D. Ramón Arguelles; las que Arzobispo de Tarragona (I). errantes, sin auxilio ni protección alguna, serán inmediatamente aprehendidos y tendrán el mismo término que el ex-general LadrónPamplona 23 de Octubre. Asturianos: nada tengo que añadiros á lo que expresa S. E. Vuestro respe La diputación del reino de Navarra á sus habitantes. to, amor y fidelidad á los imprescriptibles derechos de la&gt; Reina nue^tre Se Navarros: Habiéndoseme comunicado en plie…</t>
  </si>
  <si>
    <t>Lafayette</t>
  </si>
  <si>
    <t>…o el Pruth un cuerpo de 609 hombres. El Observador austríaco, refiriendo la sesión de la Cámara de los Dipu ■; • -r" tados de Francia del 19 de Febrero, y las, interpelaciones del general Lafayette 2-° ‘ Pérféñeqeráw l'la' primera clase/cualquieraque sea el títute ó’Carácter , al duque de Broglie acerca de la fortaleza de Huninga, qo da otra respuesta eútrferidb é los que lar'drsetnpefien, las legaóitinésde Lóndres, Pelersburgo, sino citar el articulo 3…</t>
  </si>
  <si>
    <t>…ron, Demarqay, ' ciones para trastornar todo proyecto de desorden. Giraudj’Bacot y-Jaubert hacen acerca del proyecto.de ley relativo á las pen Air. Garnier sostiene la opinión del general Lafayette; observa que en siones qire.se han de conceder á los ascendientes, á las viudas, y á los hijos de Abril de 1832 dijo el ministerio que en Francia hahiáde 3ü á 4IJ3 refugiado» los giiardiA naciqnales que perecieron en ios alborotos de 4as provincias del por ca…</t>
  </si>
  <si>
    <t>…s, cuando toleraba que á su presencia se cometiesen Singapore que alcanzan hasta 12 de Diciembre- Hablando de la expedición ho todos los días asesinatos, como podría atestiguar el general Lafayette. Este res landesa , dicen que se habia avisado por expreso al Rajah que las tropas holan ponde que en tiempo de la asamblea constituyente no se cometió mas que un desas habían sido derrotadas por un cuerpo de naturales: que los holandeses ha asesinato, que se…</t>
  </si>
  <si>
    <t>…nacional cuando la patria se ha visto opmmdj, no se desprenderá hov ,dcl n}inisierio de Hacienda. de este glorioso privilegio. Concluye declarando que si se aprueba el sistema El general Lafayette ruega á la Cámara discuta cuanto antes le sea posible que propone el ministerio , votará c-vura el capiculo. el proyecto relativo al convenio hecho* con el gobierno anglo-americano, pues El ministro de Guerra rectifica una equivocación en que ha incurrido res…</t>
  </si>
  <si>
    <t>…as EL Mensafeto dice que el cmbjj tdor de Qerdcña ha presentado al Rey de de un añoitacc, sin que todas la, simpatías y todo, los apoyos morales y efec los franceses uní carta del general Lafayette, cogida á uno‘de los reos de la tivos de los revolucionarios de Europa hayan podido ponerlos en e&gt;tado de con conjunción del Piamonte. Dicha carta contenía exhortaciones á la rebelión y seguir el menor iriun o sobre la nación portuguesa, que durinte este dila…</t>
  </si>
  <si>
    <t>Laffitte, Francisco</t>
  </si>
  <si>
    <t>Francisco Laffitte</t>
  </si>
  <si>
    <t>…emás condiciones podrán dirigirse en Burdeo* á las seño corriente. S. M. y-su* augustas hermanas continuaban disfrutando completa salud. res F. Véolct y compañía , y, en Madrid, á D. Francisco Laffitte, del comercio fcill» ____El ministro de Negocios extrangeros ha recibido oficio del general en ¡jefa Mayor, núm- 5. ' ' i ----- D. Esteban Patomarés, coronel del Fijo de la isla de santo Domingo por los aña» del ejército de operaciones, en que con fecha 11 de…</t>
  </si>
  <si>
    <t>Lafit, Josef</t>
  </si>
  <si>
    <t>Josef Lafit</t>
  </si>
  <si>
    <t>…e Propios, momento dispuso que el bizarro capitán de granaderos á caballo de la Guardia y la población asciende i 46o3y&lt;fintMy, Los pretep4}f;ntes dirigirán lo» memprlsl^»,!, Real D. Josef Lafit con los 51 de su mando, y protegidos por ia compañía de francos dé porte, al presideotq jdql ayuDtamlehfé bastar&gt;1 dU 20 de Diciembre tiradores del primer regimiento de granaderos de la Guardia. Real provincial, —Sepróximo.'halla vacante el magisterio1 ‘ 1 dé…</t>
  </si>
  <si>
    <t>Lafuente, Pedro</t>
  </si>
  <si>
    <t>Pedro Lafuente</t>
  </si>
  <si>
    <t>…e dta,á todos los Espero de la religiosidad y zelo de los- Sres. generales, gefes y oficiales de la ue se crean con derecho á los bleoes que han quedado por fallecimiento Imestadd D. Pedro Lafuente, vecino qué ftie de esta corte, y natural dé la villa dé Arévalo,guarnición y sueltos, que por sus enfermedades y ocupaciones se hallen expedi 3e para que en el término de 30 dias acudan á deducirle por medio de procurador en él tos; asistirán á tan piadoso y…</t>
  </si>
  <si>
    <t>Lagasca, Mariano</t>
  </si>
  <si>
    <t>Mariano Lagasca</t>
  </si>
  <si>
    <t>…ieja, D. Josef Mou- —Paludo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Miguel de Alava, D. Pablo Mon los intereses legítimos, es menester que haya en las provincias agentes especiales tesinos, D. Pe…</t>
  </si>
  <si>
    <t>Laig, Francisco de</t>
  </si>
  <si>
    <t>Francisco de Laig</t>
  </si>
  <si>
    <t>…alumnos de la Real escuela militar de equitación de esta corte, por el tenien avanzado junto á la Cruz das Régateiras contra el monte de las Antas y otras te coronel de caballería D. Francisco de Laig:esia y Darrac, su actual director. Véo— posiciones de Oporto. El fuego duró todo el dia haciendo mucho estragaren eF de se en la Imprenta Real á 30 rs. en pasta. —.-'Memoria sobre lo crio caboSlor de Espade, causas del aniquilamiento de nuestros enemigo. caba…</t>
  </si>
  <si>
    <t>Lakelarios, C. L</t>
  </si>
  <si>
    <t>C. L Lakelarios</t>
  </si>
  <si>
    <t>…ente _Pareee que y* ha llegado áGrecia la biblioteca, compuesta de 59 volú ha. tenido «l honor protestar á su augusia y Real familia; se- ve hoy sor menes de obras clásicas que el barón C. L Lakelarios, de Bucharest , ha rega prendido con nuevos favores que aumentan su sentimiento y gratitud. En efec lado á aquel pais, como también las obras que han enviado los hermanos'Sa to, no roe es dado expresar suficientemente la extensión que tienen, asi como turna,…</t>
  </si>
  <si>
    <t>Lalímites</t>
  </si>
  <si>
    <t>…se verán obligados á la de los Pares. evacuar (y esta es una nueva exigencia) las plazas que fe hallan dentro de ios Mr. Larochefoucauld rectifica algunas equivocaciones en que el general Lalímites de la Bélgica, según se hables designado en el tratado del 1 á de No— . fayelte incurrió al discutir este proyecto de ley. -Mr. de Lafayette explica el viembre de 1831 , al paso que los holandeses continuarán ocupando á Lillo y senIido de las palabras áque Mr…</t>
  </si>
  <si>
    <t>Lamberto, Nicolás</t>
  </si>
  <si>
    <t>Nicolás Lamberto</t>
  </si>
  <si>
    <t>…xcmo. Sr. D. Gerónimo Valdés, gobernador polí manifiesto del cargamento. Todo lo cual se halla en el 'diario del capitán aus tico y militar de esta plata , presidente; y los Sres. D. Nicolás Lamberto, Don tríaco, cuyo, extracto se reduce á lo siguiente: Francisco Javier Aycardo, É&gt;. Pedro* Rossique marques de Gamathos, Don Lunes 11 de Febrero■ ” Acaban de visitar el buque, y se me ba concediPedro Rato, D. Juan González Izquierdo, D. Ramón Rey lio, D. Jose…</t>
  </si>
  <si>
    <t>Lamos</t>
  </si>
  <si>
    <t>…de la cual copiamos el siguien donarla tomaron el camino de Evora , pasando por ia Alcaqoba; y que los que I te párrafo: se habian dirigido por el de Santiago y Smes al mando del brigadier Lamos, I «Después de lS días de cárcel, ha sido puesto en libertad nuestro cónsul deteniéndose en Grandola , marchaban por Tovraon para reunirse y continuar I! M. Barrot. Inmediatamente pidió su pasaporte, y se le negó. Esperamos que el mismo camino. (Extracto de l…</t>
  </si>
  <si>
    <t>Lamy</t>
  </si>
  <si>
    <t>…osos aj. Esiadq los gastos ya heohos. Se diefc rectas es insufrible.. enVSI Inglaterra,I. * V- como— t - — —lo— ——pruebaJk A.iala lAVinmensansumaMtAVtndel*h 1/seimpuea-&lt;s m que el coronel Lamy , los generales Leidet, Semelé y Sebastian: serán indivi duos de estacómisioú. (Cor.) " ____ Se habla de una nueva creación dé Pares: dícese que estos serán siete, y dente combinación de los gravámenes públicos, cíe aliviar la ciase jornalera. uno de lcis nom…</t>
  </si>
  <si>
    <t>Landreset</t>
  </si>
  <si>
    <t>…Tanneguy Duchatel: á tenientes coroneles los mayores De oberanos cuyo consentimiento es indispensable para asegurar la solución defi Brasrages jj Monier: á mayor de artillería al capitán Landreset: á: mayores de nitiva de la cuestión portuguesa. infantería los,capitanes de Abreu j Andley: á mayor de caballería supernume El 27»w/seiexplicatodavía con mayor duréza respecto.de D. Pedro, por-, rario el capitán de Mello: á mayor de infantería graduado eL ca…</t>
  </si>
  <si>
    <t>Lanuza, Francisco</t>
  </si>
  <si>
    <t>Francisco Lanuza</t>
  </si>
  <si>
    <t>…a, contador y gefe que ha sido de lá oficina de guias y certificados dé la pro• -Mr. de Lamartine esCríberdesde Bayrout, en Siria, con fecha del 12 do vincia de Cádiz; de Zamora á D. Francisco Lanuza, actual contador de la pro Diciembre último lo'que sigue: _ • vincia de Valladolid; jr de Gu adai ajara á D. Francisco de Saavedra, intenden &gt; AAcabode llegar de ftn viaee que be hecho ¿caballo y vivaqueando, ha- te honoraria de provincia, y presidente de la…</t>
  </si>
  <si>
    <t>Laplana, Rafael de Garfias</t>
  </si>
  <si>
    <t>Rafael de Garfias Laplana</t>
  </si>
  <si>
    <t>…Se cimiento de la jura de la augusta Princesa heredera, el ayuntamiento de la ciu jumasen absolutamente indispensables. Pero falta saber si este paso es el mejor, dad de Teruel, y D. Rafael de Garfias Laplana, consejero honorario de Ha porque nadie ignora que si no se hacen los mas ligeros reparos f se exponen mu cienda, ¿ intendente de Mallorca. chas veces los buques á resultados- muy perjudiciales. El Rey marchará dentro de poco tiempo á Toeplítz, en-donde perma…</t>
  </si>
  <si>
    <t>Lardizabal, Manuel de</t>
  </si>
  <si>
    <t>Manuel de Lardizabal</t>
  </si>
  <si>
    <t>…eursa saire lat penar, Contrafdo á las leyes criminales de España para facili Continúa la discusión del proyecto de ley relativo á »la organización de tar su reforma, por et timo. Sr. D. Manuel de Lardizabal y tlribe, del Consejo y Cámara de S. M. &amp;c. edición en un tomo en 8.° á ra rs. en rústica y 14 eu pas los departamentos.” M. d’Argout,. ministro del Interior,, rebate las razpnes qué ta.----Ciencia del faro 6 reglas para formar un abogado, extractadas de los…</t>
  </si>
  <si>
    <t>Lardu, Domingo</t>
  </si>
  <si>
    <t>Domingo Lardu</t>
  </si>
  <si>
    <t>…de la'catedral de Jaén á D. Francisco Gómez Espinosa: para dos cionario Batalla, y 300 de la milicia voluntaria creada por decreto deL Regen canongías de la catedral de Almería á D. Domingo Lardu y á D. Vicente An te, que han venido aqui en retirada de los pueblos- de Serpa, Alcoutim, Villa- tonio Rey : para el dcanato primera silla de la catedral de Jaén á D. Juan Jo real y otros puntos donde se les obligó á tomar las armas. sef de la Madrid: para un…</t>
  </si>
  <si>
    <t>Laredo, Cosme</t>
  </si>
  <si>
    <t>Cosme Laredo</t>
  </si>
  <si>
    <t>…ro cargo trabajando-en los expe¡ • Para la regencia de la Real audiencia deiZaragozav vacante por jubilación dientesmiifcdelicadosyjesteyadiQ^B.AnlonioAjjarez^he.vcnnlOj^qmacuerde D. Cosme Laredo, vengo, én uso de las facultades que el Rey, mi muy do y BeneplicTtó del Rey , iü¡ muy caro" y aifiaiK) Esposo ' j^en uso ae tas caro y amado Esposo, me tiene conferidas, y de acuerdo con su soberana vo- " soberanas facultades quq me están conferidas, en conc…</t>
  </si>
  <si>
    <t>Larocheja-</t>
  </si>
  <si>
    <t>…s rebeldes que allí se hallaban; y por artillería y caballería. Sin embargo, se desalojó al eneiiiigo Inmediatamente de Ja izquierda del rio marcha la 5.a división, mandada por el general Larocheja- todos sus puestos aVanzádos,.La Caballería, obligada á Obrar en ün terrerio.des quelin , animada del mayor denuedo. ventajoso , Conservó no obstante un buen orden y mucha resolución. El regi S. M. ha expedido dos decretos, fecha Í15 de Agosto, por el minister…</t>
  </si>
  <si>
    <t>Larra, Juan Manuel Hernández de</t>
  </si>
  <si>
    <t>Juan Manuel Hernández de Larra</t>
  </si>
  <si>
    <t>…os españoles, á nuestra augusta Soberana. En estas alocuciones se distin— [ París 31 Je Octubre. guieron por su particular energía las de los curas de Valdemoro y la del de Seseña D. Juan Manuel Hernández de Larra, sugeto conocido por sus virtudes Un lance particular ocurrió el dia que S. M. el Rey Je los franceses salió sacerdotales y su ilustración. con su Real, familia á recibir á su hija la Reina de los belgas y á su augus El objeto del viage de S. M. la Reina Gobe…</t>
  </si>
  <si>
    <t>Larragofti, Pedró Ayuso y</t>
  </si>
  <si>
    <t>Pedró Ayuso y Larragofti</t>
  </si>
  <si>
    <t>…y largos servicios fian lación, de J), Rafael Ursina á la chancillería de Granada, vengo en nombrar tenido que ptqpolcionarse ! tnuchacosta medios para obtener los Reales, títu á D. Pedró Ayuso y Larragofti, oficial octavo de la secretaría del Despacho los por los honota y empleos que mi paternal corazón señaló para premio de Gracia y Justicia de España, relevándole del pago; de la media anata. Ten de sus virtudes'; y’ila de tos litigantes que apurados con los d…</t>
  </si>
  <si>
    <t>Larreandiv, Joaquín Santiago</t>
  </si>
  <si>
    <t>Joaquín Santiago Larreandiv</t>
  </si>
  <si>
    <t>…I 3e marina dé esta provincia} y el R. vicario prior presbítero' del cabildo y par- aceptado el convite; nombrando al duque Carlos de Mecklemburgo general de 1 roqüia de la misma D. Joaquín Santiago Larreandiv y él teniente vicario- de San la guardia, dos ayudantes de campo, un general mayor, un coronel de infan I Vioehre ¿ por ausencia del: propietario D. Pedro María Irasusta, los señores tería, otro de caballería y otro de artillería, los cuales viajan á expensas…</t>
  </si>
  <si>
    <t>Larreta, Niccto</t>
  </si>
  <si>
    <t>Niccto Larreta</t>
  </si>
  <si>
    <t>…tuvo á bien prAnar que en junta compuesta de los directores mente de las autoridades de la Habana, participando haberse presentado en el de Propios, de Cbrreos v de Rentas Reales D. Niccto Larreta, D. Atanoslo Mel barrio extramuros de la ciudad, denominado de S. Lázaro, una enfermedad gar y D. Juan del Gayo, se examínase y propusiese sin demora otro método aguda y grave, que clasifican los facultativos de cólera-morbo espasmodico : y mas sencillo y men…</t>
  </si>
  <si>
    <t>Larroya, Pedro Sabau y</t>
  </si>
  <si>
    <t>Pedro Sabau y Larroya</t>
  </si>
  <si>
    <t>…a corona, y exposición del derecho de las augustas Hijas del Señor Carmena. Trigo, de 31 4 32 rs. fanega: cebada , de 12 á 14 id.: aceite,. D. Fernando vii. Por el doctor en leyes D. Pedro Sabau y Larroya, aboga de 27 4 29 rs. arroba: vino, de 25 4 30 id. do de los Reales consejos, y oficial mayor de la secretaría de la Interpretación Erija. ' Trigo, de 28 4 32 rs. fanega-• cebada, de 12 i 13 id. : aceite, de , de lenguas. 27 4 28 rs. arroba: vino, de 30 á 32…</t>
  </si>
  <si>
    <t>…entáldel derechodedeEspaña,las augustasque Hijasestablecedel Sr.la formaD. Fernandode sucedervis: concillando la pronta segura ejecución sin que se cometan vejaciones ni dé lu oor D. Pedro Sabau y Larroya. En esta obfita se irata exteosameote el derecho de gar á resentimientos fundados, persuadido á ser lo mas conveniente v confor sucesión de España con sólidos principios de derecho público y con los datos históri me al ánimo de S. M. la Reina. ’ cos necesario…</t>
  </si>
  <si>
    <t>Larrumbide, Eugenio</t>
  </si>
  <si>
    <t>Eugenio Larrumbide</t>
  </si>
  <si>
    <t>…vacante por separación de D. Antonio Mirla Btlman*ti=zMasmslVsMtura. TuiK-áobaRaMoiMzóa Jfert/áfnroni» Jordán., secretario. \.....4 Tirado,» I ministro de la audiencia de Sevilla D. Eugenio Larrumbide, en loe r tétmino* que la obtuvo anteriormente: para la vara de Adra/Serja y Señora: El albelde mayor y ayuntamiento óehr villar efe Éuedtratife" An-</t>
  </si>
  <si>
    <t>Lasauca</t>
  </si>
  <si>
    <t>…ternales miras de S. M. en be- dicho sellar alcalde, y por el oticio de Rincón ¡apercibidos qut de nouhacerlo les pa Mficio de «sa pueblos. rará perjuicio*. 1 —Por providencia del Sr. Lasauca^alcaldedeJeal-casayeorte,se ¿citadlos In teresados en el'tortcuraó de acreedores á los blecréa de Ddfia María Ei güera, viuda de t&gt;. próxiAfo, |fara que Antonio ea*kdte^&lt;MfcpSetteint|rd hora Angelid, y dé las cade por el cuaLmtndáttm hí iwwvido' éxpéaii' utl…</t>
  </si>
  <si>
    <t>Lasauca, Josef</t>
  </si>
  <si>
    <t>Josef Lasauca</t>
  </si>
  <si>
    <t>…Hija la Reina nuestra Se VA nuestra Señora, y en la puerta de Guadalajara, donde está el público trato ñora Doña Isabel u. y comercio de mercaderes y oficiales, estando presentes D. Josef Lasauca , Don Estos son los sentimientos de la junta, y V. E , si lo considerase oportuno, Fernando Pinuaga, D. Fermín Gil de Linares y D. Gabriel García Valleci- tendrá á bien elevarlos á L. R. P., asegurando á S. M- de la fidelidad y mas Uos , alcaldes de la Real c…</t>
  </si>
  <si>
    <t>Latour-Mau-dijo</t>
  </si>
  <si>
    <t>…tomar el mando de las tropas de Ancona: las deY ¡quién asegurará que los nobles Pares las aprobarán?'«Por lo que hace á mí, Florencia recibidas hoy aseguran ípmbien esto mismo. El conde Latour-Mau-dijo por último, declaro que nada favorable á la Irlanda espero (le la Cámara bourg, ministro francés, aun no ha llegado á .Roma; pero el secretaiio.Mr. alta. (Gritos :No'. ti o\ ya fría usos.') Bcloch sigue desempeñando por él sus funciones. Mr.. Stanley dijo que…</t>
  </si>
  <si>
    <t>Latre, D- Manuel</t>
  </si>
  <si>
    <t>D- Manuel Latre</t>
  </si>
  <si>
    <t>…nmudecer mu Doña Isas ex u, &lt;e ha dignado promover á mariscal de campo de los Reales chas veces, á pesar suyo, ante la ley inflexible de la salvación de la monarquía. ejércitos al brigadier D- Manuel Latre. - Accediendo pues S. M» k Reina Gobernadora á la súplica del arzobispo -de Bárgos, se ha dignado mandar que se expidan las órdenes convenientes para que se prologue el termino de los Indultos concedidos por los capitanes genera El ffiirr reverendo .arzobispo…</t>
  </si>
  <si>
    <t>Lau</t>
  </si>
  <si>
    <t>…r de Rentas D. Francisco Gómez de Liaño, y en seguidt do coa tanta exactitud las obras que de él nos quedan. 30 paisanos armados con escopetas á las órdenes del alférez amnistiado D. Lau ----- La junta de acredores á la compañía de Longistas de esta corte, sellalada para el reano Amorortu. Llegados los 110 urbanos montados á la villa de Robeda, dia ap de este mes, y anunciada en la Gaceta núm. 159, se ha suspendido en virtud providencia judic…</t>
  </si>
  <si>
    <t>Lavalle, Antonio</t>
  </si>
  <si>
    <t>Antonio Lavalle</t>
  </si>
  <si>
    <t>…de la plaza de Cádiz se cita á las perso fue nulo lo que se estableció en 1713, la cuestión está concluida, y la ley de nas que se consideren can derecho al concurso de bienes de D. Antonio Lavalle y su esposa Doña María de loé Dolores Sanchéz, para que dentro, de 30 días comparezcan Partida queda triunfante, sin necesidad de ser declarada en otras Cortes. Asi el á deducirlo en su juzgado de Guerra y escribanía de Pelaezyibr sfd por medio de apo argumen…</t>
  </si>
  <si>
    <t>Lavedao, Antonio</t>
  </si>
  <si>
    <t>Antonio Lavedao</t>
  </si>
  <si>
    <t>…idad de CerveJa, es decir, en el espacio:de 28 años ración y composición de los medicamentos* Por el Dr..eo cirugía josef Jacobo Pleok. Traducido, corregido y aumentado por el Dr. D. Antonio Lavedao; 3.a edición. Un trabajó con incansablo tesón en beneficio de aquel establecimiento literario, y tomo eo 4,0 Se yeode'én la-librería de ¿ojo á 34 rs*.en pasta. mereció que por expresa Real orden se exceptuase de las leyes vigentes la - -El último de los Atohi…</t>
  </si>
  <si>
    <t>Lavíada, Juan Bautista</t>
  </si>
  <si>
    <t>Juan Bautista Lavíada</t>
  </si>
  <si>
    <t>…asos,' se habían apostado eíi la identidad de circunstancias. 9 / U-Cipriano ■Pif * ■ •-*■ • ^ k ene Katiitantes oue destruirían * ■ “— A' Acéestk. ^D. Faustinoc—— c_.Santillano y D. Juan Bautista Lavíada, por la mama .azon. ' ' .. , .... _ Gratificación en la cíate de manoty fies. D. Josef Qliva y D. Francisco yista^de^Thasoé, descubrió el capitán Goptland 8 embarcaciones, a las cuales Acebal, por igualdad de circunstancias. inmediatamente caza.,El,Beacon ech…</t>
  </si>
  <si>
    <t>Laza, Vehancio</t>
  </si>
  <si>
    <t>Vehancio Laza</t>
  </si>
  <si>
    <t>…Romero: para el de Raéíris de Beiga- 4 D. To y tan tristes presagios de un porvenir turbulento y borrascoso : y el temor de mas Olza y Cas te lió: para el de Valencia de P. Juan 4 D. Vehancio Laza: ver atizado el fuego devorador de la discordia^ que un genio maléfico parecía para el de Villanueváde los Infantes á P. Antonio Fernandez ViUanueva: estar dispuesto á encender de nuevo, so vió cambiado bien pronto en las mas para el de Fuencafcüllero á D. Is…</t>
  </si>
  <si>
    <t>Lazaref</t>
  </si>
  <si>
    <t>…arecer se limita á las obras que se hacen en las plazas de mento se instaló con un gran banquete y fuegos artificiales, á que asistieron el la frontera occidental. conde Orlof, el almirante Lazaref, M. Butenief, ministro cerca de la Puerta, y muchos oficiales de tierra y mar. Los rusos no han grabado en el risco mas Idem 28. que esta inscripción: Desde que llegó de Toeplitz el Rey, de donde hace unos dia» vino M. An25 as Junio na 1833. cillon, están muy…</t>
  </si>
  <si>
    <t>LazarefF</t>
  </si>
  <si>
    <t>…r expresado con profunda efnocion los sen de todas las grandes cuestiones, que á no ser por.esto ya estuvieran mas adelan timientos del Sultán para el Emperador, pasó á visitar al almirante LazarefF tadas, y la negativa del lord Althorp á trabajar ahora en nuevos asuntos. Se ase que le recibió á bordo de su navio con todos los honores militares acostumbra gura que en la semana de Pascua se hará el arreglo ministerial, y que se encar dos. El seraskier anu…</t>
  </si>
  <si>
    <t>Lazareff</t>
  </si>
  <si>
    <t>…io de Rusia. Parece sin embargo que el Sultán ha mudado do landa las leyes de los pobres. Mr. Richards, sir E. Knatchbull, el coronel opinión, y que ha exigido terminantemente del almirante Lazareff que no sal Wood y Mr. Grattan opinaron que seria muy útil para Irlanda, así como muy ga del Bosforo, á pesar de que el viento es favorable para su viage. Añaden al benéfico á su población desgraciada. Mr. Hume, el lord John RüsseH, sir R. gunos que el Sultán…</t>
  </si>
  <si>
    <t>LazareflP</t>
  </si>
  <si>
    <t>…tido sionero en la batalla de Koniáb, y en efectíTfia’ llegado ya á Constantinopla. favorable i su prolongación. Entre tanto siguen las Ureas legislativas con mu El 9 se invitó al almirante LazareflP para qué se reuniese con algunos de sus cha actividad. {Corresponsal de Nuremberg.) ' oficiales en la casa de ia moneda imperial, en donde se les han distribuido las medallas acunadas en honor de la escuadra rusa. El capitán bajá ha dado al al HESSE—ELECTORAL…</t>
  </si>
  <si>
    <t>Lbutdér, Manuel</t>
  </si>
  <si>
    <t>Manuel Lbutdér</t>
  </si>
  <si>
    <t>…a , lio cual A Jm tres y mqdk de Ja tarde deldia de ayer Aerificó .tUvte«(ltdtc&lt;a»i.e«k; hubiera costado mucha gonte á causa de úna. fuerte empalizada que^iene en Btal el' Exaroo..Sr. D. Manuel Lbutdér, tcntente gcneraL dU Jeúuftatlss^Nsl&gt; su interioy, y que nuestra* balas no baq podido destruir. Se hafiia próvecudo «tos, y «pitan genembd$^47j¿rcito y principadó. La premiim; deb.óeró^cs tewóar ette fuerte con 'el objeto de que ,lá fHUMía dé breeháiso' pttdí…</t>
  </si>
  <si>
    <t>Lcbau</t>
  </si>
  <si>
    <t>…n los voluntarios. Re*de insultos, y si ayer no-se contestó al que los hacia, lo que hoy ha dicho el listas y demás habitantes del Algárbe, decididos £ combatir, contra los invaso mariscal Lcbau,y el haber adherido á ello la Cámara, principiará á satisfacer al res de sít territorio. Parte de la guarnición de Lisboa, qué consta dé IÓ9-hom mariscal Soult. No dudo qué» si M. Ericqiieville estuviese presente..... (M. di bres, saldrá contra los enemigos s…</t>
  </si>
  <si>
    <t>Lctarg</t>
  </si>
  <si>
    <t>…ertemente bes debe haber sido mas considerable , pues en upa sola carga perdieron 14. . esta noche el bilí sobre los diezmos de Irlanda; y no será muy difícil conse «En seguida el coronel Lctarg hace mención en su parte de cuantos se dis guir en la votación una mayoría por hallarse ausentes muchos Pares, (Globo.") tinguieron en citas acciones. Contestando el lord Palmerstoa á una pregunta que le hizo el coronel «En una postdata con fecha del 10 de Ag…</t>
  </si>
  <si>
    <t>Le, D- Juan de</t>
  </si>
  <si>
    <t>D- Juan de Le</t>
  </si>
  <si>
    <t>…onel graduado de infantería .te Bvlsrencia IHVA 91 DOS. niente coronel del Real cuerpo de ingenieros D. José Montes-, el de Ocaña Dhis. del dia an- Total. Curados. Fallecidos. -al coronel D- Juan de Le)va, que lo era electo de Valencia de Alcántarat y , terior. . Graves. Leves. el de Madrid al mariscal de campo D. Luis del Aguila, marques de Espeja. r 13 2 3 18 8 18 1 19 3 La Reina Gobernadora, por Reales decretos dirigidos al presidente del 9 16 16 4 de fi…</t>
  </si>
  <si>
    <t>Leblich, Domingo Badía y</t>
  </si>
  <si>
    <t>Domingo Badía y Leblich</t>
  </si>
  <si>
    <t>…nos, lublas, magnetismo, terremotos, caber- oas, fuentes, incendios, terror, muerte apareóte, rayos, nieve, buraclnes/sueOos, volcanes, vejez &amp;c., por el Sr. Sigaud; traducido por D. Domingo Badía y Leblich! Un tomo en 4.0, edición de 1800, á 11 rs. rama y 12 rústica. Se venden en el despa cho de la imprenta Real. El Sr. conde de Qslombi, encargado de Negocios de S. M. la Reina núes* tra. Señora en la corte de París, da cuenta, con fecha de 9.de Noviembre, de Lo…</t>
  </si>
  <si>
    <t>Leclec</t>
  </si>
  <si>
    <t>…, en cada uno de los cuales se podrán situar 4 cañones de . las alturas que dominan la ciudad de Faro, teniendo-oculta, según se Observó9 á 8: son muy semejantes í los que usó el general Leclec en la expedición que «I mayor fuerza én el declive opuesto de los Cerros. Pero nuestras tropas salichizo i Sanio pomlñgo."’'(G. de F*} ) *00 á ocupar los puntos que les fufcron designados, y en el ínterin que los fran -iMons. Angelo May, bibliotecario del Vat…</t>
  </si>
  <si>
    <t>Ledesma, Manuel</t>
  </si>
  <si>
    <t>Manuel Ledesma</t>
  </si>
  <si>
    <t>…r la firme resolución se suspenda por ahora el nombramiento y viage del comisionado, encargando de todos los leales habitantes de aquella isla, de sostener los derechos del Tro al Sr. D. Manuel Ledesma, agente de este cabildo en la corte, y al Sr. D. Es no y de la augusta descendencia de V. M., como asi ¡o expresó1, cuando tuvo á teban de Ayala, que á nombre del ayuntamiento expongan á los pies del Tro bien V. M. restablecer laí antiguas leyes de la monarqu…</t>
  </si>
  <si>
    <t>Ledoux</t>
  </si>
  <si>
    <t>…s de crédito de la I nal para trasladarse á bordo del Cocodrilo. Le acompañan el general Beurman, deuda sin ínteres presentados en la Real caja de Amortización para su canee- [ el coronel Ledoux y el almirante Prefet; y una hora después se dió á la vela el lacion; y asimismo se sirvió mandar S. M. que se den las gracias á este inte- I Cocodrilo.” (G. de F.) resado, y que se publique en la Gaceta este rasgo de desprendimiento para su I «El bergantín l…</t>
  </si>
  <si>
    <t>Lee</t>
  </si>
  <si>
    <t>…un-y^e-tan largoj mfejjfc papan- ,¡ ^.hicrnanifestado cnias fojntcras no tadó ¿ñ'Biuy buíu estadoyinrmadasde I mejor espíritu. Cespues ríe un oía de ndades de la China; y .que el gobernador Lee, á la cabeza de un nuevo re- ’ descanso, $e embarcó la primera columna en buques de trasponte austríacos: fuerzo, debe llegar, jntty pyonfo para reprignif yoontener la revolución. (Coucada bataUonasc ha embarcado en trps embarcaciones ; y asi para'trasportar…</t>
  </si>
  <si>
    <t>Lefer, Francisco</t>
  </si>
  <si>
    <t>Francisco Lefer</t>
  </si>
  <si>
    <t>…á las doce de la mañana en ta contaduría de la referida subdelegacíon. *- ■-En virtud de providencia del asesor general de los Reales cuerpos de artillería é ingenieros se cita á D. Francisco Lefer, vecino de la ciudad óe Cádiz, apoderado dé 4013A va COWRCIQ—Cotización de hoy í lai trei de la tarde. Doña María Josefa Solís y Garay, viuda que dice ser del difunto D. Felipe ArcoAgüero, coronel que fue del Real cuerpo de Ingenieros, para que en el término…</t>
  </si>
  <si>
    <t>Leford, Mariano</t>
  </si>
  <si>
    <t>Mariano Leford</t>
  </si>
  <si>
    <t>…ron las comunicaciones entre Sevilla y Bonanza, donde se ha construido una aduana, y se están ejecutando otfas obra! por cuenta del Real erario. AUSTRIA. En esta situación propuso D. Mariano Leford, del comercio de Cádiz, to-* Viena 17 de Julio. mar á su cargo la construcción del nuevo camino, y previos los correspondien Parte de la tropa que tenemos en Austria alta se ha puesto en pie de guer tes presupuestos é informes se le adjudicó la referida empre…</t>
  </si>
  <si>
    <t>Leiningen, Henrique de</t>
  </si>
  <si>
    <t>Henrique de Leiningen</t>
  </si>
  <si>
    <t>…Las que el general Guilleminot no ha tenido á bien desempeñar. divisiones que forman sus calles se b*n dividido eñ propiedades particulares, :____Acaba de llegar á esta capital el príncipe Henrique de Leiningen, hijo del sujetas á ciertasreglas con el fin de excitar la emulación de los poseedores, y primer ‘matrimonio de la duquesa de K.ent, y hermano mayor por consi se van convirtiendo en jardines deliciosos. guiente de la princesa Victoria , heredera presuntiA del…</t>
  </si>
  <si>
    <t>Lelewel</t>
  </si>
  <si>
    <t>…la admisión de los polacos, principalmente Brougham dijo que para tratar de este asunto en la Cámara debía esperarse á de aquellos que participan de las doctrinas y opiniones del profesor Lelewel, que lord Teynham hubiese tentado todos los recursos y apelaciones contra la cuya antipatía á la monarquía es generalmente conocida. sentencia dada, para ,1o cual- bastarían cuatro ó cinco dias; y. el conde de WinEn esta atención el gobierno austríaco ha mani…</t>
  </si>
  <si>
    <t>Lema, Manuela Oreiro</t>
  </si>
  <si>
    <t>Manuela Oreiro Lema</t>
  </si>
  <si>
    <t>…enido. Sin este requisito no se abona ningún núme l.° , Dúo de la ópera Ansia Bolena , del maestro Donizzeti, cantado .por ro , ni se responde á las reclamaciones. ; . los alumnos Doña Manuela Oreiro Lema y D. Joaquin Reguer. 2.° Primer, acto de la comedia de Martínez de la Rosa lil marido en la chimenea, en la que salen Doña’ Isabel Boldum, Doña Francisca} Doña Francisca Casanova, ANUNCIOS. ; ■ ‘ Pepa: D. Florencio Romea, D. Carlos: ¡D. Nicolás Lombia, D. Anselmo: JUannal de fís…</t>
  </si>
  <si>
    <t>Lemos</t>
  </si>
  <si>
    <t>…los voluntarios de esta villa. Creo que esta noche pasará una bri Austria y Prusia, á quienes interesa que Alemania é Italia permanezcan tran gada nuestra enfrente de Santaren. El general Lemos y otras tropas salieron ayer quilas, no permitirán que se lleven á efecto unas disposiciones cuyas consecuen para aquel punto. Tenemos aquí un batallón de azorianos fieles que hacen ex cias amenazarían la seguridad de los Estados que están bajo su tutela. De…</t>
  </si>
  <si>
    <t>…ella; pero que el comandante que la dirigía se replegó) sin orden, por lo ríos , que si hubiesen cedido en aquella época á un poder colosal, que solo bus cual fue fusilado; que el general Lemos recobró en la tarde del 8 dicha calle y caba la gloria militar, y que á lo mcnbs profesaba respetar la religión y lo* há avanzó hasta la plazuela contigua, donde se batía frecuentemente: que pereció bitos de los pueblos que sujetaba á su dominio. en uno de lo…</t>
  </si>
  <si>
    <t>Lenti'ó, Josef Benito y</t>
  </si>
  <si>
    <t>Josef Benito y Lenti'ó</t>
  </si>
  <si>
    <t>…especies y aplicaciones á las artes, á la eco® mos que sea propio de la dignidad de un Soberano establecerlas ni conservarlas. comía doméstica y á la medicina ; por el licenciado D. Josef Benito y Lenti'ó, direc La Gaceta de Francia concluye exhortando al gobierno español á que mi tor de loaReales bafios minerales de Alange &amp;c.: un romo en 8.° Esta obrita , desti re »quienes son los que aprueban la revocación de la ley sálica.” -Ya está mi nada principalmente…</t>
  </si>
  <si>
    <t>Lentijó, Josef Benito y</t>
  </si>
  <si>
    <t>Josef Benito y Lentijó</t>
  </si>
  <si>
    <t>…uav to por nacionales y extrangeros; coo la idea de que la reunión de todos sus mate riales pueda formar un curso completo de agricultura, que en nada desmerezca del dic . Alongé. D. Josef Benito y Lentijó, en Vallado lid: desde L° de Julio haaa cionario de Rozier, del de Neufchateau ni del publicado y reimpreso últimamente ta fin de Agosto. eo París por los hombres mas célebres é instruidos en este lina ge de conocí mico tos. «ALICIA. Constará cada número por…</t>
  </si>
  <si>
    <t>León, Cristóbal de</t>
  </si>
  <si>
    <t>Cristóbal de León</t>
  </si>
  <si>
    <t>…el 22 á las diez Francisco Fernandez; y para la ración que este deja vacante en la misma igle de la mañana aquí, que es su cuartel general. Sus fuerzas consisten en-56ú hom sia á D. Cristóbal de León: para la dignidad de pjborde mayor del Real mo bres de infantería y 4&lt;) lanceros, unos y otros extrangeros; y 3u0 portugueses nasterio de S. Cucufate de Valles á D. Fr. Ignacio Desvilar y de Fria: para mandados por el padre Goys, 40 de caballería, á cuyo fren…</t>
  </si>
  <si>
    <t>León, Francisco de</t>
  </si>
  <si>
    <t>Francisco de León</t>
  </si>
  <si>
    <t>…rar para que compongan dicha comisión á D. Joaquín ánimo de la Reina Gobernadora, manifestándole á S- M. que mi deseo no es I Carrion, ministro suplente de mi consejo de Hacienda, D. Francisco de León otro que el de ocuparme cuanto antes en su Real servicio, y acreditarle que en | Bendicho, ministro honorario de mi consejo de la Guerra, y D. Manuel Alva- ninguna ocasión desmentiré la confianza con que el Sr. O. Fernando vn se háj I rez García, vocal de la…</t>
  </si>
  <si>
    <t>León, Francisco Filomeno Ponce de</t>
  </si>
  <si>
    <t>Francisco Filomeno Ponce de León</t>
  </si>
  <si>
    <t>…adrid á D. Fermín Gil de Linares, alcalde de Casa y Corte. el del Excmo. Sr. intendente, conde de Villanueva, las casas del Sr. conde de Santovenia, y la del Sr. auditor de marina D. Francisco Filomeno Ponce de León, las fachadas de la Sta. I. catedral, de los cuarteles de artillería, Cataluña, El conde de Colombi, encargado de Negocios de la Reina nuestra Señora España , la Habana , voluntarios de mérito y lanceros del Rey , en algunos de en Paris, ha dado cuenta de que…</t>
  </si>
  <si>
    <t>León, Juan Bautista</t>
  </si>
  <si>
    <t>Juan Bautista León</t>
  </si>
  <si>
    <t>…obtienen. á que perteoecen. de su parte que 2 muertos y 6 heridos. Libre ya y sin obstáculos el camino de Vitoria, bajaron nuestras tropas en Capitán1, teniente.................. D. Juan Bautista León. . . . Córdoba , 10 de la dirección de esta ciudad, á la cual llegaron á las diez de la niañana del 21, Subteniente. . . .,..................... D. Nicolás Mendoza. . .. . .j linea. coronel*, primer coo la cuyo habiendo salido provincia diputación á su encuen…</t>
  </si>
  <si>
    <t>León, Tomas I</t>
  </si>
  <si>
    <t>Tomas I León</t>
  </si>
  <si>
    <t>…sta obra es de asignatura en las facultades de leyes y cánones. |.n, arroba: vino, á l2 rs. el cántaro;. '■¿—Reglas de urbanidad y evitót ¿tiler á Jos niño* t eScrU»$ ta verso por D. Tomas I León. J Trigo, de primera calidad, dé 34 4 36 rs. fanega: cebada, dé. 12 4 Murcia Alonso, preceptor de latinidad; *.® ediciónf un cúadernito en 8.° Se vetídé | l3 id-: aceite, 4 56 rs. arroba: vino, de l6 á 18 rs. el cántaro, én—ElementesMidrid en ,ládelibreríaeco…</t>
  </si>
  <si>
    <t>Leonardo</t>
  </si>
  <si>
    <t>…con una fuerza compuesta de voluntarios Realistas y guerrillas, en ** Por un despacho telegráfico, cuya copia hemos recibido de Santaren, sabetre las cuales se distinguían las del capitán Leonardo, la de Saivaterra de loe oto* que el 10 del corriente á las unco de la larde se hallaba el Rey nuestro Ma gris, y la del montero general de Zamora Correa. Señor recorriendo las diferentes posiciones de su ejército, y que en aquella hora El enemigo desapareció…</t>
  </si>
  <si>
    <t>Leoparís, Domingo</t>
  </si>
  <si>
    <t>Domingo Leoparís</t>
  </si>
  <si>
    <t>…mingo Rodríguez, D. Sebastian Luzon, D. Juan Dot, Don F.l dia 30 de Diciembre próximo pasado habia en la casa de observación Vicente Salvey, D Manuel Blazquez, D. Femando Herrera, D. Domingo Leoparís, de la Junquera J76 pasajeros», desde dicha fecha hasta la de 19 de Enero úl JUan Sala.Doña íyiarla Joiefa JRoreoo y á los hijos,menores de D. Alonso Torres, timo entraron en el mismo punto otros 138, y de ellos los 188 han conti para que los susodichos ó sus…</t>
  </si>
  <si>
    <t>Lesuirenombrado</t>
  </si>
  <si>
    <t>…os; Maurocordato, de Negocios exírangeros y de la casa Real; Schmalíz, —.—Los periódicos de Méjico que alcanzan hasta el 10 de Octubre dan noti interino de Guerra, en ausencia del-capitán Lesuirenombrado en propiedad, y cia de una acción en Guanajuato entre el general Sardana y las tropas rebeldes, Sutzoss, ministro de la Justicia. El gobierno ha publicado tres leyes, una'sobré en la cual han sido'estas vencidas completamente. Por otros dos partes oficiales l…</t>
  </si>
  <si>
    <t>Letona, Juan López de</t>
  </si>
  <si>
    <t>Juan López de Letona</t>
  </si>
  <si>
    <t>…del anterior, da parte ai ministerio de la Guerra de que la columna ai mando del comandante Los artículos del Diario de loe Debates, del Globo de Londres, del 7 /mes de caballería D. Juan López de Letona encontró una parte de la facción del y de otros periódicos ce Inglaterra y Francia, independientes y de mucho in rebelde Merino y la destruyó completamente, haciéndole varios prisioneros, que flujo en las clases ilustradas y opulentas, que hemos insertado en…</t>
  </si>
  <si>
    <t>Leydet</t>
  </si>
  <si>
    <t>…movido á dar este paso elhecho luego á una'goleta francesa que entró en el estrecho. bien de su patria. «Las noticias que el gobierno ha recibido alcanzan hasta el dia 23; y de El general Leydet se opone al sistema de defensa, v quisiera que en vez doellas se deduce que es fabo lo que refiere la Caceta de Augsburgo. Xo que ha disminuir la fuerza de los cuerpos, se adoptase el partido de dar Ucencias tcm*- podido dar maTgen á.esta noticia es un hecho.…</t>
  </si>
  <si>
    <t>…dé ligeros y 48 de línea, y se acantonará ¿n Bayona y sus cer para conseguir la restauración. La relación del corresponsal es la siguiente: »Me canías: la segunda, cuyo gefe es el general Leydet, consta de los regimientos 19 habia ido á comer al campo, y cuando volví ya me encontré esta ciudad en el S9 de línea y 18 de ligeros, y se situará en Pau y sus alrededores; la de ca mayor desorden. Son las nueve de la noche, y, en estos momentos un batallan1…</t>
  </si>
  <si>
    <t>Liaño, Francisco Gómez de</t>
  </si>
  <si>
    <t>Francisco Gómez de Liaño</t>
  </si>
  <si>
    <t>…cia coa solo indicarles que en ninguna otra se ba dado á conocer tan completa y filosdficamente el mérito del Inmortal Hipócrates, ni se han analiza por ¿1 administrador de Rentas D. Francisco Gómez de Liaño, y en seguidt do coa tanta exactitud las obras que de él nos quedan. 30 paisanos armados con escopetas á las órdenes del alférez amnistiado D. Lau ----- La junta de acredores á la compañía de Longistas de esta corte, sellalada para el reano Amorortu. Llegados…</t>
  </si>
  <si>
    <t>Lichstenstein, Luis</t>
  </si>
  <si>
    <t>Luis Lichstenstein</t>
  </si>
  <si>
    <t>…ektrangeros, sus credenciales como En las cartas de Viena con fecha 7. de este mes se anuncia la muerte del ministro encargado de Negocios de S. M. I. cerca del Rey de los belgas. príncipe Luis Lichstenstein, gobernador que era de la Bohemia. (D. de los D.) INGLATERRA. En las últimas cartas que se han recibido de Argel se dice que la comisión encargada de examinar é informar al gobierno sobre nuestra colonia de Africa, ^ Lóndres 15 de Noviembre. pasando á Oran á…</t>
  </si>
  <si>
    <t>Liébcrmann</t>
  </si>
  <si>
    <t>…jo del dia. ° - La Reina nuestra Señora dispensó igual honra, á la misma hora de las 12 En.et-mbméntomiimo-on qo¿ Barcelona túvo la satisfacción dé ver i S. E. del dia de ayer, al caballero Liébcrmann, ministro plenipotenciario &lt;¡e Pru— ea«u »ecinto,oyó su voz paternal»; fijándose-en les párages públicos y expen sia , para entregar otra carta de su augusto Amo, diéndose'profusamente elsígu¡enre~ manifiesto:' i Anteayer 29 ha entrado en el ejercicio de las…</t>
  </si>
  <si>
    <t>Lieven</t>
  </si>
  <si>
    <t>…que los nego continuara su camino á Petersburgo. Antes de su salida tuvo una larga confe cios de Oriente no fuesen causa dé una colisión entre la Francia y la Rusia. rencia con el príncipe Lieven, los barones Bulow. Nenmann y Air. Dedel. (G. de Aug/burgo.) (Globo.’) ------ El 2 por la noche se leyó por segunda vez en la Cámara de los Comunes Idem 28. el bilí del jurado irlandés, y al dia siguiente deberá pasar á la comisión. ' Se atribuye la baja que…</t>
  </si>
  <si>
    <t>…de OrlofT, con el objeto de averiguar la verdad de este hecho, dio ya ha recibido orden de entrar en el mar Negro, por cuya razón se dispone á orden al capitán del estádo mayor el barón Lieven para que marchame í lo* pasar los Dardanelos. Los lusos tienen en el Bosforo trece navios de línea, seis puntos donde se hallaba el ejército egipcio, y'le siguiese, observándole hasta fragatas, tres corbetas, cinco bergantines, tres goletas, dos gabarras, un…</t>
  </si>
  <si>
    <t>…para hacer todos les prepara- Los embajadores de las cinco Potencias se reunieron ayer en la secretaría _____ »congreso en Milán compucs- , de Negocio» cxirangeros, que fueron tí príncipe Lieven, príncipe E^reriiazy, _ * los Stí9tínne»;iíe JM» , y prendido por el virey; barón Bulow, barón de Vc^áernberg, el encargado de Negocios d« Francia y tí lyM^lomlx^liofy^eto^ peuss examtaár los negock» ’ct': aq»«íl* parte de vizconde Palmeríton. La conferencia…</t>
  </si>
  <si>
    <t>Ligues, Pedro Clemente</t>
  </si>
  <si>
    <t>Pedro Clemente Ligues</t>
  </si>
  <si>
    <t>…to. Lérida................................ D. Mariano Valero y Arteta. Todas las cartas que se acaban de recibir de Berlin anuncian como un he LogToño............................. D. Pedro Clemente Ligues. .. cho cierto y positivo que los gobiernos ingles y francés han protestado de nue Lugo.................................... D. Josef María Moscoso de Altamiras vo contra el tratada celebrado últimamente enlre la Rusia y la Puerta. (G. Malaga. . ..............…</t>
  </si>
  <si>
    <t>Lillo, Bernardo</t>
  </si>
  <si>
    <t>Bernardo Lillo</t>
  </si>
  <si>
    <t>…e Alicante.......................... . D. Bernardo Borjas Tarríus. dice asi:»Las comunicaciones entre la fortaleza de Maestricht y la frontera Almería............................. D. Bernardo Lillo. ;del Brabante septentrional serán enteramente libres.” Esta nueva convención Avila.................................. D. Manuel María Arrieta. :ontiene 10 artículos, y las ratificaciones han sido cangeadas en Zouhoven el 26 Badajoz........................ D.…</t>
  </si>
  <si>
    <t>Lima</t>
  </si>
  <si>
    <t>…as personas, que han desplegado, mayoj magnificencia en la corte de su augusta Persona y á la causa de su muy amada Hija la Reina nuestra Seño por la mañana, se han distinguido el caballero Lima, encargado de Negocios, ra Doña Isa blx i i. y el marques d? Fupchal, cuyas libreas estaban galoneadas de plata. S. M. ser El camino estuvo cubierto de los leales habitantes de los pueblos ya referí- I ha informado de la salud de su querida Dona María y dp la…</t>
  </si>
  <si>
    <t>Linage, Francisco</t>
  </si>
  <si>
    <t>Francisco Linage</t>
  </si>
  <si>
    <t>…a tarde, habia recibido noticia en el camino del á la iglesia mayor de esta villa, en la que se cantó un solemne Te Deumt al brillante comportamiento del teniente coronel graduado D. Francisco Linage, que asistió todo el cabildo eclesiástico y algunas comunidades , el que con capitán de carabineros, sobre Amurrio en el dia anterior, en cuyo punto y en cluido salió la misma comitiva á las salas capitulares, en la que estaba prepara los dos días anteriores…</t>
  </si>
  <si>
    <t>Liñan, Pascual</t>
  </si>
  <si>
    <t>Pascual Liñan</t>
  </si>
  <si>
    <t>…l'Josef de Arbizu.=D. Pedro Bailin.=D. Josef María de Alós. —D. Josef de V. M., como su tierna Madre y Tutora. Dígnese V. .VL admitir benigna Sartorio.=D. Juan de Potous y Mojica.=D. Pascual Liñan.=D. Tomas Gon- esta ingenua manifestación, emanada solamente de la lealtad que le profesan ■ zalex Carvajal.=D. Joaquín 11 rbína. jos exponemes, y que jamas desmentirán, sosteniendo siempre por convenci miento , por deber y fidelidad jurada los imprescriptibl…</t>
  </si>
  <si>
    <t>Linares</t>
  </si>
  <si>
    <t>…osa posición y fragosidad del terreno ocupado por los rebeldes, jr Los suplicantes y todo* los interesados en esta vuestra Real gracia bendeci nada puedo añadir al parte que da el coronel Linares, digno del mayor elogio rán á V. M, Un elemente como ansiosa por la paz y buena unión de todos por su comportamiento'en el ataque, y sus disposiciones. vuestro, súbditos, en unto que piden con igual anhelo al Todopoderoso con La pérdida ha sido sensible, y ru…</t>
  </si>
  <si>
    <t>…hacia Aliaga, con lí idea de ha p la residencia del autor. 6.a Solo se abrirán las cartas de las memorias que sal cerse fuertes en su derruido castillo; pero habiéndolo sabido el coronel Linares, gan premiadas: las demás serán devueltas por el Dr. Epps con mención hono salió inmediatamente en su persecución con la columna de’su mando; y apenas rífica; y las premiadas serán devueltas á sus autores para que si les conviene do divisaron los rebeldes, se…</t>
  </si>
  <si>
    <t>Linares, Cristóbal</t>
  </si>
  <si>
    <t>Cristóbal Linares</t>
  </si>
  <si>
    <t>…ho el paso de un correo ingles para incluir á V. E. gando Real indulto á los presos y prófugos presentados por consecuencia de la copia del parte que he recibido esta (rufiana del coronel D. Cristóbal Linares.. asotuda de ia noche de i 18 del mes anterior, sirviéndose mandar se sobresea La' acción de Calanda es ral vez una de las mas brillantes y atrevidas conocien en esta causa. do la ventajosa posición y fragosidad del terreno ocupado por los rebeldes, jr Los su…</t>
  </si>
  <si>
    <t>Linares, Fermín Gil de</t>
  </si>
  <si>
    <t>Fermín Gil de Linares</t>
  </si>
  <si>
    <t>…el u. y comercio de mercaderes y oficiales, estando presentes D. Josef Lasauca , Don Estos son los sentimientos de la junta, y V. E , si lo considerase oportuno, Fernando Pinuaga, D. Fermín Gil de Linares y D. Gabriel García Valleci- tendrá á bien elevarlos á L. R. P., asegurando á S. M- de la fidelidad y mas Uos , alcaldes de la Real casa y corte de S. M., se publicó la Real pragmática- respetuosa obediencia de esta corporación. sanción antecedente, con trompetas y timbales, por…</t>
  </si>
  <si>
    <t>…lacio del Excmo. nadora nombrar subdelegado principal de policía interino de la provincia de Sr. gobernador y capitán general en que se observaba una armoniosa sencillez; Madrid á D. Fermín Gil de Linares, alcalde de Casa y Corte. el del Excmo. Sr. intendente, conde de Villanueva, las casas del Sr. conde de Santovenia, y la del Sr. auditor de marina D. Francisco Filomeno Ponce de León, las fachadas de la Sta. I. catedral, de los cuarteles de artillería, Catalu…</t>
  </si>
  <si>
    <t>Linares, Gil de</t>
  </si>
  <si>
    <t>Gil de Linares</t>
  </si>
  <si>
    <t>…levado i las casas. Las cartas que se dirijan á la redacción deberán Granada.—(En la ciudad.) Trigo, de 30 i 36 rs. fanega: cebada, de 14 ——Porvenir francasprovidenciade porte.del Sr. Gil de Linares, alcalde de Real casa y corte, se cita á 4 16’id.: aceite, á 32 rs. arroba: vino, de 15 á 16 id. todos los que se consideren con derecho á los bienes que ban quedado por falleci ' Guadalajara.__(En la ciudad.) Trigo de flor, de 48 4 50 rs. fanega: miento de D…</t>
  </si>
  <si>
    <t>…, si alguno de estos lotes obtuviese la suerte, se sacará Remacha á 14 rs. otro para tomar de él los vales necesarios al completo de los 100 que com —fin virtud de providencia del señor Gil de Linares , alcaide de corte, se cita á to prende cada suerte, debiéndose advertir que la última sección ó lote número dos los que se consideren con derecho á los bienes que qoeóaron por el fallecimiento 2916, compuesta de los picos de vales de 100 pesos de Enero y Set…</t>
  </si>
  <si>
    <t>Linares, Tomas López</t>
  </si>
  <si>
    <t>Tomas López Linares</t>
  </si>
  <si>
    <t>…. Alejandro Joaquín Juncosa, contador principal de rentas Reales la paz ciyil, podría desearse una oposición para sostener á todo trance tan jus • intendente interino de la misma;'D. Tomas López Linares, presbítero, deas tos derechos. Tales han sidormi general, los sentimientos que ha excitado en de la Real insigno iglesia colegial de S. Pedro, vicario juez eclesiástico; los mí el ejemplar del testimonio de las actas de Córtes de 1789 sobre la sucesión indiv…</t>
  </si>
  <si>
    <t>Lindhurst</t>
  </si>
  <si>
    <t>…bido una ¡unta, en la cual se han allanado todas las di envian á Bruselas estos dos diplomáticos, lo que miran como un reconocimien ficultades que existían entre lord Wellington y lord Lindhurst; y se cree que to efectivo de la independencia del nuevo Estado; por el contrario pintan á la habrá una formidable Oposición contra el bilí relativo á tribunales locales, pro Dieta germánica como en hostilidad abierta con la revolución belga v eL trono puesto…</t>
  </si>
  <si>
    <t>Linio-wskí</t>
  </si>
  <si>
    <t>…capital, durante los cua les recorrió casi todas las inmediaciones de ella. El Rby y Reina nuestros Señores, la Serma. Sra. Princesa heredera y su Ha regresado á esta el teniente coronel Linio-wskí, que habia ido con una augusta Hermana siguen sin novedad en su importante salud. comisión extraordinaria á Sttutgardt y Carlsruhe. Según todas las apariencias, están tan acalorados los ánimos en Alemania que se temen consecuencias des Del mismo beneficio dis…</t>
  </si>
  <si>
    <t>Linneó, Cárlor</t>
  </si>
  <si>
    <t>Cárlor Linneó</t>
  </si>
  <si>
    <t>…las que se han hecho? Indíquelas la Gaceta di Francia, y ve ANÜNCI0S. remos. 3.® No es cierto que España haya debido á la ley salica la larga paz de Partt práctica dg botánica del caballero Cárlor Linneó, que comprende las clases, que ha gozado desde tiempos-de Felipe v, ni tampoco es cierto-que esta paz órdenes, géneros, especies y variedades de las plantas con sus caracteres genéricos y específicos, sinónimos mas selectos, lugares donde nacen, y propiedades…</t>
  </si>
  <si>
    <t>Liria, Jorge Gonzalo de</t>
  </si>
  <si>
    <t>Jorge Gonzalo de Liria</t>
  </si>
  <si>
    <t>…NOTICIAS EXTRANGERAS. Excmo, Sr=P. E. S. I. E.=Juan Benigno G omez.—üxcmo. Sr. Secretario de Estado y del Despacho del Fomento general del reino. INGLATERRA. Lóndreí 11 de, Marzo. D. Jorge Gonzalo de Liria, secretario de la intendencia de la’ provincia de Mallorca.=Certifico: Que reunidos por disposición del Sr. D. Juan Benig . Fondor público!. Tres por 100 consolidados 884. no Qomez, contador por S. M. de Rentas Reales de esta provincia, y encar Todos están mu…</t>
  </si>
  <si>
    <t>Lisboa</t>
  </si>
  <si>
    <t>…ecta salud. (G. de i.) los particulares del pueblo y su agregado; y a los menestrales con oficta para man tenerse. Los pretendientes dirigirán sus memoriales, francos de porte, al secretario Lisboa 21 de Junio. de gobierno de dicha Reai academia en el preciso término de 40 dias. —-—La Real academia Greco-Latina ha resuelto que la cátedra de latinidad vacante Por las noticias de oficio que el gobierno de S. M. ha recibido hoy de en Ciempozuelos, y anunci…</t>
  </si>
  <si>
    <t>Lista, A.</t>
  </si>
  <si>
    <t>A. Lista</t>
  </si>
  <si>
    <t>…de la suprema junta central gubernativa de los reinos de Espafia é Indias. Se Espafía no puede ignorar que el interes esencial de su pueblo es conservar la paz villa, en 1809, por D. A. Lista: un cuaderno en 4»0 marca mayor, en rústica 8 rs. y buena armonía con toda Europa mientras lo permitan el honor y la seguri Se vende en la librería de Sanz. dad. En cuanto á alianzas que nos sometan á la influencia extrangera, no cree —■ JVuevomanuat.de hidro…</t>
  </si>
  <si>
    <t>Lista, Alberto</t>
  </si>
  <si>
    <t>Alberto Lista</t>
  </si>
  <si>
    <t>…den lo comunico á V. E. para su inteligencia, la de la cámara y-su cumpli miento. Dios .guarde.á V. E. muchos afios. Madrid 12 de Enero de 1833— dado hasta que se encargue de ella D. Alberto Lista, i quien S. M. ha te nido la dignación de conferirla.Francisco Fernandez del Pino-ssSr. Presidente del consejo y cámara de Cas tilla. ministerio oBt tomento general bsi reino. Etc posiciones dirigidas á S\ M. Sefiora: En medio de los ecos de júbilo y de alegr…</t>
  </si>
  <si>
    <t>…s., notas y correcciones, dispuesta de modo q'ue^forme una obra completa de do al arbitrio de la sociedad agraciar á las premiadas con alguna expresión aná historia universal, por D. Alberto Lista, se servirán acudir á’ recoger el tomo 17 de loga á la delicadeza de su sexo en lugar de las medallas expresadas. esta obra á las librerías donde se hayan abonado. Este tomo comprende los reina Arquitectura. Título de sócío de número al que presente el plan m…</t>
  </si>
  <si>
    <t>…traduccióndispuestade las deobrasmodohistdricasque formedel condeuna obrade completaSegur, conde id. : aceite, á 37i_&gt; rs. la carga: vino común , á 80 id. Historia Universal, por D. Alberto Lista, se servirán acudir á las librerías donde se Han entrado en este puerto en todo el mes de Abril último 422 naves han suscrito á recoger el tomo vn de la historia de Francia, xvur de la obra. Com mercantes, y salido A;6 con frutos y efectos del país. prendelos…</t>
  </si>
  <si>
    <t>…e terminó con un castillo de fuégo flotante. Después hubo en la gar, con adiciones, notas y correcciones, dispuesta de modo que forme una obra completa de Ñi-r/orin universal, por D. Alberto Lista, se servirán acudir A las-li plaza del puerto baile general , que duró hasta la madrugada. Todos estos re- brerías donde se hayan suscrito, A recoger el tomo xix de la obra y vm de la his goci jos.se hicieron con el mayor orden, sin que la alegría universal f…</t>
  </si>
  <si>
    <t>…ña Isabel ii, que una comisiona compuesta de D. Manuel como Gobernadora del reino, durante la menor edad de vuestra muy augusta J osef Quintana, D. Francisco Martínez de la‘Rosa y D. Alberto Lista , todos Hija la Reina nuestra Señora Doña Isabel u, U ínclita y esclarecida Isabel, individuos de la academia Española-, me proponga lo que estime conveniente ángel de paz y objeto precioso dé las delicias y felicidad del pueblo español: ¡ asobre los derechos…</t>
  </si>
  <si>
    <t>Llamas, Ramón Ansaldo y</t>
  </si>
  <si>
    <t>Ramón Ansaldo y Llamas</t>
  </si>
  <si>
    <t>…almente lo ésr nes de la misma santa iglesia, á D. Vicente Collado,á D. Josef Cipriano Montan asolando. Tendíala, entendido te Palacio de lasíNecesidadeSf-ü -de Setjem- taUara y á D. Ramón Ansaldo y Llamas: Para otra medía ración de la cate •bre 4* 1833,==D.,Pedro, duque,de Bragan2a.==Josef de Silva Catvalbo. dral dé Calahorra, á D. Miguel Fernandez Angulo: p3radoscapellaníasde nú — Secretaría de Estado y de Negocios Eclesiásticos y de Justicia* Sección de mero…</t>
  </si>
  <si>
    <t>Llandera, Ramona</t>
  </si>
  <si>
    <t>Ramona Llandera</t>
  </si>
  <si>
    <t>…itiego de' condiciones. viduos de los ya indicados establecimientos. —r-u-Se cita por la subdelegaron general de mostrencos, vacantes y abintestatos álos herederos ó sucesores fie Doña Ramona Llandera), vecina que fue del. valle de Llendn, á rio de que dentro de 15 dias se presenten por si ó por medio de procura En París se ha publicado el siguiente anuncio, que insertamos por lo que dor en dicha- subdelegaron general, y por su escríbanla al cargó de Salay…</t>
  </si>
  <si>
    <t>Llano, Pedro Nolaseo</t>
  </si>
  <si>
    <t>Pedro Nolaseo Llano</t>
  </si>
  <si>
    <t>…milagrosamente ef mejor de lo» Monarcas que ha conocido le Espafia. Si la infausta noticia jje la gravísima enfermedad de que se vió acomcEn lóde Mayo de este afio acudió i S. M. D. Pedro Nolaseo Llano , ma tidoó y el considerar el péligro inminente en que le constituyó de acabar su nifestando que, no obstante haber sido purificado en primera instancia , Se le preciosa vida', cubrieroó de luto y amarguillos corazones de los exponentes y. Jwbia privado de su…</t>
  </si>
  <si>
    <t>Llauder, Manuel</t>
  </si>
  <si>
    <t>Manuel Llauder</t>
  </si>
  <si>
    <t>…ña , que en la orden de este día comunica á los cuerpos de esta guarnición su desde su erección tiene acreditados á sus 1 Soberanos^ al Rey nuestro Señor, digno caudillo y capitán general D. Manuel Llauder, con el mas puro entu le ha recibido con el mas reverente aprecio, y mañdadole archivar: hallándose siasmo, y llenos de aquella dulce complacencia que inspira la gratitud de todos, pronta siempre en cuerpo ¿ individualmente a defender con sus vidas y hacien y…</t>
  </si>
  <si>
    <t>…asa. astronómico de Marina dé la ciudad de S. Fernando, en virtud de privilegio exclusi vo des. M. El remátese ha dé verificar el dia t,° de,Agosto próximo 4 tas doce y El Exento. Sr. D. Manuel Llauder, capitán general del ejército y princi mfdiay las bases,de Ja mañanaartículoseny lacondicionessala de Justiciéde la referidadel Reallubaüa,y supremoestíoconsejoda manifiestode la Guerra,en la pado de Cataluña, ha dado porte al ministerio de Guerra, del excele…</t>
  </si>
  <si>
    <t>…or ne Dios guarde á V. E. muchos anos. Barcelona 9 de Octubre de 1833.= cesidad para renovar á V. M. las seguridades de mis promesas; y asi con todo Excmo. Sr.=Juan Courto.=Excmo. Sr. D. Manuel Llauder, capitán general el ahinco de mi corazón , después do haber tomado las medidas necesarias de aste ejército y principado. para que no se perturbe la tranquilidad de los pueblos que están á mi cuidado, vengo á los Reales pies de V. M. á repetir mis juramentos d…</t>
  </si>
  <si>
    <t>Lob'ai</t>
  </si>
  <si>
    <t>…dóhcv/que Jia hecho AI. Salverte, que se de Algárbe, entre Cace!la y Montegordó. Estas tropas, después del desembarcó, inserte én el acta de la sesión de hoy todo él jBScursd"del- mariscal Lob'ai^, con marchaban en la direccióh ‘de Tavirá. La misma expedición se -había1 presentado lo cnal Se cierra una discusión desagradable pdr sí, y se acredita el. disgusto que antes enTá embocadura del Tajo, y en otros puntos de la costa de(Portugal; causó á la Cám…</t>
  </si>
  <si>
    <t>Lobau</t>
  </si>
  <si>
    <t>…s que se han de invertir en el pago de sueldos del estado ma yor, cuerpo de genaarmas, reemplazo del ejército y sueldos de los tribunales Leída el acta de la última sesión dice el mariscal Lobau que el discurso pro militares.” nunciado ayer por M. de Bricqueville le ha sorprendido mucho t pues no pue La comisión propone que de los 125,3629 francos que por el capítulo 7.® de mirar con indiferencia se ultraje á uno de los mas ilustres militares de Fran…</t>
  </si>
  <si>
    <t>Lobaü</t>
  </si>
  <si>
    <t>…;. . . •&gt;i¡ito heclio ayer al mariscal Spült.'ptopolie.corno única ine.lió de conciliar los * táimbro., mandados por el general VlUyflor, en un punto Indefenso de la _ cfeebs del mariscal Lobaü con lasdbservadóhcv/que Jia hecho AI. Salverte, que se de Algárbe, entre Cace!la y Montegordó. Estas tropas, después del desembarcó, inserte én el acta de la sesión de hoy todo él jBScursd"del- mariscal Lob'ai^, con marchaban en la direccióh ‘de Tavirá. La mi…</t>
  </si>
  <si>
    <t>Lobo, Francisco Ontiveros</t>
  </si>
  <si>
    <t>Francisco Ontiveros Lobo</t>
  </si>
  <si>
    <t>…e á S. M. Ibs sentimientos de gratitud de sus individuos por las benéfi cuantos se crean con derecho á los bienes que han quedado por fallecimiento Intes tado, cerca de París, tie.D. Francisco Ontiveros Lobo, secretarlo de legación que fue cas medidas que comprende ‘ aquella soberana resolución en favor de las clases en Suecia, para que en el términode do* meses ios que se bailen en el reino, y de menesterosas, y á cuya realizaikm. ofrecen contribuir por todos lo…</t>
  </si>
  <si>
    <t>Lombia, Nicolás</t>
  </si>
  <si>
    <t>Nicolás Lombia</t>
  </si>
  <si>
    <t>…Martínez de la Rosa lil marido en la chimenea, en la que salen Doña’ Isabel Boldum, Doña Francisca} Doña Francisca Casanova, ANUNCIOS. ; ■ ‘ Pepa: D. Florencio Romea, D. Carlos: ¡D. Nicolás Lombia, D. Anselmo: JUannal de física divertida ó nuevas recreaciones físicas: contiene varios experi D. Mariano Fernandez, D. Eugenio: D. Carlos Boldum, Juan. 3.° Terceto mentos curiosos, instructivos y deYáelt ejecución; con diversas aplicaciones il las ar tes y l…</t>
  </si>
  <si>
    <t>Lope, Joaquín Ruiz de</t>
  </si>
  <si>
    <t>Joaquín Ruiz de Lope</t>
  </si>
  <si>
    <t>…ancia dv este tratado podrá cualquiera dirigir y cultivar poí si solo un jardín de fio— res, y lograr con el mejor éxito todas las especies de flores, y propagarlas con abunBusot. D. Joaquín Ruiz de Lope, en Albatera: 1.® temporada desde L® daocía y facilidad en cualquiera de las provincias del Reino. Un tomo en 4,0 á ao rs» de Mayo 4 30 de Junio: 2.® desde 1.® de Setiembre í-fin de Octubre. en rústica y 24 en pasta.——Tratado de la huerta, en que se explica e…</t>
  </si>
  <si>
    <t>López', Juan Josef</t>
  </si>
  <si>
    <t>Juan Josef López'</t>
  </si>
  <si>
    <t>…a triple alianzar • D. Manuel González. Montaos , D. Julián de Remalle» D. Próspero qye esta,.partiendo-del.polo) adelanta hácia los desiertos de Oriente, llega á Fausto- Jiménez, D. Juan Josef López', D. Amonio Munarriz, el Conde de las pobIacionefff&lt;gefm¿ri¡GM &gt; en donde se divide , y pasando los Alpes, tirole Torre-Muzquiz, D. Rafael de Goiri, D. Juan Antonio Méndez, D. Josef ses ocnpá á Italia para volver después por los Alpes peninós hasta Maboya y lá…</t>
  </si>
  <si>
    <t>López, Basilio</t>
  </si>
  <si>
    <t>Basilio López</t>
  </si>
  <si>
    <t>…de Pomar tad que Ib han hecho Rio y sus compañeros , y ha mandado que se inserto en D. Blas Fernandez. ' , la Gaceta para que sirva de estímulo í los que se hallen en igual caso. D. Basilio López, es-guardia, natural de Espinosa-«le Ice Monteras.. ■ ¡</t>
  </si>
  <si>
    <t>López, Benito Marcilla y</t>
  </si>
  <si>
    <t>Benito Marcilla y López</t>
  </si>
  <si>
    <t>…r. Manfredí: para la de Soria, vacante por jubilación de D Francisco de Paula ■1 ■ i -Curdo completo, teórico y práctico del arte de tocar el piano-forte ¡ empetando des Ovejas, á D. Benito Marcilla y López: para la de Falset á D. Antonio Par de los principios elementales maf sencillos, é incluyendo todo lo necesario para lle do y Vara: para la de Villafranca dé Montes de Oca á D. Manuel Martínez gar 4 adquirii^g- posesión mas completa del instrumento: escrito p…</t>
  </si>
  <si>
    <t>López, Buenaventura</t>
  </si>
  <si>
    <t>Buenaventura López</t>
  </si>
  <si>
    <t>…D. Josef JacobO Plenk. doctor en c'rugla, de la traducido profesor última química de cirugía, público anatomía, y botánica: fa do Mohtealegre: para el corregimiento de Iilescas, á.D. Buenaventura López •y Don aumentada por coa notas ediciob y latina en esta 4.a al éastelláno, impresión, Cejaloo: para el de Alcaráz, á D- Celestino González Azpilcuetá, alcalde ma 'Antonio Lavrdan, profesor de medicina, y cirujano de cámara de S. M.: un tomo yor de Roa: pira l…</t>
  </si>
  <si>
    <t>López, Hilarión</t>
  </si>
  <si>
    <t>Hilarión López</t>
  </si>
  <si>
    <t>…aren sobre clics, io que ejecutaron con ei mayor denuedo; 7 dividiendo descríes el resto ác su fuerza á derecha é izquierda con el objeto de ar&amp;mvarbrlos, logró cayese en su poder D. Hilarión López de la Riva , ex-comandante de voluntarios realistas de Burgos; consiguiendo escaparse los dos restantes por la velocidad de sus caballos. e! general:í; gCarrataH se hallaba el &amp; 1.a en Mora, á cayo panto vino en virtud d*T orden Ejército de cpcracioncscciEscm…</t>
  </si>
  <si>
    <t>López, Josef Vázquez y</t>
  </si>
  <si>
    <t>Josef Vázquez y López</t>
  </si>
  <si>
    <t>…cia del Puebla de Sanabría 11 de Octubre de 1833. = Señora.* A L. R. P. de paternal desvelo y procurácion de V. M. por la felicidad de la nación y por V. M.=Presidente, licenciado D. Josef Vázquez y López. = Jacinto Alonso el alivio' y consuelo de todos los españoles. Quiera el cielo conceder á la Reina Torres. =Juan Antonio Alonso. szNicoIas García. = Matías González.=Fran- nuestra Señora y á V. M. muchos y muy felices años de vida para que vea cjsco Junquera…</t>
  </si>
  <si>
    <t>López, Luis</t>
  </si>
  <si>
    <t>Luis López</t>
  </si>
  <si>
    <t>…eq está corte, ¿saber s„el conde tj|é S*fittar, el duque dél Infantado, de justificar su certeza, consternó mi fatigado espíritu, y absórvló lo que Me ' Í&gt;. JKnef García deja í , D. Luis López ‘Ballesteros, restaba dé inteligéncia, para no pensar en otra, cosa; que en la paz y consenra7et;nnarqu«i de.Zanibi HtaaontMmúaente. de la Grancfcza.etPa- , cion de mis Pueblos, haciendo'en cuanto pendía de Mí este gran sacrificio, co*mm «je &gt;'auxiliar dellfa…</t>
  </si>
  <si>
    <t>López, Narciso</t>
  </si>
  <si>
    <t>Narciso López</t>
  </si>
  <si>
    <t>…éaseríos en medio ANUNCIOS. | de la moruna que va al convento de Ararfzazu, en número de 500 alaveses, ! determinó que dos pequeñas columnas abmando de sus ayudantes el coronel [ D. Narciso López y ’cl capitán D. Modesto’ de lá Torre se dirigiesen hácia ellos, de UProntuario,inlanteria paraformadoía masparabrevelo» sargentosy metódicay cabos.instrucciónComprendeen el ejerciciocuanto iKit-sipiuy maniobrassu los cuales lo* atacaron, batieron y dispersar…</t>
  </si>
  <si>
    <t>López, Pedro Galvis</t>
  </si>
  <si>
    <t>Pedro Galvis López</t>
  </si>
  <si>
    <t>…r donde se sospeche que existe la enfermedad llamada cólera espasmódico ó de la India, ó que haya tocado ett dichos puntos, ó comunicado con buques donado; para la de Barcarrota á D. Pedro Galvis López; para la de Marbella procedentes, ó que han tocado en dichos puntos, quedará sujeto á una cuaren á D. JoseTMaría López Díaz; para la de Aeuilar de Córdoba á D. Juan Ig tena de observación de 21 dias. nacio Alaminos; para la de Pedraza de la Sierra á D. Doming…</t>
  </si>
  <si>
    <t>López, Vicente</t>
  </si>
  <si>
    <t>Vicente López</t>
  </si>
  <si>
    <t>…se ófrécia í la vista era un gran cuadro de 13 pies de alto prima Matrltensis. Esta obrita se vende en la librería de Matute en un lomo en y.* Ód| de ancho, pintado al temple por D. Vicente López * primer pintor de de buena y correcta impresión, arreglada i la que últimamente se biro en Valencia. rirdé'S: M;, en que se veia la insigne‘Reina Doña Isabel la. Católica ——til cristiana en el templa,, tí devota asistencia al incruento sacrificio de la misa,…</t>
  </si>
  <si>
    <t>…buena fe el ho do gefe de la columna, al teniente de húsares 11. Vicente Sánchez, al cadete norífico espontáneo nombramiento que IV Rbika. Gobernadora ha tenido la de la Princesa D. Vicente López, y hace mención honorífica del alcalde ma dignación de hacer é,n.migara agente .especial de ja prosperidad de esta prór- yor de Haro D. Santos Navarro por lo que contribuyó al armamento de ¡os vincia , por su Real ^ecretq.de 10 del corriente. V voluntarios. ,…</t>
  </si>
  <si>
    <t>Lópezteniente, Andrés</t>
  </si>
  <si>
    <t>Andrés Lópezteniente</t>
  </si>
  <si>
    <t>…osef Vázquez Franco , al -. La columAa móvil de esta provincia , al mando de su benemérito coman férez mayor.seJoaquín Montelgas, regidor preemitiente.seFrancjsco Fernandez, dante D. Andrés Lópezteniente coronel del regimiento Real de Zapadores, regidor perpetuo4=Joaquin Vázquez, regidor pcrpetuo.xíEusebio Manuel Behaqúe se hallaba accidentalmente en esta ciudad, tuvo mucha parte en el brillo y vides, regidor.:=Anb€imo Villanueya,'diputado.=:Maríano Martínez…</t>
  </si>
  <si>
    <t>Lopiezif, Vicente</t>
  </si>
  <si>
    <t>Vicente Lopiezif</t>
  </si>
  <si>
    <t>…abía lie. '. Aderáasdelos heridos merecen. jálrticular, mención el capitán de Chinches vado, á cabo esta impaftante obra, encargó, á,la misma en.Real órdep ffé id . Villasánte,|la D. Vicente Lopiezif elitenientelD. Jac0¡bo:uMirtía.;dc.E¿{ánas*, ePMusejdeí de Febrero de este año la construcción del ramal de Villadiego 4 oala; e| ayudante D.Dionisio de Arce, gradeado de espitan; ef subteniente fijándole el tiempo dy 18 meses para realizarla dfil todo-: Ia j…</t>
  </si>
  <si>
    <t>Loren</t>
  </si>
  <si>
    <t>…a (diócesis de Jaén.). esta fecha lo que sigue: He dado cuenta al Rby nuestro Señor de la acordada PARTE NO OFICIAL. de esa ¡unta de Gobierno, en que con motivo de la solicitud de Doña Loren za de Tena, viuda de D. Josef Gutiérrez del Palacio , cabo que fue del resguar NOTICIAS EXTRANGERAS. do de Málaga, y antes teniente" de infantería con grado de capitán , pidiendo cijos db amkrica. Viudedad en el Monte pío militar , manifiesta sus observacione…</t>
  </si>
  <si>
    <t>Lorenzana</t>
  </si>
  <si>
    <t>…que la ejercieron pa ra tributar el homenage debido á la memoria de sus virtudes. El primer dona Literatura t instrucción pública. tivo que resulta de actas lo hizo el respetable cardenal Lorenzana en 1785, y \ consistió en la cantidad de 24-00 rs. para gastos de escritorio. Cuatro años detEl dia 4 de Enero último.dió principio á sus trabajos (a academia de ipues el mismo prelado remitió un socorro mayor de 209 rs. * r ev«4lrvt/\ rtim nrrtmmrift i Con a…</t>
  </si>
  <si>
    <t>…ANUNCIOS. chas ocasiones solemnes. Corren impresos varios de sus sermones fúnebres, co Reglamento de la* órdenes militares de S. Fernando y S. Hermenegildo: un cuadre, mo los del cardenal Lorenzana, de los Reyes D. Carlos tv y Luis ivm, y de. no en 4.0, edición de 1805, 4 5 n. en rústica. las Reinas Doña María Isabel de Braganza y Doña María Josefa Amalia de' -.----Manifiesto de la justicia, de U importancia y de la necesidad que halló el Bey Sajornarlo…</t>
  </si>
  <si>
    <t>Lorenzo</t>
  </si>
  <si>
    <t>…eficios de tanta importancia. , ‘ sus respectivos pueblos, harto desengañados de la perfidia y traición de sus lladiados géfes.** — - El-bando do que habla en su referido perte el general Lorenzo es como El caballero Villiers, aefeditado cerca de! difunto Rey nuestro Señor Dofr sigue: D. Manuel Lorerízo, mariscal de campo de los Reales ejércitos, goberna Femando vn (Q. E, E. G^J, como envtádb ^Ifíordinario y ministro pleni dor de la plaza de Pamplona,…</t>
  </si>
  <si>
    <t>…eral de Ara . 4,593.\...... 500.................................... Idem,( gón, fecha 12 del actual mes. 4,507............. 500........................’.......... Coruña. El mismo general Lorenzo ha dirigido en la própia fecha al referido Exce 6,060................ 500.................................... Barcelona. lentísimo Sr. Secretario de Estado y del Despacho de Guerra el oficio siguiente; 12,116................ 500...............................…</t>
  </si>
  <si>
    <t>…dia se hallaba dicho general en Logroño, habiéndose verificado ya la reunión de habérsele reventado una pistola en el acto de perseguirá un comandante de 8 sus fuerzas con las del general Lorenzo y del brigadier Benedicto, y en la ma voluntados, el teniente de la 1.a compañía D. Jacobo María de Espinosa. B drugada inmediata pasarían nuestras tropas el Ebro para marchar directamente «Tanto lo» oficiales como la tropa se han portado con un entusiasmo y…</t>
  </si>
  <si>
    <t>…enemigo ya en po sición , y ocupadas ademas las alturas que flanquean la subida del expresado Graduaciones y empleos Nombres. Cuerpos puerto, del cual, sin embargo, se apoderó el general Lorenzo sin mas pérdida que obtienen. á que perteoecen. de su parte que 2 muertos y 6 heridos. Libre ya y sin obstáculos el camino de Vitoria, bajaron nuestras tropas en Capitán1, teniente.................. D. Juan Bautista León. . . . Córdoba , 10 de la dirección de…</t>
  </si>
  <si>
    <t>…s|w:;';.'' todas Ia&gt; co‘unirás que ea diferentes direcciones había despachado desde Oñatc en la mañana de antes de ayer; siendo en resúmea el multado de la primera, mandada por el general Lorenzo sobre Cegama y Segura, haber dispersado 7 perseguido ios restos de ia facdon de Guipúzcoa que en número de 1S hom ..ioLsed&amp;adb. .deia^íttttáas de.-io$..'.pueyGs. sabia que Carmccr coa 3w&gt; ó ióó ' bres ocupaban aq'id punto, obligándoles á internarse en Navarra…</t>
  </si>
  <si>
    <t>…rsfield, virev de Navam, que ie ac&lt;unnañab 1, se dir.¿ oc «El resultado de esta acción ha sido la total dispersión de los restos de Mo este á Pamplona con la divisun del mando de! general Lorenzo, reí orza i» c -n rdía , que errantes por las escabrosidades del terreno abandonaban las armas para tropas del ejército de operaciones para destruir ia l.iccun de aquei re.no en ponerse en salvo. La pérdida del enemigo se calcula.sobre,5ü muertos, sin po „com…</t>
  </si>
  <si>
    <t>…espitan general de Aragón con fecha de 27 del corriente dice que el 2á‘ 6,839............... 1000. ... -V ; Sevilla/’'‘ ■ se. hallaba el coronel Oráa con su columna en Olite, y el general Lorenzo en. 10,624;........... ’ 400................. Valencia./' Rafalla, debiendo-obrar de acuerdo rsobre los facciosos de Navarra que estaban: S,532. . . í ■ 40O;... Madrid; n f.. Barcelona.en Barbarin, Lnquin .y pueblos inmediatos. &gt;■ 10,666............... ' 4-00…</t>
  </si>
  <si>
    <t>Lorenzo, Manuel</t>
  </si>
  <si>
    <t>Manuel Lorenzo</t>
  </si>
  <si>
    <t>…de ¡viva la Reina 1 Santos Ladrón ha sido hecho prisionero por el brigadier coronel del l0.° de lí acabó de pqperlos en completa dispersión y fuga en todas direcciones, que la nea D. Manuel Lorenzo, y las bizarras tropas que manda, según todo aparece noche y el extremado cansancio del dia no nos ha permitido seguir mas de una por la copia del parte que me da y que tengo el honor de incluir ^ V. E. legua por la continuación de alturas. Nuestra pérdida Ha…</t>
  </si>
  <si>
    <t>…rdia y caridad, U Reina nuestra Señora Doña Isabel ii , ha sido preso en las alturas de Esteque resplandece también con el amor á la patria en él manifiesto de S. M. la lia por el brigadier D. Manuel Lorenzo y los valientes soldados que mandaba, Reina Gobernadora, sereis buenos cristianos, y habréis paz, paz verdadera, só y fusilado el dia 13 en la ciudadeia de Pamplona; los únicos incautos que fu lida , fundada en la justicia , su inseparable compañera; paz inal…</t>
  </si>
  <si>
    <t>…ugusta Hija de su amado Rey Fernando vir, siempre lleno de esperanzas en el gobierno de S. M. la Reina Madre. Según las disposiciones que se han tomado, no se El mariscal de campo D. Manuel Lorenzo, comandante general de la‘ co volverán á oir en Logroño los traidores gritos de la usurpación. lumna de operaciones de Navarra, en parte que con fecha l.° del corriente di rige desde Logroño al Excmo. Sr. Secretario de Estado y del Despacho de Madrid 6 de Nov…</t>
  </si>
  <si>
    <t>…dkz de la noche4=Excroo. Sr.=El conde de Araúldez. 3,079................ 200Ó................... Madrid. . 7,54&lt;S................ 1000* Jerez de lá Ftontera. El mariscal de campo D. Manuel Lorenzo participa con fecha B del cop- . 8,547.......... .. 1000.................. Madrid. ' ' • rteñte desde Logroño al Excmo. Sr.-Secretario de Estado y del Despacho de 64........ 1000.................. . V. Ídem. Querrá, que concluida la fortificación ejecutada de…</t>
  </si>
  <si>
    <t>…e de S. M. U Reina nuestra Señora Doña Isabel ii , y atacada por su frente la posición de la expresada peña, cuya altura y domina muy señaladamente al benemérito mariscal de campo D. Manuel Lorenzo. ción sobre el camino que la atraviesa, unidas á 1500 rebeldes que defendían su Por último, S. M. se ha dignado conceder la cruz de Isabel ii y la alta única avenida, exigieron repetidos esfuerzos de parte de nuestra vanguardia pa paga de un real diario, á_lo…</t>
  </si>
  <si>
    <t>Lorerízo, Manuel</t>
  </si>
  <si>
    <t>Manuel Lorerízo</t>
  </si>
  <si>
    <t>…sus lladiados géfes.** — - El-bando do que habla en su referido perte el general Lorenzo es como El caballero Villiers, aefeditado cerca de! difunto Rey nuestro Señor Dofr sigue: D. Manuel Lorerízo, mariscal de campo de los Reales ejércitos, goberna Femando vn (Q. E, E. G^J, como envtádb ^Ifíordinario y ministro pleni dor de la plaza de Pamplona, general de operaciones de la fuerza de Navar potenciario. de S. Mi Britinica.y qye no. pudp' desplegar su.ca…</t>
  </si>
  <si>
    <t>Lorior, Josef Riaño y</t>
  </si>
  <si>
    <t>Josef Riaño y Lorior</t>
  </si>
  <si>
    <t>…cantidad de piquetes para construir tiendas en el campamento que establecerán nuestras tropas en _bre próximo pasado se dignó admitiré! Rey nuestro Señor el donativo que I Bugía. D. Josef Riaño y Lorior, vecino de fa ciudad de S. Fernando, ha hecho del «El mariscal Clausel se embarcó esta mañana con $u comitiva en el arse la cantidad de 4^,301 reales, consistentes en diez documentos de crédito de la I nal para trasladarse á bordo del Cocodrilo. Le acompañan…</t>
  </si>
  <si>
    <t>Louis</t>
  </si>
  <si>
    <t>…verte respecto al déficit de Mr. Kesner, cajero del tesoro público. También pedia otras 229 libras para los establecimientos científicos de la Mr. Salverte dice que la omisión del barón Louis, ministro de Hacienda, marina. en no hacer que ios empleados del tesoro público cumpliesen con lo prevenido A esto Mr. Hume hizo observar que á pesar de las sumas concedidas por- en las leyes, dió margen al déficit, y por lo mismo debe ser severamente re la,C…</t>
  </si>
  <si>
    <t>Loulé, Villaflof de</t>
  </si>
  <si>
    <t>Villaflof de Loulé</t>
  </si>
  <si>
    <t>…ificaciones, destino que se les ha dado, causan alguna inquietud, y que hacían' esto: por úl(»no dijo, que no se oponía £ que se nombrase laco- este es el motivo de haber salidor! general Villaflof de Loulé con una briga ínisiom En íU cdnsecuencia fue nombrada. / , da para *Lagos. El resto de su tropa.se dirige hácia S. Bartolomé de Mesines. Habiéndose vuelto í la discusión suspendida, M/ Baring habló £ favor Se dice que el general Molellos se hallaba en Messeja…</t>
  </si>
  <si>
    <t>Lozano, Evaristo Alvarez</t>
  </si>
  <si>
    <t>Evaristo Alvarez Lozano</t>
  </si>
  <si>
    <t>…Segovía, vacante por fallecimiento de IX Pedro-Ignacio Alfaro, á P- Domingo Gayugo; para la ración de la catedral de Santiago f vacante por fallecimiento de D. Andrés Maqueira, á D. Evaristo Alvarez Lozano; pata ioua es comercio.__Cotización de hoy í leu tres de la tarde. la vicaría de la parroquial de S. Jorge de Tudcla, vacante, por fallecimiento i ERECTOS rÓBLICOS. de D. Aniceto Gálan, á D. Manuel Basilio Isausi; para la ración peniten Inscripciones sobre el…</t>
  </si>
  <si>
    <t>LsÁsei</t>
  </si>
  <si>
    <t>690 íhfiecha que ms hallo éd zeto, lealtad y adhesión á xm augusta Hija la Repta sedumbre y santidad de sa misión, en vez de aconsejar la obediencia al trono Doña LsÁsei ti que está acreditando en el desempeño del cargo que sirve ac legítimo, han promovido ks rebeliones, y aun tomado una parte activa en tualmente, he ven ido en conferirle es cu .Reas nombre ia gran cruz de la Real ellas, le sirve de consuelo y se complace en…</t>
  </si>
  <si>
    <t>Lu, Manuel Muñoz y</t>
  </si>
  <si>
    <t>Manuel Muñoz y Lu</t>
  </si>
  <si>
    <t>…: para la de Agramunt, en Cataluña, á D. Pascual Es- rados para su invasión. Aprovechemos, pues, este mismo beneficio, y se unen a truch y Mayor: para la de Castellón del Duque, á D. Manuel Muñoz y Lu— él agradecidos, resignándonos sumisos en las dbpo-ó Jones del Altísimo; re-pe zuriaga: para la de Elda, á D, Francisco Javier Trapienta: para la de Guada- tando y obedeciendo á las autoridades y á las lc\es; confiando en ei /?i-* \ vi lest y su valle, a D. A…</t>
  </si>
  <si>
    <t>Lúea, Duque de</t>
  </si>
  <si>
    <t>Duque de Lúea</t>
  </si>
  <si>
    <t>…de Julio- Con no poca sorpresa se há leído aquí un ar tículo del Correspondentem de Alemania copiado por el Algemeiner ZeituMg', Urales ordenes. ' ”en que se dice que S. A. R. el Sr. Duque de Lúea ha recibido la comunión Enterado el Rey nuestro Señor de lo que me dice "V. I. en 12 del actual «•según el rito evangélico, de manos del pastor Schmalz en esta iglesia de lacon motivo de haber sido clasificado por la comisión respectiva D. Joaquín ••ciudad nu…</t>
  </si>
  <si>
    <t>Lueotte</t>
  </si>
  <si>
    <t>510</t>
  </si>
  <si>
    <t>…ción, con la cual protegen la reunión de partidas de guerrillas, dispuso que el «Aunque estas disposiciones no nos parezcan presagios diertos dé guerra, dia J3 saliese el teniente coronel Lueotte con parte del batallón francés y del las creemos dignas de atención; y no es creíble á Ja verdad qué solo por urbá~ regimiento núm. 21 y algunos caballos? y adelantándose hasta las inmediacio nidad haya hecho el Emperador de Rusia este viage de 350 leguas, y…</t>
  </si>
  <si>
    <t>Luis</t>
  </si>
  <si>
    <t>…ra 4 D. Joaquín Carear ra: para —-La Oposición á la cátedfa dé latinidad de U villa de Manos, se verificará el di» canongía de S. Martin de Elines, en el arzobispado de Búrgos , 4 D. Luis a8 del presenta mes de Marzo.f EK LA IMPREHTA REAL.</t>
  </si>
  <si>
    <t>…NECROLOGIA. 27,363. 500................................... Marchena. 982. 500.................................... Málaga. El día 31 de Mayo de 1832 falleció en la Habana el Excmo. Sr. D. Luis 4,«93., 500.................................... Madrid. de Michelena y Mendinuéta, mariscal de campo de los Reales ejércitos, y sub 11,248. 500.................................... Idem. inspector del Real cuerpo de artillería en aquel departamento. Nació en S…</t>
  </si>
  <si>
    <t>Luís</t>
  </si>
  <si>
    <t>…, y con él se concluyó1 todo, asi como la rama de loe f Dios guarde á V. E. muchos anos. Sán Sebastian 2 de Octubre dé 1833.s± márgraves. En 1793 fue á fijar allí su residencia el príncipe Luís, cuya memo- I Excmo. Sr.rzJosef Párreño.=Manuei Rodríguez Fito.=cLuis Gaston.=Manuel rid, asi como la de su esposa, que fue amada de todos, sé recuerda solemne Fernandez.=Francisco de Paula Gironella.=rFraficisco de Echezarreta.^cD. Joa mente todos los anos.…</t>
  </si>
  <si>
    <t>…e fueron pasados por las armas el Notas. 1.* En el hospital militar de Badajoz solo existen 9 convalecientes. I desagradecido y rebelde D. Santos Ladrón y el teniente de Realistas D. Luis 2.1 No hay parte de Valverde de Leganes, porque desde el dia 7 no ha ha I Irfbarren, habiéndoles dado el tiempo necesario para morir como cristianos, y bido en dicho pueblo muertos, acometidos ni convalecientes del cólera-morbo. 1 prestado antes sus declaraci…</t>
  </si>
  <si>
    <t>…del ministerio. que en adelante no se ofrezcan dudas acerca de su verdadero sentido. (Men—El Correo belga dice que el Rey de Inglaterra ha enviado una magnífica sageroi) espada al capitán Luis .Meulebrouck, comandante.de la fragata bélgica lá Na Escriben de Haya que M. el barón Verstolk-van-Soelen, ministro de Ne talia , ppr haber acogidb á la tripulación del bergantín, ingles Warrior que gocios extrangeros, acaba &lt;de, ser nombrado por &amp;. M. el Rey…</t>
  </si>
  <si>
    <t>Luis, María Isaíei</t>
  </si>
  <si>
    <t>María Isaíei Luis</t>
  </si>
  <si>
    <t>…ilitares que están á sus órdenes, se apresura á felici senta fatales síntomas. Si esto es cierto, el Egipto1-,, en ía/ru, de -a ara..za a tar k V. M. por la jura de la Serma. Sra. Doña María Isaíei Luis i, Hija edad'áfr Mehemer-AL, no estará mucho tiempo bajo tic .a domin...ton ... su primogénita de V. M., como Prinbcsa de Astúrias. Este acto solemne, sancio nueva dinastía, y el Suban podrá fácilmente y con prudenua rcsub.ecc-, como nado no. solo por nuestra…</t>
  </si>
  <si>
    <t>Luisa, Alaria Isabel</t>
  </si>
  <si>
    <t>Alaria Isabel Luisa</t>
  </si>
  <si>
    <t>…s espectadores aclamaban los augustos nombres de nuestros en salir del Asia menor, y el dia 10 de Abril ha debido principiar su retirada. amados Soberanos y de la excelsa Princesa Doña Alaria Isabel Luisa. Con «Se ha publicado con toda solemnidad el tevrdjiat ó lista anual de las pro* cluido este acto, se dio el nombre de María Cristina á una calle de árboles mociones y gracias concedidas á los gobernadores del imperto otomano. En ella de un paseo recientement…</t>
  </si>
  <si>
    <t>Luisa, ATaria Isabel</t>
  </si>
  <si>
    <t>ATaria Isabel Luisa</t>
  </si>
  <si>
    <t>…cesión católica de la monarquía se realizase la jura -y sucesión á falta de García Sala, procuratlor gejicral^ peregrino Gastro, diputado I.0—Ramón varón en la Serma. Sra. Infanta Doña ATaria Isabel Luisa , á fin de que Rey. y Cimbreo, diputado 2.°mAiitomo Barreiro Sotomayor, secretaria se perpetuase como debe ser -en k línea recta de k Real familia la sucesión de k corona, ha visto colmados sus deseos',y persuadido,como lo está, de que tan Señora: El ayuntami…</t>
  </si>
  <si>
    <t>Lüisa, Isabel</t>
  </si>
  <si>
    <t>Isabel Lüisa</t>
  </si>
  <si>
    <t>…que por disposición soberana de V. M. se ha jurado solem ¿lientras respire el último aliento, respecto de sostener los sagrados derechos nemente en vuestra corte á la Sentía. Sra. Doña Isabel Lüisa, Princesa here-, de la Reina1 nuestra Señora Doña Isabel ii , V el góbterércr dé V.- én sil dera del trono de las Españas á falta de varón, y según las noticias que se menor edad; pudiendo asegurar;, firmemente 4 V. M. que idénticos son igual- trasmiten de an…</t>
  </si>
  <si>
    <t>Luisa, Maiia Isabel</t>
  </si>
  <si>
    <t>Maiia Isabel Luisa</t>
  </si>
  <si>
    <t>…tado según el eátado que enton - Entonces no era mas que un supuesto ó una posibilidad la elevación^íl tro ces tengan los negocios. , _____ s no de las Españas de nuestra Princesa Doña Maiia Isabel Luisa, Hija pri 6.a El presente tratado de alianza defensiva será ratificado pollas dos altas mogénita de V. M.: ahora es un hecho realizado, á que ha hecho pleito ho— -partescontratantes en el término de dosmeses ó entes, si ser pudiere; y las menage toda la monar…</t>
  </si>
  <si>
    <t>Luisa, Mama Isajel</t>
  </si>
  <si>
    <t>Mama Isajel Luisa</t>
  </si>
  <si>
    <t>…consecuencia reconoc£,.por vuestra jurada sucesora del trono á vues tein tocaría á la línea masculina del duque de Augustemburgo, De todo esto tra augusta Hija la Serma. Princesa Doña Mama Isajel Luisa , centro de podrían resultar grandes variaciones. (Idem.) unidad y dulce esperanza de vuestros pueblos. El ayuntamiento de la villa de Olot, en Cataluña, eleva al pie del trono, Idem 10. mas y mas consolidado con ésta jura, los puros sentimientos de sus habit…</t>
  </si>
  <si>
    <t>Luisa, María</t>
  </si>
  <si>
    <t>María Luisa</t>
  </si>
  <si>
    <t>…odas las cUses á hacerme presente su profundo dolor, asegurándome no en de V. M., no puede menos de unirse a eiLi, deseándola ci consueto que nece balde habían jurado á la excelsa Doña María Luisa por Princesa he- sita ^ara sobrellevar el sacrificio de tamaña pérdida. rodgrá'y legítima sucesor* del trono je la* Espartas , cuyo inviolable juramento Después de t^nto como ya se ha dicho para demostrar en esta ocasión ei</t>
  </si>
  <si>
    <t>Luisa, María Isabei</t>
  </si>
  <si>
    <t>María Isabei Luisa</t>
  </si>
  <si>
    <t>…y jurar en Cortes por Princesa de Asturias á vuestra sobre la que ha recaído resolución, que habiéndose hecho pública, se ha con excelsa Hija primogénita la Serma. Señora Infanta Doña María Isabei Luisa. vertido en desprecio de nuestra palabra de príncipe, en cuanto se trata de la Cicatrizadas las profundas llagas que produjo á esta nación heroica el es exposición con que se contestó al discurso de apertura de la sesión. Si pudiése fuerzo sublime de su indep…</t>
  </si>
  <si>
    <t>…a rs. mas en tomo. La obra completa se halla de renta en los dos la Plana se ha solemnizado en ella el fausto acontecimiento de haber sido jurada puntos referidos. la Serma. Sra. Doña María Isabei Luisa sucesora del Sr. D. Femcaudo vtr, ' ——txperimentos ie sensibilidad; historias y novelas escritas en francés por M. Ba á falta de varón: al efecto se celebró el dia 29 de Julio próximo pasado sor calar de Arnaud : 8 tomos en 8.° Se vende en la librería de Razó…</t>
  </si>
  <si>
    <t>Luisa, María Isabel</t>
  </si>
  <si>
    <t>María Isabel Luisa</t>
  </si>
  <si>
    <t>…abeza ley fundamental de la Monarquía, que fija los imprescriptibles derechos dé de un grueso destacamento que llevaba de escolta, y ha dado algunas disposi nuestra amada Princesa Doña María Isabel Luisa , encontrarían su extermi ciones para evitar cualquier desorden. Las sociedades de la Union se han mani nio en el valor de este batallón, en cuyo nombre firmó conmigo el comandante festado directamente opuestas al gobernador, quien ha depuesto i dos coroneles…</t>
  </si>
  <si>
    <t>…es Para mayor solemnidad del acto del juramento que mis Reinos y vasallos corresponda por el reglamento de retiros, y pasando las revistas en los propios han de hacer á la*Infanta Doña María Isabel Luisa, mi Hija primogénita, términos que las pasan los retirados, sin perjuicio de que se les expida á la bre como Princesa heredera de estos reinos á falta de varón, he mandado prevenir vedad posible el correspondiente Real despacho; y S. M., con presencia del ex…</t>
  </si>
  <si>
    <t>…posicio por la declaración de sucesión en la corona de España á favor de la Serma. Senes necesarias para recibir las tropas que se esperaban. Se trata de que ocupe en ñora lnfanta Doña María Isabel Luisa; como también por la importante k costa asiática un campo atrincherado sobre las alturas que dominan á Chunk- ■ vida de V. M., de la Reina nuestra Señora, y de su augusta Familia, dirijar-Isholass. El 5 llegó á la rada de Bujuckderé el con voy, y fondeó al la…</t>
  </si>
  <si>
    <t>…minado que al acto solemne de la jura de mi muy cara y amada echarle de las posiciones que ocupa y fortifica diariamente, y dónde recibe de Hija primogénita la Serma. Sra. Infanta Doña María Isabel Luisa , como su padre continuos refuerzos. Las cartas de Alejandría dicen que los armamen Princesa heredera de estos reinos, concurran todos los ministros de mi Consejo tos dei virey semejin á lo; de una Potencia de primer orden. Sería muy posi de la Cámara como as…</t>
  </si>
  <si>
    <t>…l Rey nuestro Señor ha tenido á bien resolver que en cele y cada uno de los ministerios, propusiese las economías y reducciones que se bridad de la solemne jura de la JSerma. Sra. Doña María Isabel Luisa por Princesa heredera de estos Reinos, hava el 20 del corriente gran parada en topudiesen hacer y fuesen compatibles cón la buena administración y el decoro y das las plazas de la Península : que se hagan en las mismas por manana y tardeseguridad del Estado.…</t>
  </si>
  <si>
    <t>…es * Dios, viva nuestro amado Rey, viva nuestra amada Reina, viva la Serení servició, y en ellos es apreciado generalmente. Serta pues de desear que para sima Princesa de Asturias Doña María Isabel Luisa y demás Real Familia, y vivan las sábias leyes de la monarquía española. Por tanto no pueden omitir poner un término á esas criminales ^trigas fuesen cog sos después semejante» agentes; de consiguiente se invita a todds los un solo momento en llegar á los pie…</t>
  </si>
  <si>
    <t>…ón se han hecho ejercicios vaya publicando. ----- Recapitulación de los festejos con que se ba solemnizado en esta corte la jura de ecuestres por M. Avril Ion. la excelsa Princesa Doña María Isabel Luisa, según los artículos Insertos en dife Para que la alegría universal se difundiese 'también en la clase menesterosa, rentes números del Correo. Se vende en Madrid en la librería de .Cuesta, su precio él Excmo.‘ayuntamiento socorrió á 13 pobres con 6 rs. á cada…</t>
  </si>
  <si>
    <t>…eqdieotes dirigirán sus solí-* Én la villa de Requena, provincia de Cuenca, se ha celebrado la jura de citudes basta aquella fecha á la referida secretaría. ° &amp; ■ » la Serma. Sra. Doña María Isabel Luisa como Princesa heredera de estos ----- Se halla vacante el partido de médico titular de la villa de Sta. Maria-del Camreinos, durante tres días con iluminaciones, un gran castillo de fuegos artifi VjPo, provincia de Cuenca. La dotación consiste en óoo ducados…</t>
  </si>
  <si>
    <t>…ña .el dia 20 de Junio último, en que fue jurada Princesa heredera de estos mación de diputaciones de parroquias en esta ciudad, con arreglo al artículo 5.°, reinos la Serma. Sra. Doña María Isabel Luisa , cara y augusta Hija da por ser tan numeroso su vecindario, á fin de que tengan el mas pronto y cum V. M. La Real junta de Comercio de Cádiz , llena de gozo, y espefhnzada en plido efecto las benéficas intenciones del Rey nuestro señor, siendo muy grato un p…</t>
  </si>
  <si>
    <t>…ndo sobre una yor júbilo y entusiasmo por heredera de la Corona í la augusta Infanta primo extensa superficie de recalentada arena, impiden la vegetación: todo es allí fruc génita Doña María Isabel Luisa: cuando los venerable, prelados, los grandes tífero, todo promete felicidad. Si por un momento consideramos los animales y titulo», y los procuradores de las ciudades, rodeando el trono del SobeTano de los paises frios, resultará que son ellos inferiores en t…</t>
  </si>
  <si>
    <t>…stantinopla. El La siempre fiel j antiquísima ciudad deDenia ha solemnizado la jura de Sultán concedió el dia 8 aquel permiso por medio de una nota de oficio, redac la Serma. Sra. Doña María Isabel Luisa, Princesa heredera de estos reinoi tada en los términos mas' cariñosos, y fcn la que mahifestaba que consentía en á falta de varón , en los dias 24» 25 y 26, y noche del 23 del mes anterior de la salida de la tropa rusa, solo por excusarle la fatiga que ha su…</t>
  </si>
  <si>
    <t>…o renacer á la aurora de la felicidad de las Españas, vuestra primogénita Hi tienen los arbitrios aplicados, y las existencias con que puede contarse para la ja y excelsa Princesa Doña María Isabel Luisa, heredera y sucesora directa extinción de aquella. Estos resultados, y las continuas reclamaciones de la co de estos afortunados reinos á falta de varón, según el sagrado juramento de fide misión de recaudáéiqn, á nombre de ios acreedores, aumentaron el conve…</t>
  </si>
  <si>
    <t>…pleados de ella; todos los españoles al ver asegurada con la jura de ria augusta Princesa de As T S. M-, enterado de todo, se ha servido declarar: l.° Que el citado Real de turias Doña María Isabel Luisa la sucesión de la corona en la descendencia creto no deroga elide 3 de Abril de 1828 : 2.° Que bajo este concepto deben directa, de V. M.; y poseído de la dulce y consoladora esperanza que tan faurSatisfacerse con arreglo al mismo los sueldos de dichos cuatro…</t>
  </si>
  <si>
    <t>…or el reconocimiento y jura, como Princesa heredera de estos ca de Jubia, y en su consecuencia se devolverán á la misma los punzones, ma reinos á falta de varón, de la Serma. Sra. Doña María Isabel Luisa, Hija trices y demas efectos que se sacaron de ella al tiempo de la suspensión de las primogénita de V. M., que se verificaron en los dias 23, 2J y 25 de Julio pró labores, y que existen depositados en el Real departamento del grabado. ximo anterior, no puede…</t>
  </si>
  <si>
    <t>…lacer la fausta noticia de haberse jurado el dia 20 de Junio próximo pa pital estaba saqueada, y en fin que esperaba volverse á Egipto en todo el pre sado á la Serma. Sra. Infanta Doña María Isabel Luisa por heredera de los sente año de 1833. reinos de España á falta de varón, de cuyo acontecimiento da á V. R. M. los • INGLATERRA. mas cumplidos parabienes, pues que con semejante hecho queda asegurada, como corresponde, la legítima sucesión de V. M., y la glor…</t>
  </si>
  <si>
    <t>…en los campos de la Golpegera el dia 19 do Noviem- Comandancia general de la provincia de Burgos. I bre del año pasado de 1832 proclamó el augusto nombre de la excelsa Princesa I Doña María Isabel Luisa al frente déla brigada que entonces mandaba en \ Excmo. Sr.: Con el mas profundo dolor he recibido á las cuatro de la ma [ el ejército de observación-, sabrá conservar la rígida disciplina de este Real cuerñana de este día la infausta noticia del fallecimient…</t>
  </si>
  <si>
    <t>…o* vasallos. Según nuestras antiguas y venerandas leyes ha sido elevada al va Gobernadora, durante la menor edad de su augusta Hija la Reina nuestra] trono la Reina nuestra Señora Doña María Isabel Luisa, gobernando estos Señora Doña Isabel u, anuncia al Consejo Real haberle servido Dios llevar] reinos la Reina Gobernadora su Madre , durante su menor edad. Piasencia, para sí y á mejor vida al Rey nuestro Señor: este funesto acontecimiento se ha I que en todas…</t>
  </si>
  <si>
    <t>Luisa, MaRia Isabel</t>
  </si>
  <si>
    <t>MaRia Isabel Luisa</t>
  </si>
  <si>
    <t>…age que prestaron los grandes y títulos de Castilla residentes en esta capital V. E fecha 30 del anterior, en el que me comunicaba la infausta muerte del á la Reina nuestra Señora Doña MaRia Isabel Luisa, como Princesa y here Rey nufcstro Señor D. Fernando' vit (Q. E. G. E.), convoqué á( los poco» j dera de estos reinos, en cumplimiento de las Reales cédulas que con fecha 20 oficiales que se hallan presentes crl la actualidad, los que llenos como yo dei [dé S…</t>
  </si>
  <si>
    <t>…ode la Real cédula que trataMaríasobrede IdOlea,jura secretario.”de la Sere alcalde agarró del brazo á M. Barrot, y sin ninguna consideración int imó á los nísima Señora Princesa^ Doña María Isabel Luisa el 27 del corriente. alguaciles que le acompañaban, que cogiesen á aquel hombre y le atasen. In dignado el cónsul francés con esto, le dió un empellón, y se retiró. En nuestro Diario del 28 publicamos una corta relación de este solemne «Por lá noche se presen…</t>
  </si>
  <si>
    <t>…inúen en el mismo estado. j Dios conserve muchos años la católica vida de V. M., dq vuestra excelsa ] Enterado el Rey nuestro Señor de lo expuesto por la Dirección general de Hija Doña María Isabel Luisa y demas Real Familia. Laredo y Octubre 71 t Rentas acerca de la diferencia que se nota entre los derechos de puertas asijj- de 1833.=Señora.=A L. R. P. de V. M.=F1 vuestro alcalde mayor, Fran- ] [ nados en la tarifa del año de 1818 á la tierra greda que se in…</t>
  </si>
  <si>
    <t>…án general, á cuyo mando Deseado: una nueva y regía descendencia enviada por el alto cieío dirige desde pertenezca su provincia. el solio, á todos los españoles: ía excelsa Señora Doña María Isabel Luisa es Art. 14, Los subdelegados subalternos prestarán en manos de los principa ya nuestra Reina. El arte dificil de reinar haciendo felices á los pueblos son les de sus provincias ei mismo juramento, sin otra diferencia que sustituir en la las lecciones que entr…</t>
  </si>
  <si>
    <t>…odido concluir en cuanto á ■en esa Real villa y corte de Madrid el 20 de Junio último á la Serma. Señora las del difunto deftedar Muhamet bey, porque se hicieron desaparecer de su Doña María Isabel Luisa como Princesa heredera del t mo á falta de varón, oficina todos los libros y archivos. El virey se ha avenido á remitir millón y ha dirigido al cielosuiardientes votos sn une misa solemne con asistencia del medio de duros por los tributos de esto* dos últimos…</t>
  </si>
  <si>
    <t>Luisa, María Isabiu</t>
  </si>
  <si>
    <t>María Isabiu Luisa</t>
  </si>
  <si>
    <t>…do unos después de otros. de ser jurada por heredera del reino mi muy cara y amada Hija la Serma. Prin Los principales diputados de la oposición wurtemberguesa y badesa reuni cesa Doña María Isabiu Luisa; he querido asociar la memoria de los ilus dos en Pforzhcim tiene frecuentes conferencias, y se cree que en ellas se han tres hechos que tan poderosamente han cooperado en nuestros dias á la salva formado ciertos planes y convenios. A lo menos es bien extraño…</t>
  </si>
  <si>
    <t>Luisa, María Isablí</t>
  </si>
  <si>
    <t>María Isablí Luisa</t>
  </si>
  <si>
    <t>…e 1833.=Secutada el 2o del vencido mes de Junio á la heredera de estos reinos* vuestra fior —A L. R. P. de V. M.zsAntonio María Abare t.—Fernando Ordoñez. excelsa Hija primogénita Doña María Isablí Luisa, es uno de los actos-mas ~E'ran. ¡seo María del Bastardo Cisneros, decano—Manuel Rcngel — señalados con que V. M. ha hecho jjlmioso su reinado. Estaba reservado á la quin Bourman y Vivar .—Domingo Ruiz Cendr.vzAndres de Chtega.—Ferprevisión y sabiduría de V.…</t>
  </si>
  <si>
    <t>Luisa, María Isaeel</t>
  </si>
  <si>
    <t>María Isaeel Luisa</t>
  </si>
  <si>
    <t>…ón de S. M. ha de erigirse en Tot?l general 15. la plaza de S. Fernando de la ciudad de Zaragoza con el objeto de perpetuar el acto solemne de la jura de la Serma. Señora Princesa Doña María Isaeel Luisa, se sacsn Sevilla’ 10 de Setiembre de 1833.=tExcmo. Sr.“Joscf Santa Cruz.r=Es co— á pública subasta el corte y conducción de 14,563 palmos cúbicos de Aragón de la pta-=Firmado, Amarillas. piedra llamada de la paridera de la carne, sita en los términos de la v…</t>
  </si>
  <si>
    <t>Luisa, María Isaiei</t>
  </si>
  <si>
    <t>María Isaiei Luisa</t>
  </si>
  <si>
    <t>…dichas fragatas, pasó en los Dardanelos í bordo de un barco de vapor de la marina británica , que llegó el 21 á Constanrinopla ástne reinos á falta de varón la Serma. Sra. Infanta Doña María Isaiei Luisa. El tur I" filien de la fidelidad, la leal por oonotado y «Oronda patria del coa el almirante ingles sir Pultney Malcolm. Apenas este conferenció Con el</t>
  </si>
  <si>
    <t>Luisa, María Isarei</t>
  </si>
  <si>
    <t>María Isarei Luisa</t>
  </si>
  <si>
    <t>…tulo 15 de U Partida 2.a, restablecida legalmente, solo resta k jura de vuestras reinos í U Sefiors El regimiento provincial de Jerez, que tengo el honor de mandar, Serma. Infanta Doña María Isarei Luisa vuestra hija primogénita, como jamas ha dudado del innegable y justo derecho de la Serma. Sra Infanta Doña Princesa heredera de ellos á falta de varón; v colmados los deseos, de rustro» Masía Isasei Luisa i U corona que tan gloriosamente, ciñe V. Mr; y lo hu…</t>
  </si>
  <si>
    <t>Luisa, María Isasei</t>
  </si>
  <si>
    <t>María Isasei Luisa</t>
  </si>
  <si>
    <t>…y haciendas los imprescriptibles derechos á la sucesión Real de'Sajorna vendrá también á Praga cuando llegue el Emperador. Duranro de la Corona de España en la Serma. Sra. Infanta Doña María Isasei Luisa, la mansión de S. M- I. en esta ciudad, visitará el Sr. príncipe de Mcttermcfc y en la legítima y directa descendencia de V. "M.,como una ley .fundamental las posesiones que tiene en Bohemia. t del Estado. reliz y afortunada se considera, Señor, la España ent…</t>
  </si>
  <si>
    <t>…osa felicitación á nombre de todo el clero de esta diócesis algún tiempo á esta parte trata i su estado mayor el generalísimo Ibrahim bajá. que reconoce en la Serma. Sra. Princesa Doña María Isasei Luisa la legíti Aquel los dos oficiales superiores, han sido muy bien recibidos en Constantinoma heredera dol trono de España, y-á quien por esta causa tributan el pleito pla, y se les ha destinado inmediatamente. El mismo Ibrahim parece que no homettage mas sincer…</t>
  </si>
  <si>
    <t>Luisa, María Isasel</t>
  </si>
  <si>
    <t>María Isasel Luisa</t>
  </si>
  <si>
    <t>…y benigna condición, parece destinada á dar gloriosa cuna i lea males y aflicciones del imperio español H Est nuestro Señor continúa perfectamente en su convalecencia El nombre de Doña María Isasel Luisa por sí solo hace recordar con emoción ardorosa á los españoles de ambos mundos las glorias alcanzadas por La Reina nuestra Señoraylas augustas Infantas, igualmente que SS.AA.KJR* aquella Isabel tan llena de virtudes, y cuyo recuerdo bastará para hacer la apo…</t>
  </si>
  <si>
    <t>…Reala decretóte Señor: Llegó el momento deseado para los buenos españoles. La Serenísima En consideración á las circunstancias, distinguido mérito, servicios y ac re Sra. Infanta Doña María Isasel Luisa está reconocida por Princesa heredera atada lealtad de D. Josef Manuel de Arjona, ministro de mi Consejo y Cá del Trono de S. Fernando. La España nuestra patria legítimamente representa mara, he venido en nombrarle superintendente general de Policía. Tendréis…</t>
  </si>
  <si>
    <t>…o dichas autoridades contener el'enorme contrabando que se hacia en didu "colonia. . __ En los dias 6 y 7 de Julio último celebró la ciudad de Ceuta la jura de l* augusta Princesa Doña María Isasel Luisa. Hubo una solemne función de ITémaS personas de distincion de la ciudád. . _ iglesia, á la que asistieron todos los empleados de aquella plaza: las casas con Ko nos detenemos i describir los adornos, decoraciones é iluminación de sistoriales, la del comandant…</t>
  </si>
  <si>
    <t>Luisa, María Isaxbl</t>
  </si>
  <si>
    <t>María Isaxbl Luisa</t>
  </si>
  <si>
    <t>…do respeto por el plausible acontecimiento de do las desgracias actuales del pueblo. Esta declaración produjo una viva agita haber jurado la nación en Córtes á la augusta Princesa Doña María Isaxbl Luisa, Hija primogénita de V. M- , heredera del trono á falta de varón. ción en la asamblea; sin emb.rgo la Dieta recibió á los dos enviados M. Rcich- lin, landamann, y Hóldenen, consejero: ademas los habitantes han recibido ya, Este suceso. Señor , es grande eñ to…</t>
  </si>
  <si>
    <t>Luisa, María IsvB.tL</t>
  </si>
  <si>
    <t>María IsvB.tL Luisa</t>
  </si>
  <si>
    <t>…de gracias al Todopoderoso. á felicitarle porque ha visto que esta jurada Prmcc.a sucesor.! la Serm i. Señora El Real semimrio de Vergira ha celebrado igualmente la jura con misa Doña María IsvB.tL Luisa, vuestra Hija primogénita: felicita también á Vues Solemne y Te D u&gt;n, y con un elocuente discurso que leyó su catedrático de tra augusta Esposa, el iris que vino a estos reinos para que desapareciesen lo» huminküdes D. Antonio lrigoyen, en el cual demostró e…</t>
  </si>
  <si>
    <t>Luisa, María Isvsel</t>
  </si>
  <si>
    <t>María Isvsel Luisa</t>
  </si>
  <si>
    <t>…, y la 16.a de láminas t á las librerías de Cuesta y Pérez r y en las provincias donde se hubieren suscrito: en loa mismos sitios sigue abierta la pasado la Jura de la Sermá. Sra. Doña María Isvsel Luisa como Princesa suscripción. ht-edera de los reinos de España, con la gala y saludos de ordenanza, y con '------Los sugerí ptores al paseo pintoresco por el Canal imperial de Aragón, pasarán ¿ re el mayor júbilo' y.éntusiasmo (de oficiales, soldados y tripulaci…</t>
  </si>
  <si>
    <t>Luisa.Decisión, Maxía Isabel</t>
  </si>
  <si>
    <t>Maxía Isabel Luisa.Decisión</t>
  </si>
  <si>
    <t>…e solemne Te Deum') porque se había dignado preservar de la muerte al mas Ástñnas, recaen hoydiá en la excelsa Hija primogénita de V. M. la Serma. amado de los Monarcas.: ... Sra. Doña Maxía Isabel Luisa.Decisión, Señor, que están prontos á manifes Sírvase V. E. poner en el soberano conocimiento de S. M. los sentimien tar , si. desgraciadamente hubiese algún perverso, que directa ó indirectamente tos de acrisolada: lealtad de su Intendente y demás empleadas de esta Pr…</t>
  </si>
  <si>
    <t>Lumiar, Miguel de</t>
  </si>
  <si>
    <t>Miguel de Lumiar</t>
  </si>
  <si>
    <t>…119,667 individuos. El valor de las importaciones fue de 11.753,997 francos, y cLde las ex Idem 12. portaciones 16.544&gt;171 francos. , Ayer por la mañana se retiraron las tropas de D. Miguel de Lumiar á La Guyana francesa tenia 3,786 libres y 1961 esclavos; nacieron 286 in Loiros, donde fueron inmediatamente atacadas por el duque de Braganza. Aun dividuos y fallecieron 417. Estas desproporciones que es muy notable singular no sabemos con certidumbre el res…</t>
  </si>
  <si>
    <t>Lunardi, Vicente</t>
  </si>
  <si>
    <t>Vicente Lunardi</t>
  </si>
  <si>
    <t>…Manuel García Rozo sobre su ofrecida fundón pasar por frente de una gradería que se habia hecho para las autoridades y per aerostática, fundadas en la queverlficd en esta corte el capitán D. Vicente Lunardi. Se vende en la librería de la viuda de Paz. sonas mas distinguidas tá orillas del F.bro en la parte interior de la Alameda, —Minas de oro y finid en Esfaña, obra dada i luí por D. Juan López Cancelada. dieron las tripulaciones los.tres gritos: viva el ReV, v…</t>
  </si>
  <si>
    <t>Lunes</t>
  </si>
  <si>
    <t>…e esta plata , presidente; y los Sres. D. Nicolás Lamberto, Don tríaco, cuyo, extracto se reduce á lo siguiente: Francisco Javier Aycardo, É&gt;. Pedro* Rossique marques de Gamathos, Don Lunes 11 de Febrero■ ” Acaban de visitar el buque, y se me ba concediPedro Rato, D. Juan González Izquierdo, D. Ramón Rey lio, D. Josef »dt&gt; la libre plática. González de Ribera y D. Angel Ferro, regidores perpetuos; D. Francisco Nota. » La autoridad local me ha pr…</t>
  </si>
  <si>
    <t>LUra, Alberto</t>
  </si>
  <si>
    <t>Alberto LUra</t>
  </si>
  <si>
    <t>…nes i notas 7 correcta*», dlspoésta de &lt;modo que forrneuna obra compreú.de dé la Cámara ,-para la alcáldhi nwjroir da léViUx dc 'Valdehorras i D. Fráúciscp historia universal, por D. Alberto LUra, acudUia d recibir el tomo 16 de dtehb obra yrg,° de la hlstorla de Fraocla d las :ibreriaa. |taide,se haran.swKrito. Comí-, FsilioDXFsniagiit———rI *' - - ■' . .. . ................................................. ■ prénde esté volumen el corto reinado de tu…</t>
  </si>
  <si>
    <t>Lusa, María Isabel</t>
  </si>
  <si>
    <t>María Isabel Lusa</t>
  </si>
  <si>
    <t>…el cielo, pníS, la interesante vida de nuestro adorado Fernando, ciá /facultad de usar de la media firma OfaliaenioAai los oficios, órdenes, la deV. M. y la de la Seima. Princesa Doña María Isabel Lusa , en quien cédulas,'pasaportes y demás, documentos que expidáis para Espafiay. para In para gloria de esta nación esperamos ver reproducidas las heroicas virtudes de ' dias', exceptó aquellos en que él Rey ó Yo pongamos la nuestra, y los de su incomparable au…</t>
  </si>
  <si>
    <t>Lusardt, Cristóbal</t>
  </si>
  <si>
    <t>Cristóbal Lusardt</t>
  </si>
  <si>
    <t>…de dicha Nórmandia , añade: «Cuando esto se escribe, se hallan haciendo penitencia por villa. las inmediaciones de la Peña pobre algunos desgraciados aventureros, desdeña ____ El doctor D. Cristóbal Lusardt, cirujano de Cámara de $. M. la Seftora duquesa dé parma, sóclo corresponsal de las Reales sociedades de med eina y cirugía de Bar do* de su señora: &lt;se reconciliarán con ella, cotoo Amad» cóh Oriana i” celona, Madrid, Turto y otras varias, licenciado en ciru…</t>
  </si>
  <si>
    <t>Luzon, Sebastian</t>
  </si>
  <si>
    <t>Sebastian Luzon</t>
  </si>
  <si>
    <t>…escribanía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 D. Femando Herrera, D. Domingo Leoparís, de la Junquera J76 pasajeros», desde dicha fecha hasta la de 19 de Enero úl JUan Sala.Doña íyi…</t>
  </si>
  <si>
    <t>Lyndhurst</t>
  </si>
  <si>
    <t>…la reducción de los obispos. Pero hé aquí que el 25 por la tarjfc so La Cámara adopta sin oposición la modificación propuesta por el ministro, presenta de repente en la ciudad el lord Lyndhurst, sin duda para poder dcs- y declara que la cláusula modificada de este modo es parte del bilí. ejnpeñir Wjor á su regreso sus funciones judiciales. Se recluta ademas gente en $e adoptan asimismo sin discusión otras muchas cláusulas. el banco de los obispos. £…</t>
  </si>
  <si>
    <t>M, A L. R- P. de V.</t>
  </si>
  <si>
    <t>A L. R- P. de V. M</t>
  </si>
  <si>
    <t>…rd Ponsomby para el almirante Malcolm. v -■ Salas consistoriales de la misma 27 de Noviembre de 1833. — Señora.xz ____ El 17 por la tarde dió la vela para Odesa Ahmed Fezzi bajá , embajador A L. R- P. de V. M =Gaspar García Soler—Josef Ojeda.“B!as Lozano.rr extraordinario de esta corte en la de Rusia. Le acompañan un coronel , un te Juan J imenez.rrEsléban Alaicon.^Ventura Jábega.—Fructuoso F.nebra.=Juan niente coronel , dos capitanes de caballería de la guardia i…</t>
  </si>
  <si>
    <t>M, Francisco de Paula</t>
  </si>
  <si>
    <t>Francisco de Paula M</t>
  </si>
  <si>
    <t>…o y económico de construcciones hidráulicas adecuado á nuestro país, para dar salida á los frutos de la Península; proporcionar rez de Neira: para otra de la catedral do Málaga, á D. Francisco de Paula M¡- abundante pesca, evitar los continuos y terribles estragos que causan las avenidas, rez; y para una canongía de la santa iglesia catedral de Otma, á-D. Pedro Ma- combioando .de tal modo b&gt;» elemento, de 1a producción agrícola, que se cambie re zoera España.…</t>
  </si>
  <si>
    <t>M, Joscf Sán S.</t>
  </si>
  <si>
    <t>Joscf Sán S. M</t>
  </si>
  <si>
    <t>…ado á S. M. los presidentes y ayuntamiento» la misma se habían hecho anteriormente i D. Henrique Dollfus; tuvo á bien de las villas del Tijola y Villada (provincia de Patencia), y D. Joscf Sán S. M. prevenirme hiciese entender al primero, que seria muy grato á su pater chez Casillas, cura de Bercial de Zapardiel (obispado de Avila). nal coraron diese ocupación con preferencia en dichp establecimiento i los jo á sexosvenes de ambos aquel de los pueblos ma…</t>
  </si>
  <si>
    <t>M, Josef de V.</t>
  </si>
  <si>
    <t>Josef de V. M</t>
  </si>
  <si>
    <t>…del Pan.=D. Joaquín Lorenzo Mozo. = D. Ma muy cara Reina Doña Isabel ii , que legítimamente nos gobierna por media nuel'Josef de Arbizu.=D. Pedro Bailin.=D. Josef María de Alós. —D. Josef de V. M., como su tierna Madre y Tutora. Dígnese V. .VL admitir benigna Sartorio.=D. Juan de Potous y Mojica.=D. Pascual Liñan.=D. Tomas Gon- esta ingenua manifestación, emanada solamente de la lealtad que le profesan ■ zalex Carvajal.=D. Joaquín 11 rbína. jos exponem…</t>
  </si>
  <si>
    <t>M, Juan Bautista AlberokVoi- V.</t>
  </si>
  <si>
    <t>Juan Bautista AlberokVoi- V. M</t>
  </si>
  <si>
    <t>…oberanas faculfades que él Ret, mi muy Garó y amado Es creería faltar á los deberes de buen vasallo si no elevase hasta el trono de poso,-me tiene conferidas, artigó étt jubilar á D. Juan Bautista AlberokVoi- V. M. aquellos sentimientos qué siempre ha tenido, y que por obligación de dor de la aiidiencia de Cataluña, y para su plaza nombro al ministro cesante su sagrado ministerio debe conservar. de la chancillena de Granada D. JosefJoaquin Ortiz: Tendráse entendido eti…</t>
  </si>
  <si>
    <t>M, Secretario de S.</t>
  </si>
  <si>
    <t>Secretario de S. M</t>
  </si>
  <si>
    <t>…nteres particular, bastante extensos siempre para llenar gran parte Francisco BófarvII.±:Jotrf Roselly Comas.ssjuan Bertrán.—Bruno Rabassa, de la sesión. sindico personero.=Excmo. Sr. Secretario de S. M. en el despacho de Gracia No se puede predecir cómo se combinarán los partidos, ni el giro que se y Justicia. guirá cada uno; pero es probable que tpdos los hombres buenos y amantes de PARTE NO OFICIAL. la prosperidad pública conocerán los peligros que amenaza…</t>
  </si>
  <si>
    <t>M, Stuart</t>
  </si>
  <si>
    <t>Stuart M</t>
  </si>
  <si>
    <t>…de "entorpecerla por todos los medios rios género de.consunto-que hasta entonces DO -habian llegado por consecuencia posibles. También se observa que en SuS conversaciones con el lord Stuart M. de • del. estado enqueséhajlaba aquella plaza. (Ctmriers) . - Pólignac, le aseguraba que el gabinete francés no pénsaba Obrar en esto sino •ÍEscriben de Erivan, con. ficha 27 de Matzo, que el 21 del mismo mes se por interés de la cristiandad. ¡ El lord Stuart…</t>
  </si>
  <si>
    <t>M, V.</t>
  </si>
  <si>
    <t>V. M</t>
  </si>
  <si>
    <t>…tos obsequios de que es digno, ca por sí yá nombre de los militares 'que la guarnecen , se apresura i elevar á biéndole mayor gozo 7 satisfacción en que la piedad del Rey' nuestro Señor V. M. lamas-expresiva felicitación por el restablecimiento de la importante haya tenido á bien poner á una persona tan benemérita al frente del ministerio salud d¿V. ~M., debido á fa misericordia divina que se ha complacido en pre- que con tanto acierto, desempeña.…</t>
  </si>
  <si>
    <t>…las Reinas que nada miran con mas ínteres qü* la fe- j Ctny —Jj'in Perez Claras, secretario. licidad de sus vasallos. j™ Albarracin 29 de Octubre de 1833. = Señora. = B. L. R. P. D. V. M =c Señora: Guando vuestro Consejo supremo de la Guerra .expuso á V. M. Jaime Monterde.=:Baltasar Martínez—Josef Gómez—Josef Puerto y Ocpum- : en 30- de Setiembre último su profundo dolor por el fallecimietñe del augusto do.=rJoapuin Portero-czAntonio Du*rte^=…</t>
  </si>
  <si>
    <t>M, Villiers de S.</t>
  </si>
  <si>
    <t>Villiers de S. M</t>
  </si>
  <si>
    <t>…ones deamistad y buena inteligencia que existen entre ambas coronas. inteligencia de que los que lo verifiquen no podrán gozar de honores ni sueldo Después de haberse despedido el caballero Villiers de S. M., pasó á presen del gobierno si los. tuvieren, hasta su justificación. Mé prometo que U uuvof tar su* respetos á-loi Se irnos. Srés. Infantes D- Francisco de Paula y D. Sebas parte de los alucinados que siguen á los infames gefes de ia rebelión , se apre tian…</t>
  </si>
  <si>
    <t>M., Isa- S.</t>
  </si>
  <si>
    <t>Isa- S. M.</t>
  </si>
  <si>
    <t>…ima por el primero.de sus de- ' .decida á favores'tan infinitos, solo puede prometer la-mas constante fidelidad ¿ beres renovar á la excelsa 'Hija de Y. M. la Reina nuestra Señora Doña Isa- S. M. Doña Isabel 11 y á su virtuosa Madre, coiroRbiWa .Gobernadora del: \ bel ri y á V. M. misma corno Regenta-y Gobernadora del reino , sus protes- reino, durante su menor edad, en cumplimiento de las antigua» y fundaménta las y .cordiales juramentos defidelidad ¿ la.legítim…</t>
  </si>
  <si>
    <t>Ma</t>
  </si>
  <si>
    <t>…es y Mole. La descubrió por casuali entrega debe, según esto, hacerse á mas tardar para las diez ú once de la no dad un leñador, quien comunicó su buena ventura á un tal Godoy y á D. Ma che respectivamente ; y si algún suscriptor nptára en particular falta grave nuel Gallo: estos trataron de guardar el secreto; pero por ciertas señales y ras acudirá directamente por ahora al Sr. subdelegado de la imprenta Real, quien tros que no pudieron ocu…</t>
  </si>
  <si>
    <t>…s empleados cuya au toridad dimana del Gran Señor. (Gaceta de Augsburgo.') Exposición á S. M. Señor: La noticia de haberse prestado el juramento debido á la A R. Prin PRUSIA. cesa Doña Ma ría Isabel Luisa, como sucesora á la corona de las Españas, Berlín 11 de Junio. irimogénita de V. M. á falta de varón, es el acontecimiento mas útil á toda El ministro del Interior M. Schukmam parece que ha pedido su retiro des Ía nación, asi como el mas just…</t>
  </si>
  <si>
    <t>…ónimo de esta corte la solemnidad del juramento y plei tualmente se hallan en el Bosforo. (Observador auitriaco.) to homenage que mis reinos y vasallos debían prestar á la Infanta Doña Ma ría Isabel Luisa, mi muy cara y muy amada Hija, como Princesa heredera ALEMANIA. de estos reinos á falta de varón; he resuelto que los prelados, grandes y títu Francfort 22 de Junio. los que se hallaren en Madrid, y no lo hicieron en aquella ocasión, ejecu Ay…</t>
  </si>
  <si>
    <t>…menor disgusto. ' ([Carta farticular.) Las funciones de Barcelona han sido magníficas, concurriendo á ella» lo ESPAÑA mas florido del principado de Cataluña. El Excmo. Sr. capitán general D. Ma nuel Llauder publicó el 26 de Junio una proclama dirigida á los catalanes, en Cádiz S de Julio. la cual, después de elogiar la decidida lealtad y el excelente espíritu público Algunas personas de esta ciudad, deseosas de solemnizar los días de la Rxt- de aque…</t>
  </si>
  <si>
    <t>…comercio y demas habitantes de Gra— campañía de Oporto que había en Villanova para impedir que cayesen en po nada ,-celArar Con festejos la'jura de la Serena. Princesa de Espafia Doña Ma der de los enemigo». sía isXiu LutsA , abrieron aína suscripción para verificarlo con su producto. Lisboa 31 de Agosto. En efecto, llegado el dia señalado se anunció tan fausto aoonsecáaliento la víspera que Fue el "3 del corriente, con repique general de cam…</t>
  </si>
  <si>
    <t>…elaciones diplomáticas con aquel reino, y _ Lord PAmeritan. Siempre me ha sido grato dar i la Cámara todas las no he acreditado un ministro en Lisboa cerca de la corte de S. M. F. Doña Ma ticias que he tenido; y ahora lo haré con mas gusto, porque el valiente coro ría. Podéis estar seguros de que - espero con ansia el instante en qué la monar nel Evans ha promovido la cuestión con una moderación y prudencia que la quía portuguesa, unida tanto…</t>
  </si>
  <si>
    <t>…d la secretariaen el referidadel referidoreglamento.Real Loscolegioopositorespara firmardeberánla acudiroposlcloopor la villa de Nerja solemnizó la jura de la Serma. Sra. Princesa Doña Ma en el término de 60 dias, en donde podrán también informarse de la clase de ejer cicios y demás que juzguen necesario. -sía Isasel Luisa en 'los dias 28 , 29 y 30 de Julio último. En el primero ----- Por providencia del seflor Suarez, alcalde de Real casa v c…</t>
  </si>
  <si>
    <t>…ndecido á España y hecho su dicha y 1.* de fusileros.................................. i 1 1 i 3 S 5 2 74 90 felicidad, y jurada ya vuestra excelsa Hija primogénira la Serma. Sra. Doña Ma 5&gt;...................id............................... i 1 1 i 3 5 5 2. 74 90 ría Isabel Lutsa como heredera de estos reinos á falta de varón, felicita á 3.».......... id-....................... i 1 1 i 3 5 5 2 74 90 V. M; y se congratula Ccrvera por tan faus…</t>
  </si>
  <si>
    <t>…na nuestra Señora Doña María u, la de unos 500 ó óoO’hóttíbfesícubienós por una extensa línea de cazadores. En es S. M. I. la Sra. duquesa de Braganza y de_S. ,A. la Sra. Princesa Doña Ma te estado acometí^ el gobernador al eritftiígo avanzando hasta Serra del Rey, ría Amalia. $. M. X el duque de Braganza salió dé palacio acompañado del en cuya aldea, asréfi'ntótb'‘lósdnüróé de tin rastilló áiítíguo que allí existe, sé gentilhombre de servicio…</t>
  </si>
  <si>
    <t>…. AL ¿manifestarle su acerbo pe dia , á todos toca el zeloso desempeño de sus obligaciones, y á todos el fervo sar. Madrid 2 de Octubre de 1833 =Siguen las rúbricas de los señores D. Ma roso anhelo de su respeto, obediencia y fidelidad á S. M. la Reina Isabel, y tías Pareja y Torres, D. Francisco Iñigo de Iñigo, D. Pedro Vivero y Moreo, en su Real nombre, durante su menor edad, á S. M. la Reiva Gobernadora. D. Josef Ferrer y D. Juan Pablo Pe…</t>
  </si>
  <si>
    <t>…los que se hicieron de ed;3-&gt; merecedo consecutivas , hasta que habiéndome encontrado individualmente con el gefe de res en los términos indicados, según la propuesta del referido brigadier D. Ma los rebeldes D. Santos Ladrón , que como yo se hallaba avanzado de su fuerza, nuel Lorenzo, gefe de la columna. Je embestí sin titubear, y habiéndole muerto de un balazo en aquel acto el ca Ia.. Asi ha terminado por esta parte la rebelión que desde la ribera…</t>
  </si>
  <si>
    <t>…emes, = D. Francisco Quevedo y Buc— felicitan al .mismo tiempo por la exaltación al trono de sus predecesores de la nq.=P, Josef Salvador López del Pan.=D. Joaquín Lorenzo Mozo. = D. Ma muy cara Reina Doña Isabel ii , que legítimamente nos gobierna por media nuel'Josef de Arbizu.=D. Pedro Bailin.=D. Josef María de Alós. —D. Josef de V. M., como su tierna Madre y Tutora. Dígnese V. .VL admitir benigna Sartorio.=D. Juan de Potous y Mojica.=D.…</t>
  </si>
  <si>
    <t>…Felipe Bauzá, D. Gregorio Saenz deVillavieja, D. Josef Mou- —Paludo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Miguel de Alava, D. Pablo Mon los intereses legítimos, es menester que hay…</t>
  </si>
  <si>
    <t>…nes recogieron los fusiles de los fac prendida tan gloriosamente por V. M.; unión cotí la cual renacerán los tiem ciosos muertos, y se reunieron á la columna del mariscal de campo D. Ma pos de paz y de ventura, que promete á toda la nación el gobierno maternal nuel Lorenzo para perseguir á los facciosos. de la inmortal Cristina. “Jfa. EUa es la historia de los desórdenes cometidos en esta ciudad; los cuales si «La diputación en nombre de los…</t>
  </si>
  <si>
    <t>…cesante de la de Extremadura: por nó haber ocurrido ningún caso nuevo,ni fallecimiento alguno, de cólera en para una plaza de alcalde del crimen de la Real audiencia de Galicia á D. Ma los dias 7 y 8 del mismo mes, hallándose en estado de convalecencia los enfer nuel de fíada, cesante de la de Extremadura: para otra de oidor efe Ja Real mos qué quedaban existente^. audiencia de Sevilla , vacante por muerte de D. Juan Pedro Morales*, á Don J…</t>
  </si>
  <si>
    <t>…fo en sos decursos que se imprimieron .tres años después; y habiéndose encontrado uo cierto dótnero de ejem Adtiaño Balbi el arño 1822 el tratado trias verídico qué:se conocía, el Sr. Ma— plares, sé ba creído que el público recibirá con aprecio el .anuncio de su veuta en la rugán ha extractado de él gran parte de su obrd, rectificando y mejorahdo de libreHa de Sojo, á 4 rs, cada ejemplar. ' Un modo considerable los hechos referidos por Balbi…</t>
  </si>
  <si>
    <t>Ma, Antonio</t>
  </si>
  <si>
    <t>Antonio Ma</t>
  </si>
  <si>
    <t>…lgunos pueblos de su partido se ha pre rona á falta de hijo varón de S. M., los venerables prelados, grandes y tirulos; sentado la langosta, é inmediatamente tomaron el corregidor D. Antonio Ma los procuradores de las ciudades y villa de voto en Córt^s, convocados de. nuel .de Games, y el ayuntamiento, las providencias que están prescritas por eal orden para el efecto, en el Real monasterio deS. Gerónimo de esta corte. las Reales órdenes para estos…</t>
  </si>
  <si>
    <t>Ma, Diego</t>
  </si>
  <si>
    <t>Diego Ma</t>
  </si>
  <si>
    <t>…titud de vasos de colores colocados coa El barón Portal dice entreoirás cosas que á pesar de las infinitas variacio oportunidad. Estas obras han sido ejecutadas por los profesores D. Diego Ma nes que de 20 años á esta parte se han hecho en todos los ramos del gobierno, ría del Valle, D. Antonio Salceda y D. Manuel Santiago de LizazoaÍD. todavía no se han fijado las bases que seria útil adoptar, ni las reglas que con La fachada de las casas consist…</t>
  </si>
  <si>
    <t>Ma, Josef</t>
  </si>
  <si>
    <t>Josef Ma</t>
  </si>
  <si>
    <t>…ejeiro; para el arcedianato de Aliaga á Excmo. Sr. Acabo de recibir por extraordinario el Real decreto de 29 último D. Millan Villarroya; y para el de Medinaceli, que este deja, á D. Josef Ma en el cual S. M. la Reina Gobernadora, en la menor edad de su Hija Doña ría Burgaleta; para una canongía de la iglesia primada de Toledo á D. Luis Isabel ii , anuncia á sus vasallos la triste y dolorosa noticia de la muerte-de su Alfonso Vázquez; y para la ra…</t>
  </si>
  <si>
    <t>Ma-, Pedro</t>
  </si>
  <si>
    <t>Pedro Ma-</t>
  </si>
  <si>
    <t>…a, á D. Francisco de Paula M¡- abundante pesca, evitar los continuos y terribles estragos que causan las avenidas, rez; y para una canongía de la santa iglesia catedral de Otma, á-D. Pedro Ma- combioando .de tal modo b&gt;» elemento, de 1a producción agrícola, que se cambie re zoera España. pentinamente en frondosidad el aspecto árido y estéril que presentan nuestros cam pos. El tomo a.° contiene el quinto de ios diez libros de que se' compone la obra…</t>
  </si>
  <si>
    <t>Macchi</t>
  </si>
  <si>
    <t>…igne ablértfa lasñstrangéros al cardenal Bérnetti; el del Interior al cardenal Fálzacappa; la Ha cripclon.ro los yunto* aoupejado».-. • cienda al cardenal Mattei, y la Justicia al cardenal Macchi, cada uno con dos ----- Los súscriptofes al Diccionario de hambree ilactrer 6 biOfrapUt. mioercot rompéis^ jé.* acudirán recoger 14 de retratos lz eotregá éétrega á del tomo y.°, y lil íasesores seglares. El nuevo embajador dé Fraudase hallaba ya en Roma; mas…</t>
  </si>
  <si>
    <t>Macdonall</t>
  </si>
  <si>
    <t>…aceptada. El general Clouet también ha sido ya reempla S. M. el Emperador de Austria será el primero que se revista con esta dignidad zado en el mando en gefe del ejército por el general Macdonall. Por estas cir recibiendo un título correspondiente. Después de la muerte de S. M. volverá el cunstancias resolvieron retirarse algunos de nuestros camaradas, al paso que otros mando al Rey de Prusia, y este orden seguirá en lo sucesivo. (D. de los XX) están…</t>
  </si>
  <si>
    <t>Macdonell, Reinaldo</t>
  </si>
  <si>
    <t>Reinaldo Macdonell</t>
  </si>
  <si>
    <t>…re 25 15 15 Setiembre» Lumiar 20 de 3 26 9 5 4 en comandante El Rey nuestro Señor, gefe del ejército, ha tenido á bien 2.7 11 2 3 8 hacer los nombramientos siguientes: el teniente general Reinaldo Macdonell 28 6 4 10 para mandar el ejército de operaciones, en lugar del teniente general barón 29 10 2 12 4 Clouef que ha pedido se le exonere de este encargo; y el teniente de caballería 30 7 2 9 3 Pellelier para ayudante del gobernador militar de ObÍdos.=Lumiar \\ d…</t>
  </si>
  <si>
    <t>Mackau</t>
  </si>
  <si>
    <t>…un están en Bergues podrian embarcarse hoy, porque ayer tarde se di al ministerio un crédito de 8009 francos para equipar la escuadra que pensaba visó una parte de la escuadra del almirante Mackau que venia de Holanda; y eviar á Oriente, pregunta ¡cuál ha sido el resultado de la ida de dicha es esta mañana se presentaron á la vista algunos de sus buques, pero un viento muy cuadra ! ¡ Si el papel que hace la nación francesa corresponde á la suma que ha…</t>
  </si>
  <si>
    <t>Madera, Antonio</t>
  </si>
  <si>
    <t>Antonio Madera</t>
  </si>
  <si>
    <t>…premio D. Antonio Estado que manifiesta los cadáveres enterrados en los cementerios de Sevilla Madera. y Triana. En cálculo integral y mecánica D. Juan Bessieres el primer premio, Don Antonio Madera el segundo. Dia 13 de Setiembre: en el de S. Sebastian, hombres2, mugeres 3= total 5. En astronomía obtuvo el primer premio D. Josef Ador, y los segundos En el general: hombres 10, mugeres 18 , niños 5, total 33. D. Juan Bebieres y el Excmo. Sr. conde duque d…</t>
  </si>
  <si>
    <t>MadraDia, Fernando</t>
  </si>
  <si>
    <t>Fernando MadraDia</t>
  </si>
  <si>
    <t>…rtos 7, graves 18, leves 12, con sef Bohorques, D. Manuel Mendiola y D. Luis Sistemes. valecientes 15 , enfermedades comunes 33. En la clase de humanidades tocó él primer premio á D. Fernando MadraDia 13. No se ha .recibido el parte respectivo. zo, quien lo sorteó con D. Josef Verdeja; y los segundos D. Fernando Avila, Dia 14. Existencia de ayer. Graves 50, leves 39, convalecientes. 28. D. Josef Marañon, D. Federico Portillo y D. Adolfo Cevallos. Ocurrenci…</t>
  </si>
  <si>
    <t>Madrazo, Federico de</t>
  </si>
  <si>
    <t>Federico de Madrazo</t>
  </si>
  <si>
    <t>…ón. citado de lá naturaleza, talento, instrucción, elocuenck, hasta ks mismas vir— tudfcs moral» dé que puede »tar dotado , las hace servir á su engrandecimiento H 2 del corriente D. Federico de Madrazo tuvo el honor ’de presentar i propio, á k glork de dominar y de distinguirse, á la adquisición de riquezas y: SS. MM. el cuadro que acaba de pintar de la grave enfermedad que padeció poderío. Si no » esta la conducta de los hombres célebres en tiempo de revol…</t>
  </si>
  <si>
    <t>Madrazo, Fernando</t>
  </si>
  <si>
    <t>Fernando Madrazo</t>
  </si>
  <si>
    <t>…l de caligrafía y aritmética obtuvieron los primeros pre indigentes invadidos del cólera, haciendo establecer, entre otras cosas, tres hos mios D. Cárlos Mesía , D. Josef Marañon, D. Fernando Madrazo v D. Juan pitales, en los que se les facilitan todos los auxilios espirituales y corporales. Pedro Cortés: los segundos D. Vicente Alonso, D. Vicente Santamaría , el Asimismo, y con la cooperación del ayuntamiento de dicha ciudad , ha hechp Sr. marques de Tor…</t>
  </si>
  <si>
    <t>MaftTn, Diego</t>
  </si>
  <si>
    <t>Diego MaftTn</t>
  </si>
  <si>
    <t>…tas caro y amado Esposo, me tiene conferidas, y de acuerdo con su soberana vo- " soberanas facultades quq me están conferidas, en concederle los honores, go liíñtad, en nombrar i D. Diego MaftTn dc Vi 11 odres, fiscal mas antiguo de la ces y preeminencias de olibiil*primero del archivo de la .Misma. Tendreislo en audiencia dé Sevilla; y para esta vacante"'á Q. Demetrio Ortiz, alcalde electo tendido-, y dispondréis su cumplimiento—Está rubricado de la…</t>
  </si>
  <si>
    <t>Mageir</t>
  </si>
  <si>
    <t>…Huelva por mar y tierra, y el 19 quedaba ya completamente inco Alentejo y en Beira-baja, de donde han salido para ponerse á las órdenes del municada con el resto de la provincia. general Mageir 300 tiradores voluntarios escogidos. Finalmente, consta que Ignórase cómo se introdujo esta enfermedad en Huelva: pero es muy pro nada notable ocurre en el ejército de observación &lt;yte se halla al Norte y al bable que haya sido por mar, si es efectivamente el…</t>
  </si>
  <si>
    <t>Magg</t>
  </si>
  <si>
    <t>…nuestros campos, volaremos al teatro del honor á reproducir ducal á 7 de Julio de 183'i.—Leopoldo. Ja brillante escena, que á costa de tantos sacrificios y con admiración de la El diputado Magg declara que su opinión es idéntica á la que se expresa Europa entera , mantuvo ileso en Otro tiempo el decoro y dignidad política de en el rescripto del Gran-Duque; y añade que está persuadido que la Cámara, la nac.ión española. = Señor.=: A L. R. P. de V. M.…</t>
  </si>
  <si>
    <t>Magier</t>
  </si>
  <si>
    <t>…go; y que de la primera han salido 300 tiradores .voluntarios es No fueron menores los obstáculos que encontró la parte de esta columna cogidos para un punto qné se ha indicado al general Magier, ademas de otros íe habia marchado por la izquierda: sin ningún camino transitable, obligada 200 de la misma arma que habían partido ya i otro,punto. marchar bajo el fuego cruzado de las casas y de las obras que el enemigo te Hoy 2ti por la mañana ha atravesa…</t>
  </si>
  <si>
    <t>Magnan</t>
  </si>
  <si>
    <t>…a pedir tro de Estado en Haya. (.Id.) ' á la Cámara de los Comunes contra la adopción de este bilí, que sin duda acar ------ Las cartas de Brusétas del 28 de. Febrero dicen que el general Magnan he reará la guerya civil. Esta resolución está firmada por AttTOod. (/¡i.) hecho movimiento en Flandes, no pór apoderarse de un puesto belga , como ____ Mr. Steele fue preso; y en seguida se le puso en liberta^ bajo fianza, se habia dicho, sino para ocupar un…</t>
  </si>
  <si>
    <t>Magreo, Josef</t>
  </si>
  <si>
    <t>Josef Magreo</t>
  </si>
  <si>
    <t>…l au sido el modelo de esposos cristianos. diencia de Cataluña, cumplimentada en esta corte por el señor Balsera, teniente corregidor eo ella y por la 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t>
  </si>
  <si>
    <t>Maiía</t>
  </si>
  <si>
    <t>…bastante diver las determinaciones de la C^ta constitucional la Regencia del reino, ea la gentes las opiniones; sin embargo, lo que pircce mas digno de crédito es el menor edad de Doña Maiía de la Gloria , no corresponde á su padre. proyecto de asegurar mas el estado legal de Alemania por una determinación ESPAÑA-. común, aplicando en todos los Estados de U Confederación las leyes con mas Madrid 9 de Octubre. vigor y energía que se ha hecho hasta…</t>
  </si>
  <si>
    <t>Maison</t>
  </si>
  <si>
    <t>…istir al banquete que ha en esta Cámara; y yo añado que sin mayoría no se puede tener la pretensión dado el embajador.de Bélgica , por causa de su indisposición. (G. de F.) _:__El mariscal Maison débia ponerse en camino para venir desde Viena á de gobernar á Francia. (Rumores.) Mr. Rambuteau: Pido lá palabra. ¡esta capital él 17 del que rige. La Gaceta de Augsburgo dice que este maris Presidente: Solo puedo concederla sobre la proposición de Mr. Glais…</t>
  </si>
  <si>
    <t>….) . sia. Estas relaciones se hallaban interrumpidas per desavenencias personales en ------- El gobierno belga ha recibido de su ministro residente en lns Estadostre el barón y el general Maison, antecesor del conde. Unidos de América la noticia de haberse concluido un tratado de comercio por Ayer á las 7 de la mañana salió de aqui para Ñapóles el Sermo. Sr. prín el cual desde el l.° de Enero de 1834 las telas de Bélgica serán libres de toda cipe de…</t>
  </si>
  <si>
    <t>…s ne en Toeplitz, y lo hace muy verosímil el hallarse en esta ciudad muchos diplo gros de una habitación á otra en la misma isla ^"modificación ó adición que máticos , inclusos el mariscal Maison y el conde Saint-Aulaire. El lord Min se adoptó sin la menor dificultad. io, amigo íntimo del primer ministro Grey, acaba de llegar á Alemania, des El lord. Su lite Id solicitó se añadiese otro articuló, por el cual se prohibiese pués de haber tenido en Londr…</t>
  </si>
  <si>
    <t>…ntarios de víveres y demas cosas Ingleses. El lord Minto, enviado á la corte de Prusia. necesarias para el ejército. Con estos recursos ha aumentado tan considerable Franceses. El mariscal Maison; M. Breson, ministro plenipotenciario en la mente sus fuerzas, y ha conseguido organizarías e introducir en ellas tan buena corte de Prusia; y el conde Rogen, encargado de Negocios en Dresde. (G. disciplina, que se halla en estado de obrar ofensivamente contr…</t>
  </si>
  <si>
    <t>…de Paula y su Es que al punto volvió en sí con esperanzas de curación. (Piaría, de los Pfkajjesj posa, que habían llegado poco antes: y se dirigió aJ palacio del Real Sitie ■ —-El mariscal Maison, embajador &lt;k Francia en S. PetershufSq, saldrá ¿ dpnde. de prden de SS. AA. estaba preparada la comida, que S. M- se dignó ad- [ limes, para su destipo. mittr. Todo el vecindario de Acanjuez estaba reunido delante del palacio, y con ! -El mariscal Jourdan es…</t>
  </si>
  <si>
    <t>…otegida por el inmortal Fernando vji 300 años.después de su funhemia. dación, no olvidará jamás delante de tan gloriosos nombres las sagradas obli ____El dia 3 llegó á Bruselas el mariscal Maison , que desde París pasa á ser gaciones que ha contraído con el trono y con la patria. Madre común de la I vir su destino de embajador en S. Petersburgo. (Id.} brillante juventud que se le ha confiado, nos env¡,a á manifestar á V. M. sus I ____Mazzini, abogado…</t>
  </si>
  <si>
    <t>…mor á la justicia del Evange ____La Gaceta de Berlín del 24 dice que había llegado á aquella ciudad el lio. ¡ Qué horror y qué infamia la mas dolorosaü! ¡Estos son, señores, otros mariscal Maison, embajador de Francia á la corte de Rusia, y también el mar tantos Caínes ,-Esaúes y Cromweles que tratan de matar, confundir y echar.á ques de S. Simón, embajador extraordinario á la corte de Suecia, viniendo de Es- tierra lo mas legítimo y agradable á Dios,…</t>
  </si>
  <si>
    <t>Maisoo</t>
  </si>
  <si>
    <t>…tos; restablecido el silencio dice Mr. Mauguin: Sa gocio* extranjeros. , . “ , - Jeyeron únicamente las adiciones, a la constitución, y estas fueron las que se * Sé asegura que «1 mariscal Maisoo está ya en camino para regresar á esta publicaron. C Ruido en los centros; algunas voces: Es equivocación, se pu blicó toda la constitución.) Mr. Mauguin contesta, que aunque asi fuese naHi C°rtEl conde Pozro-di-Borgo está ya de vuelta en esta capital. probar…</t>
  </si>
  <si>
    <t>Makau</t>
  </si>
  <si>
    <t>…reso que debe celebrarse antes de concluirse el año esta gar al general á temar esta resolución. cuestión, para que la decida, y examiue al mismo tiempo detenidamente el ------ El almirante Makau ha tenido una audiencia particular del Rey, en la oue complejo de los negocios de Europa. le ha dado cuenta del afecto y amistad con que su estado mayor y él mismo ____Escriben de Munich que un habitante de Strasburgo, el doctor Roustan, han sido recibidos en…</t>
  </si>
  <si>
    <t>…de Havre pone á continuación de esta carta las reflexiones que cido el orden. I siguen: ____Los corregidores de Alenquer y Azambuja avisan con fecha 27 del pre-1I «La llegada del almirante Makau, que ba salido en la fragata Atalanta, sente que en ambos pueblos reina la tranquilidad. (Crónica constitucional de ] causará en Cartagena una sensación enérgica y saludable. En el auxilio que el Lisboa 29 de Octubre.) gobierno franees está dispuesto á dar á…</t>
  </si>
  <si>
    <t>Mal-ó, Francisco Antonio</t>
  </si>
  <si>
    <t>Francisco Antonio Mal-ó</t>
  </si>
  <si>
    <t>…el tamaño ó clase que fuere, procedente de algún puerto Castilla, se sirvió el Sr. Rey D. Fernando vii (Q. D. D. G.) nombrar para la vara de alcalde mayor de la villa de Sabíote á D. Francisco Antonio Mal-ó lugar donde se sospeche que existe la enfermedad llamada cólera espasmódico ó de la India, ó que haya tocado ett dichos puntos, ó comunicado con buques donado; para la de Barcarrota á D. Pedro Galvis López; para la de Marbella procedentes, ó que han tocado en…</t>
  </si>
  <si>
    <t>Malcolm</t>
  </si>
  <si>
    <t>…er á loa debe haber llegado reforzada con el Britannia de 120 cañones, el cual lleva ministros que estaban dispuestos á dirigir á sus comitentes una especie de mani la bandera del almirante Malcolm. El Acteon de 28 s« halla en Constantino fiesto, exponiéndole» que era útil solicitar del gobierno una declaraciomcategópla y ól Philóntele de 18 en Gibraltar, el Madagascar debía quedarse en las rica acerca de sus intenciones respecto á renunciar á toda idea…</t>
  </si>
  <si>
    <t>…de la lega dudas que se concibieron sobre el resultado de la discusión del bilí en la co ción rusa, cuando en los demas se ignora haya semejante convenio. misión. La escuadra del almirante Malcolm ha llegado á los Dardanelos; el almi ------ El Rey ha renuncádo, según se dice, al proyecto que habá formado de rante quiso entrar en el mar de Mármara; pero el comandante de los castillos ir este verano á visitar las casas de algunos individuos de la nobleza…</t>
  </si>
  <si>
    <t>…í_ac últimas noticias que se lian recibido de Constanímopla anuncian que conocer (de oficio) ni la Inglaterra ni la Francia. Este hecho de tanto interes se la escuadra inglesa del almirante Malcolm, después de haber fondeado en Tca reduce á que el día 20 de Mayo último se concluyó un convenio entre las tres ñedos, se ha reunido ya con la escuadra francesa en las islas de Ourlac á La en cortes del Norte relativo al arreglo de la Polonia; arreglo, que las…</t>
  </si>
  <si>
    <t>…n'vienlo ílojQ del Mediodía, con el objeto de volverse al mar Negro. So dice con bastante crédito que habiendo corrido la voz entre los soldado* vLa escuadra inglesa que. manda el almirante Malcolm se ha hecho á Ja vela del ejército del general Muidlos que los gefes trataban de negociar con D. Pe desde el día 2 de este mes con dirección á la isla de Sarnos.” (G. de F.) dro su rendié'ioñ &gt; se amotinaron gritando "que nos venden" ■ y que declarada la trop…</t>
  </si>
  <si>
    <t>…as que han presenta «» preciso confesar que el lord Ponsomby ha guardado siempre buena armonía do los plenipotenciarios holandeses. con el conde de OrlofF. La escuadra inglesa del almirante Malcolm que estaba ___ _El 27 de Julio último falleció el célebre Guillermo Wilberforce á la en las aguas de los Dardanelos, se ha dirigido hacia el Sur; y el almirante Hu edad de 74 años* Dispone en su testamento que su entierro se verifique sin nin go n permanece c…</t>
  </si>
  <si>
    <t>…s, y sepan los desleales, que no han de buscar cómplices en _____La fragata de guerra inglesa Acteon dió la vela el 13 del corriente con Alarcon. pliegos del lord Ponsomby para el almirante Malcolm. v -■ Salas consistoriales de la misma 27 de Noviembre de 1833. — Señora.xz ____ El 17 por la tarde dió la vela para Odesa Ahmed Fezzi bajá , embajador A L. R- P. de V. M =Gaspar García Soler—Josef Ojeda.“B!as Lozano.rr extraordinario de esta corte en la de R…</t>
  </si>
  <si>
    <t>Malcolm-</t>
  </si>
  <si>
    <t>…ara mantener su ejército en. pie de guerra pa ■ Ao-gnran que por momentos se espere en Spitheed la wcúadra que man ra defenderse,contra la invasión de los holandeses. ; da el vice-almirante Malcolm- (Portsmouth-Herald.) El gobierno belga ha llegado en fin á conocer que seria ridicula cualquier t r&gt;ral 24 de Enero. Esta mañana ha dado la vela con dirección el oeste fa reclamación que hiciese á las Potencias. La Union anuncia que parece ha el navio de guer…</t>
  </si>
  <si>
    <t>Maldona, Josef Muñoz</t>
  </si>
  <si>
    <t>Josef Muñoz Maldona</t>
  </si>
  <si>
    <t>…endencia de España contra Na 12 2 - 1 1 •• poleón Bonopartei obra publicada de orden del Sr. D. Fernando vii (Q. E. G. E.), y dedicada á la Rkina nuestra Señora Doña Isaexl ii por D. Josef Muñoz Maldona— do, del Consejo de S. M.: tomo 2.0 Los suscriptores pueden acudir á recogerlo á las Quedan existentes para mañana 1. librerías en que se hubiesen suscrito, y donde continúa abierta la suscripción. Este tomo comprende la historia de los sucesos de la.guerra d…</t>
  </si>
  <si>
    <t>Maldonado, Baltasar</t>
  </si>
  <si>
    <t>Baltasar Maldonado</t>
  </si>
  <si>
    <t>…servación de 21 dias. nacio Alaminos; para la de Pedraza de la Sierra á D. Domingo Rusio; para Dado en Gibraltar el 30 de Setiembre de l833.=Gu¡Ilermo Houstoun, la de Montemayor á D. Baltasar Maldonado; y para la de Mataró á D. Josef teniente general y teniente gobcrnador.=Por mandato, G. Adderley, secreta Antonio Bayarrí. rio civil. Igualmente tuvo á bien presentar á consulta de la Cámara para la iglesia y obispado de Osma á D. Juan Sánchez Barragan y Vera…</t>
  </si>
  <si>
    <t>Maldonado, Francisco Amonio</t>
  </si>
  <si>
    <t>Francisco Amonio Maldonado</t>
  </si>
  <si>
    <t>…l dia an Total. Curados. Fallecidos. Valencia, á D. León Redondo y Muñoz: para la de Portillpá D. Ramón Pon- terior. Graves. Leves.I ce de León: para la de Quintanar de la Orden á D. Francisco Amonio Maldonado; y para la de Jcirqueraá D- Miguel Antonio Ochoteco Asimismo se 14 338 11 32 381 IOS 6 ha servido nombrar á consulta de la Cámara para el corregimiento de Raeriz de Veiga á D Cárlos Fernandez de Loaisa: jiara la vara de alcalde mayor de la villa de Estremera…</t>
  </si>
  <si>
    <t>Maldonado, Josef González</t>
  </si>
  <si>
    <t>Josef González Maldonado</t>
  </si>
  <si>
    <t>…de Castilla D. Tadeo Ignacio Gil, y i los secretarios de lá Cámara de voluntad. Gracia y Justicia y listado y Real patronato de Castilla, D. Josef Mon f Valei_.no consolidados. !. D. Josef González Maldonado. " . , Deuda oeg, del s P-100 d papel............ ,H* al conId, sin Interes................. tad?. Asimismo se ha servido nombrar parí" lá secretaría de la Cámara dé Gra- Acciones del banco es■ - ciíy Justicia y Estado de Castilla á D. Mariano Milla, ministro…</t>
  </si>
  <si>
    <t>Maldonado, Josef Muñoz</t>
  </si>
  <si>
    <t>Josef Muñoz Maldonado</t>
  </si>
  <si>
    <t>…, les Sermón Sres. Infantes, siguen sin novedad ensu importante salud.' Atendiendo-! 1 ps distinguidos méritos, aplicación y constante fidelidad d« ■ Reales decretos^ .... l:.,¡ ‘ D. Josef Muñoz Maldonado , o6cial mayor de mt secretaría de Estado,j dil Las infinitas reclamaciones que diariamente dirlgéh'ámis Reala manos Despacho dé Gracia y Justicia de España , vengo, en nombrarle ministro ho una multitud «Je jóvenes, que después de haber concluido úna brillan…</t>
  </si>
  <si>
    <t>…onde de á usar eú dicho juzgada del derecho dé que se qíeáo asistidos; con apercibimien to de que no verificándolo le» parará perjuicio. - r' Gracia Real: y tomando la palabra, el Sr. D. Josef Muñoz Maldonado pro -——Se cita á rodas las peraooas que presuman tener derecha á los bienes qee htn nunció el discurso siguiente; queido por fallecimiento de R, ^sef Gar&lt;A y Vllla|ba, vecino que Aie de laucln•&gt;Señora: La muy. noble , fidelísimay siete veces coronada ciudad d…</t>
  </si>
  <si>
    <t>Maldonado, O. Josef Muñoz</t>
  </si>
  <si>
    <t>O. Josef Muñoz Maldonado</t>
  </si>
  <si>
    <t>…en los estrados de la Intendencia de dicha provincia, desde ira oaeé éadmitir á besar su Real mano á una diputación de la ciudad de Murcia, cotn—' la qna de).d!a. . ■ , puesta del Sr. O. Josef Muñoz Maldonado, ministro honorario del Real y ——Por providencia del Sr. Balsera ,y escríbanla de G*r*mend! se cita i loa,que ae Supremo de Castilla-, y oficial.mayor de la Secretaría del Despacho de Grá- creanrez de conla Bároena,derecho áviudalos bienesde PedroqueMarttoez,…</t>
  </si>
  <si>
    <t>Maliaño, Ildefonso</t>
  </si>
  <si>
    <t>Ildefonso Maliaño</t>
  </si>
  <si>
    <t>…su\ fomento y felicidad, Santander, por la de D. Manuel Agudo á otra de la catedral de Sigüenza, á * afianzando-el sólido goce dé estos bienes en la íntima y- cordial unión de to- D. Ildefonso Maliaño: pata otra de la colegial de Roa, en el obispado de Osdós,' qué e» ta bas» delá’comunjirpsperidad. “ ' ma, por muerte de D. Juan Antonio Rasero, á D. Francisco Sanz Juez: para _Sabré cumplir tari benéficos preceptos, y todos pueden contar Con que vi- otra de…</t>
  </si>
  <si>
    <t>Malouco, M.</t>
  </si>
  <si>
    <t>M. Malouco</t>
  </si>
  <si>
    <t>…y los atropellamientos de una sulta que la comisión ha tenido que examinar mas de 2(59 reclamaciones, y que policía corrompida. (Escuchad 1 Estuchad!) ‘ ha resuelto mas de 119. El barón M. Malouco, presidente de la comisión y El or idor continuó lamentándose de estos males, y concluyó pidiendo qué Par de Francia, al presentar al ministro de Hacienda él resultado de los traba se envíate esta exposición á la comisión nombrada paira los negocios de la jos…</t>
  </si>
  <si>
    <t>Mama</t>
  </si>
  <si>
    <t>…o S. M. la Reina Madre, como Gobernado te la temporil obstrucción del paso de Vitoria, dirigiéndola por los puntos que ra de estos reinos durante la menor edad de la augusta Reina Doña Mama ha tenido por mas expeditos: lo que se avisa al público para su gobierno. Isabel iL J Mis obligaciones y mi honor me llaman al cumplimiento de mis deberes, que es defender á todo trance á nuestra legítima Soberana Doña María Isa El buque correo núm. 2 de la e…</t>
  </si>
  <si>
    <t>…ecreto de. combinar la senci llez con la elegancia de los trages y prendidos, logrando de este modo imostrar , •*«*Eh «fia trép«-y.— se publicó lá jura da nuestra augusta Princesa Doña Mama . toda la .natural gentileza de sus talles y hermosura de sus rostros, sin que el e;HAMO, con el mayor regoájo el dia 27 de Agosto último. ■ cesivo empleo &amp; los artificios del arte echen á perder las perfecciones de que , Vil Exóao. Sr, espiten -general D. Ma…</t>
  </si>
  <si>
    <t>Man, Francisco Javier</t>
  </si>
  <si>
    <t>Francisco Javier Man</t>
  </si>
  <si>
    <t>…o Javier Caro, D. Mariano González de Mendoza Merchante, Don Por decreto de esta fecha ha dispuesto S. M. que de la segunda clase del Manuel María de Arbizu, D. Bartolomé Vasallo, D. Francisco Javier Man contingente del año de 1832 se incorporen en el ejército 353 hombres. (Mo zanos, el conde dé Vallehermoso, D. Manuel Genaro Villota, D. Manuel nitor.) Fermín de Cidon, D. Antonio Daban, D. Juan Josef Recacho. - il fAn fecha 21 de Setiembre último escriben de…</t>
  </si>
  <si>
    <t>Manco, Juan Santiago</t>
  </si>
  <si>
    <t>Juan Santiago Manco</t>
  </si>
  <si>
    <t>…cualquiera persona que tuviese noticia de la existencia de una certificación de liquidación de la deuda sin Interes, su capital 208 rs., señalada con el núm. 7783, perteneciente A D. Juan Santiago Manco, para qqe eo el térmiqd de ocho días lo manifieste en Id escribanía mayor de rentas de dicha provincia. boua ps cox&amp;RCio^-rjCottzacion de hoy á las tres di la tarde» —Por providencjaidel Sr. Balsera, teniente corregidor de esta villa, se cita á lot ■raemos pú…</t>
  </si>
  <si>
    <t>Manrique, Jacinto</t>
  </si>
  <si>
    <t>Jacinto Manrique</t>
  </si>
  <si>
    <t>….................................. D. Pedro Vísente Jareño. , su madre sea francesa, reputarse por naturales de Francia, y como tales estar León. . ............................... D. Jacinto Manrique. sujetos á la ley de reemplazo del ejército. Lérida................................ D. Mariano Valero y Arteta. Todas las cartas que se acaban de recibir de Berlin anuncian como un he LogToño............................. D. Pedro Clemente Ligues. .. cho ciert…</t>
  </si>
  <si>
    <t>Manso, Joscf</t>
  </si>
  <si>
    <t>Joscf Manso</t>
  </si>
  <si>
    <t>…os de Cámara que opinaron podría molestar á S. M. el movimiento dét carruage, aumentando el dolor ciático de que se resentía últi En Cádiz, de orden del Sr. gobensador de la plaza D. Joscf Manso, se has mamente; desvanecido el motivo de esta interrupción, ha vuelto á emprender publicado y mandado observar por edicto todas las precauciones de policía ur los esta mañana en compañía de la Reina nuestra Señora, causando en todos bana que se han reconocid…</t>
  </si>
  <si>
    <t>Manue</t>
  </si>
  <si>
    <t>…omar, continuó la marcha , haciendo que Estas buenas di.posiciones de las tribu, mas guerreras y mu enemigas de la los pueblos te armasen, y principió á perseguir la cuadrilla Jel D. Manue , que dominación francesa dan motivos para esperar que no tardaremos en conseguir constaba de 2i-u hombre,: estos malvados se habían dirigido hasta Ga.veas, en la provincia de Oran resultados no menos favorables que los obtenidos en Aviz, Crato y Chamusca, co…</t>
  </si>
  <si>
    <t>Manuel</t>
  </si>
  <si>
    <t>…itar toda especie de confusión. Madrid 18. de Fe ha reducido á 1S| leguas la distancia de Pamplona á Vitoria en carruages que brero d* 1833—Por acuerdo de la junta dé gobierno, el secretario Manuel antes era de 25, teniendo que ir por la carretera de Tolosa; venciendo peno González Allende. sas cuestas, que en él nuevo camino se han evitado, nivelándolo con todo cui dado, y perfección, y construyendo dos anchurosos y sólidos puentes, que au roisA i&gt;b co…</t>
  </si>
  <si>
    <t>…los parientes, dentro dil cuarto grado, Ó i cualesquiera lentes á los capitales de la deuda corriente con interes premiados en los sor otras personas que legalmente representen á D. Manuel^Ignacio Fernandez, D. Frao* teos de 14 de Marzo de 1831 y l.° de Diciembre de 1832 , y llamados al césJr^neo, D. Rosendo Rico, D. Juan Pfzelon, D. Antonio García Herreros, Don efecto por anuncio publicado en la Gaceta de 22 del mismo mes de Diciem Ramón de Me…</t>
  </si>
  <si>
    <t>…afio último sé sirvió la Rana casos en que la junta inspectora ha de visitar las escuelas de primera enseñanza nuestra Señora conceder privilegio de introducción por cinco años £ D. Manuel sujetas £ su jurisdicción.” de Celaya, vecino de Eibar, en Cruipúzcoa, para la fabricación de hebillas de Se levanta la sesión. * hierro estampadas de todos-tamaños, estañadas y sin estañar, destinadas pan cLuara pb ios pases___Sesión del dia 3. guarniciones…</t>
  </si>
  <si>
    <t>…por los actos de beneficencia, magnífi maras , y poniéndola después en libertad por determinación propia sin oir el ca iluminación y ricos é ingeniosos adornos con que el Exento. Sr. D. Manuel dictamen de las Cámaras. Los ministros del Interior, da Justieta y de Comercio Fernandez Vírala, comisario general de la Santa Croada, en quien han com contestan manifestando parte de las razones que han tenido para adoptar y se petido siempre el amor y fidel…</t>
  </si>
  <si>
    <t>…rzagaray, teniente corregidor de esta villa, se cita enlos de mas consumo, y principalmente en el combustible, que lo es de pri á los que tengait derecho á la herencia y blrnes de D. Manuel deGuardamino, natu mera necesidad, ofrece él título de ¡Ocio de mérito y 13 rs. vn. al que establez ral det tugar de Ranero, en el valle de Carranza, que fallrcid ta esta corte, para que dentro de 30 días comparezcan aote dicho s-fior juez, y por la escribaní…</t>
  </si>
  <si>
    <t>…. Manuel Martínez: para la do indispensables para «1 establecimiento de las máquinas , y que no se hallan en los libros Crecente, á D. Josef Alvarez del Manzano: para la de Cea, á D. Manuel elementales; la teoría de la resistencia y choque de los Suidos; y el exámeo compa Martínez Fernandez: para la de Miájadas, á D. Juan Castillejo Navalon; y pa rativo deLe&amp;cto útil que producen las diferentes ruedas hidráulicas. Se resuelven las anas important…</t>
  </si>
  <si>
    <t>…e' Taratana i D. Vicente Pérez : para el aconseja que use con mucha prudencia de esta facultad, no hay duda que cuan cargo de provisor y vicario general /del obispado de- Gerona i D. Manuel do usa de ella, la alteración es legitima. Ahora bien: ¡qué alteración puede Hurtado; y para el arcedianato de Villaseca, dignidad de lá santa iglesia metro hacerse en la ley fundamental que no destruya algunos derechos é induzca otro» politana de Tarragona ,…</t>
  </si>
  <si>
    <t>…ia del sefior de Norzagaray, teniente de corregidor en-esSembla. Trigo, á 40 rs. fanega: cebada, de 15 £ 18 id,: aceite, pagados ta villa, y por la escribanía de Sierra, se cita á D. Manuel y Doña Dorotea Satazár y derechos, á 34 A arroba. Sancho, hermanos, hijos de D. Manuel Esteban Salazar, difunto, casada aquella con Di Alfonso Lira y 'Moorás; teniente del 2.0 regimiento de ta Guardia Real de lofaoHan entrado en este puerto 101 nares mercantes, y salido 94 id. en t…</t>
  </si>
  <si>
    <t>…rar, i consulta de la Cámara, canfessione, drl ayuno (Ssc., por el convento de Santiago del ordeo de predicadores. paya la fiscalía civil y criminal de la gobernación de‘Menorca á D. Manuel Por D. Francisco Santos y Grosln, presbítero y profesor de teología, y abora corre Vjdívielso- Morquecho: para I»; Vara de alcalde mayor de la villa de Espejo gida, con esmero'eo esta nueva Impresión del presente año de 1833: un tomo en 4.” á D- Josef Igarzabal yPalacio: para la de Villarejo…</t>
  </si>
  <si>
    <t>…por el derecho de alcabala de la venta tas'está o no sujeta por sus utilidades al pago de la contribución de paja y utensi de una casa en la ciudad de Granada, que hizo á favor de D. Manuel de la lios: y por la compañía de Cárdenas acerca de si por las suyas, y sus emplea Cruz, fundado en que ha vuelto la finca á sü poder en consecuencia de haberse dos por los sueldos que gozan . deben ó no satisfacer el mismo tributo; y ente verificado con pact…</t>
  </si>
  <si>
    <t>…escribanía, i exponer lo que á su derecho convenga en la demao-» lidad Indispensable eo la historia. El autor, español y ¡.dicto i la causa de su patria, da promovida por pdrtc de D. Manuel de la Torre y D. Juan Jo¿ef Fraile; en la iotecuya justicia nadie ha desconocido ni desconoce, conserva sin embargo la imparcia ligencla que de no hacerlo les p.ir.«ra perjuicio. lidad , que es la primer dote de un historiador-, y no disimula ni los yerros po…</t>
  </si>
  <si>
    <t>…D. Bartolomé Vasallo, D. Francisco Javier Man contingente del año de 1832 se incorporen en el ejército 353 hombres. (Mo zanos, el conde dé Vallehermoso, D. Manuel Genaro Villota, D. Manuel nitor.) Fermín de Cidon, D. Antonio Daban, D. Juan Josef Recacho. - il fAn fecha 21 de Setiembre último escriben de Roma lo que sigue: »El dia I4 del corriente á eso de las doce de la mañana , y después de ocho Señora: Entre las actas de esta Real empresa que…</t>
  </si>
  <si>
    <t>…con que varios vecinos desalentaron .de tal manera que se entregaron sin resistencia alguna; á saber, I de esta ciudad han salido precipitadamente de ella, conmovidos por un infun D. Manuel^María González, administrador de correos de Talavera de la Reina, I dado terror sobre el estado de su salud pública, dando ocasión á que algunos y primer comandante de voluntarios Realistas; D. ALiríano Cebados, teniente I pueblos inmediatos, sospechando de e…</t>
  </si>
  <si>
    <t>…a pretensión de marchar con la columna. porque es vil, en tanto que vosotro» , reuniendo .vuestro» voto» a ios del avunMe han ayudado mucho el teniente coronel mayor de caballería D. Manuel taniiento y autoridades, juráis de nuevo sacrificaros por la justa causa que de de Orna y et comandante de infantería D. Felipe de Arce, dignos también fendemos. de mi recomendación. A mí, Excmo. Sr., me queda la satisfacción de haber «Habitantes de Santander…</t>
  </si>
  <si>
    <t>…en gefe del ejérci leal pueblo que manda la alocución siguiente: to de observación el parte siguiente: «Habitantes de S. Sebastian: Una facción que necesita de un usurpador, y «El brigadier D. Manuel de .Benedicto, gefe de la columna de vanguardia, le calumnia suponiéndole dócil á sus inspiraciones exterminadoras y salvages, con fecha 13 del actual, me dice desde Villafranca de Montes de Oca lo si Se ha acercado hasta nuestras puertas; pero vosotros habéi…</t>
  </si>
  <si>
    <t>…ismo: mando k en nombre de rnt cara to y prudencia, hijas de vuestra gran sabiduría y sublimes virtude», rige V. M. I SHija la Reina Doña Isabel ii, que una comisiona compuesta de D. Manuel como Gobernadora del reino, durante la menor edad de vuestra muy augusta J osef Quintana, D. Francisco Martínez de la‘Rosa y D. Alberto Lista , todos Hija la Reina nuestra Señora Doña Isabel u, U ínclita y esclarecida Isabel, individuos de la academia Español…</t>
  </si>
  <si>
    <t>…ecindario desde el día 7 fusta el 26 de Octu )os apremias legales en el1 cobro de jos impuestos y sus atrasos i favor dé las] bre último, en que el valiente, el sensible y piadoso general D. Manuel lo provincias que mas han sufrido, diferido para tiempos; mas prósperos pedir el | renzo «tacó y destruyó i ios rebeldes, montando su terrible columna sobre las contingente del ejército, señalado un plazo de tres años pera restituir al erario]</t>
  </si>
  <si>
    <t>…de /“ de! que rige oonas■■■■-■-’■ - - ■ --■ Lwirtt - ¡*ntn* &lt;*!írat- mt íi^r?at ; f ^rs^tv! ií» nica un parte q«e om ia del 5 recibió JJ coronel éd tcpmleútq provincia de' Segovu D. Manuel ísojosa de Salcedo, comandante de la columna .móvil di :dairanea de Alomes ¿e Oca , manilcstau-io que una partida’ck la coíirmna éc rUiZ. ¿ÍS.Í iÍít./ , UU j---- -------- j j , \ rio® uitímos ef deí varíenle ot¿ial D. Peregrino Jzcome que mandaba ^iríida. su…</t>
  </si>
  <si>
    <t>…el pasado. Barcelona.......................... D. Antonio Barata. . -La Gaceta de Hanatt dice lo siguiente: Es cierto que la cuestión de Lu- Burgos................................ D. Manuel de la Riva-Herrera. .íemburgo se ha tratado en la Dieta germánica, la cual se inclinaba á proponer Cáceres............................... D. Francisco González Ferro. peí cambio de este ducado por otro territorio equivalentemas este proyecto no Castellón de l…</t>
  </si>
  <si>
    <t>…onsejo y camara de Castilla D. Ra bililados, oponiendo la misma objeción de no pertenecer á sus cuerpos, resis-.j món López.Pelegrin , al de la misma clase en el supremo de Indias D. Manuel tiesen el cargo de raciones, los interventores de ejército pedirán á los ordena- | Genaro Víllota , al ministro del supremo de la Guerra D. Pedro Bailin, á‘los dores gefes de la administración militar en los distritos , dispongan la averigua fiscales togado y…</t>
  </si>
  <si>
    <t>…regimiento de Soria y de la columna Trasladado después á las casas consistoriales para recibir el Real Pendón, y di del de Mallorca, á las órdenes del comandante del mismo cuerpo D. Manuel rigiéndose á la plaza pública se verificó la proclamación en un .magnífico tabla Fones, quedará no solo deshecha completamente la facción que motivó su mo do,^ desde allí en .otros dos puntos, con notable concurrencia del vecindario vimiento, sino también con…</t>
  </si>
  <si>
    <t>…berse -dignado b. M. nombrar otia.d pone á todos la obligación de hacer un ejemplar, escarmentando á los árabes, del ministerio del Fomento general del reino al subdelegado electo D. Manuel ^'énseñáhdólfcs sin perder tiempo que jamas derramarán impunemente la san María Arrieta. gré francesa; peró cómo el castigo debe ser terrible, es menester buscar ocasión favorable para exterminar , si es posible, lír tribu á que pertenecen los asesinos.Oran 1…</t>
  </si>
  <si>
    <t>Manuel'</t>
  </si>
  <si>
    <t>…ñor del éxpedieáte sobre que han informad* ' cns.j que’prphibeu dar sepuítura-á los, cadáveres en los templos» y manifestando, V. E. y V.'SS. eri 24 de Abril último, promovido por D. Manuel' ' que' la^ reíepdíB P-é^les ,órdenes no. se, cumplían en -aquella ciudad á .pesar, &lt;Jc . Heredíay D:Henrique Roose, apoderados del comercio de Málaga, en solici haberse construido en ella un cementerio.;'se sirvjjq S, M..mandar que su Gop—: tud de que. no se…</t>
  </si>
  <si>
    <t>Manuel, Josef</t>
  </si>
  <si>
    <t>Josef Manuel</t>
  </si>
  <si>
    <t>…te del F.scuadron ligero de Madrid , lleno del mas acerbo dolor por la lamentable pérdida de nuestro amado Monarca el señor Habiendo tenido i bien admitir la renuncia que ha hecho D. Josef Manuel D. Fernando vn (Q. E. G. E.) llega respetuosamente á los pies de V. M de Arjona del cargo de superintendente general de policía; he resuelto que con sus oficiales y tropa á manifestar su profundo sentimiento , aunque en alpase á servir su plaza de ministro en el Consejo…</t>
  </si>
  <si>
    <t>ManuelAjubüa</t>
  </si>
  <si>
    <t>…porque laioscuridaf dela-noche .dio Jugar áquefue-, mja parretera »1 cañal de Castilla, y facilitar la comunicación: á .la provincia-de sen retirados quedando «ti!nuestro poder el capitán D. ManuelAjubüa y 11. Pafcnqiy. Satisfecho el ^efior Rey D. "Fernando va (Q. E. E. G.) del zelo, individiios de tropa r dé. los cuales tres-heridos.. .........................,¡. ¡ actividad y acierto con que la junta directiva del camino deBercedo había lie. '. Aderáasdelos…</t>
  </si>
  <si>
    <t>Manzanares, Salvador</t>
  </si>
  <si>
    <t>Salvador Manzanares</t>
  </si>
  <si>
    <t>…ste objeto en Francia por la comisión de ofi que habían sorprendido á unos paisanos en el pueblo de la Hoz; y habiendo ciales del depósito de la guerra, traducido por el ingeniero D. Salvador Manzanares: caído sobre ellos acuchilló á un ex-oficial del Royo, persiguiendo al resto do un tomo en g.°, á 8 rs. en rústica y jo en pasta.—Cartilla ó instrucción del gastador en campaña. Esta obrita encierra las nociones necesarias á la clase de sargentos, cabos la ga…</t>
  </si>
  <si>
    <t>Manzano, Josef Alvarez del</t>
  </si>
  <si>
    <t>Josef Alvarez del Manzano</t>
  </si>
  <si>
    <t>…mas Aranzaj Aguirre: para la de Villadiego, á D. Manuel Martínez: para la do indispensables para «1 establecimiento de las máquinas , y que no se hallan en los libros Crecente, á D. Josef Alvarez del Manzano: para la de Cea, á D. Manuel elementales; la teoría de la resistencia y choque de los Suidos; y el exámeo compa Martínez Fernandez: para la de Miájadas, á D. Juan Castillejo Navalon; y pa rativo deLe&amp;cto útil que producen las diferentes ruedas hidráulicas. Se…</t>
  </si>
  <si>
    <t>Maqueira, Andrés</t>
  </si>
  <si>
    <t>Andrés Maqueira</t>
  </si>
  <si>
    <t>…ampó del honor. gía de Segovía, vacante por fallecimiento de IX Pedro-Ignacio Alfaro, á P- Domingo Gayugo; para la ración de la catedral de Santiago f vacante por fallecimiento de D. Andrés Maqueira, á D. Evaristo Alvarez Lozano; pata ioua es comercio.__Cotización de hoy í leu tres de la tarde. la vicaría de la parroquial de S. Jorge de Tudcla, vacante, por fallecimiento i ERECTOS rÓBLICOS. de D. Aniceto Gálan, á D. Manuel Basilio Isausi; para la ración…</t>
  </si>
  <si>
    <t>Mar, Francisco</t>
  </si>
  <si>
    <t>Francisco Mar</t>
  </si>
  <si>
    <t>…lleros regidores alférez Real D. Manuel Sanjust, chos de palma con puño ó sin Él, 4 xs. en el primer caso y 6 en el segundo.” alguacil mayor D. Manuel Hertiaiz, alcalde provincial Sr. D. Francisco Mar cos Santaclla, fiel ejecutor D. Josef María Torres Vallejo, D. Tomas Dávila, Exposición S S. M. Lie. D. Juan Becerra y García, D. Estéban Fernandez, D. Josef Simón Iz Señor: El ayuntamiento de la M. N. y M. L ciudad de San Juan de Puer quierdo, y el caballero…</t>
  </si>
  <si>
    <t>Mar, Josef</t>
  </si>
  <si>
    <t>Josef Mar</t>
  </si>
  <si>
    <t>…á nombre de su augusta Hija la Reina ficante fuerza para que huyesen y se precipitasen por entre las breñas los tres in nuestra Señora el grado inmediato á D. Fernando Casamayor y-D. Josef Mar dicados batallona, que compondrían una fuerza total de800 hombres, los cua chesi; la cruz de Isabel, creada por el Real decreto de 20 de Junio último, les debían ser lo escogido de la facción. con la alta paga de un real diario á los cazadores Felipe Remache…</t>
  </si>
  <si>
    <t>Mar, Juan Francisco</t>
  </si>
  <si>
    <t>Juan Francisco Mar</t>
  </si>
  <si>
    <t>…, ha tenido á bien proveer la plaza de suplente ESPAÑA. eclesiástico, vacante por muerte del Sr. D. Tomas Arias, electo por elSr. Rey difunto, y ocurrir á la ausencia del Emo. Sr. cardenal D. Juan Francisco Mar — Alge ciras 30 de Setiembre. co y Catalan, y á la-enfermedad del limo. Sr. Caro. (3) El Exorno. Sr. mar Se ha publicado en Gibraltar el siguiente bando: ques de las Amarillas debe llegar muy pronto á esta capital part Ocupar en el Proclama de S. £. el Señor…</t>
  </si>
  <si>
    <t>Marañon, Josef</t>
  </si>
  <si>
    <t>Josef Marañon</t>
  </si>
  <si>
    <t>…ha .recibido el parte respectivo. zo, quien lo sorteó con D. Josef Verdeja; y los segundos D. Fernando Avila, Dia 14. Existencia de ayer. Graves 50, leves 39, convalecientes. 28. D. Josef Marañon, D. Federico Portillo y D. Adolfo Cevallos. Ocurrencias de hoy. Invadidos 18, muertos 11, graves 13 , leves 12 , con En retórica obtuvieron los primeros premios D. Ramón María Campuzavalecientes 14, enfermedades comunes 26. ! no y D. Francisco Soto y Rivero:…</t>
  </si>
  <si>
    <t>Márcd, Buenaventura</t>
  </si>
  <si>
    <t>Buenaventura Márcd</t>
  </si>
  <si>
    <t>…00. . ^^Pprprovtdenda del sefioe ílétHtei, juez en eomisfoat »e cita i todos tos que Se • Sobre cubierta....... &gt;..» 350 450. crean con derecho 1 ios bienes de la testamentarla de D. Buenaventura Márcd del jUotftemia., Por tes nifiot menores de »iete.«fios »e pagará la mitad de! Pont, Intendente honorario de ejércitov vecino que fue de la ciudad de Vigo y til muger Dote Juana Angel Mendez, pata qué en el único término de 30 días compiprecio señalado, podien…</t>
  </si>
  <si>
    <t>Marchesi, Joscí</t>
  </si>
  <si>
    <t>Joscí Marchesi</t>
  </si>
  <si>
    <t>…sobre los facciosos, sostenida por el general Armildez con el resto del escuadrón, mientras «e dirigía á reconocer el flanco izquierdo y llamar la atención del enemigo el ayudante D. Joscí Marchesi, to llo con el fin de entretenerlos y ganar tiempo para que llegase la infantería; pero al ver el teniente Casamayor que á los primeros tiros empezaron á con S. M. la Reina Gobernadora ha oído con el mayor agrado este nuevo ras moverse, los cargó con solos lo…</t>
  </si>
  <si>
    <t>Marchesi, Josef</t>
  </si>
  <si>
    <t>Josef Marchesi</t>
  </si>
  <si>
    <t>…El general conde Armildez recomienda particularmente al teniente D. Fer tres, que con algunos caballos formaban su retaguardia, habían salido también, nando Casamayor; al ayudante D. Josef Marchesi, que con solo 4 cazadores, dirigiéndose á Cervera, donde según noticias parece que trataban de hacerse hizo 4*1 prisioneros; á los tenientes D. Josef Tejada y D. Josef Rodríguez, fuertes, por hallarse ya al principio de la sierra y presentar allí el terreno e…</t>
  </si>
  <si>
    <t>Marcó, Juan Francisco</t>
  </si>
  <si>
    <t>Juan Francisco Marcó</t>
  </si>
  <si>
    <t>…o dé Gobierno se compondrá de las personas siguientes, y A las tres menos cuarto de la tarde de hoy ha sido Dios servido de llamar según el orden de este nombramiento. El Emo. Sr, D. Juan Francisco Marcó para sí el alma de mi muy caro y amado Esposo el Rey Don Fernando, que y Catalan , cardenal de 'la santa Iglesia romana: el marques de Santa Cruz: el está en gloria; y como Reina Gobernadora, durante la menor edad de mi au duque de Medinaceíi: D. Francisco Ja…</t>
  </si>
  <si>
    <t>…para la España, la cláusula 13.1 del mismo testamento, avisándose á los ausentes, el muy R. car serán respetadas, protegidas, mantenidas por Mí en todo su vigor y pureza. El denal D. Juan Francisco Marcó y el marques de las Amarillas; y que los exis pueblo'español tiene en su innato zelo por la fe y el culto de sus padres la mas tentes en Madrid, á saber: el marques de Sta. Cruz , el duque de Medinaceli, completa seguridad de que nadie osará mandarle "-sin re…</t>
  </si>
  <si>
    <t>Marco, Juan Francisco</t>
  </si>
  <si>
    <t>Juan Francisco Marco</t>
  </si>
  <si>
    <t>…ría Puig.znNi-oias María Gureliy.mE.i conde de Ofalij, sc^:ct.ir.n. Martínez. * MINISTERIO 1&gt;E LA GUERRA. Exposición dirigida á la Reisa Cxobernadora por el Emo■ j&gt; Ex.’no. .54rwr D. Juan Francisco Marco. Real orden para que los individuos que sirvieron en las fias realistas durante el sistema constitucional sigan gozando las pensiones que entonces ob Señora: F1 21 dei corriente recibí un püecro lemitíd^me p^r vucstr • rrituvieron. tner Secretario de Estado,…</t>
  </si>
  <si>
    <t>Marcoleta, Joaquin</t>
  </si>
  <si>
    <t>Joaquin Marcoleta</t>
  </si>
  <si>
    <t>…conde duque de Luna. En el de Triana: total 84* En la clase de fortificación D. Juan Ocaña. Total general 122. En geografía D. Venancio Pisón el primer premio, y D- Josef Ramírez, D. Joaquin Marcoleta, y D. Luis Molina los segundos. Dia 14: en el de S. Sebastian: hombres 1: mugeres 2, niños 1, total 4» En historia D. Valentín Mascaro obtuvo el primero, y los segundo» Don En el general: hombres 21, mugeres 16, niños 10, total 47. Diego Quiroga y D. Silvestr…</t>
  </si>
  <si>
    <t>Mareuil, Durand de</t>
  </si>
  <si>
    <t>Durand de Mareuil</t>
  </si>
  <si>
    <t>…ra su embajador, cerca de la corte de Viena al conde de Saint-Aulaire : al mariscal marques Maison para que desempeñe las - ESPAÑA. mismas funciones en la corte de Petersburgo: al barón Durand de Mareuil en Madrid 16 de Enero. la dp Ñapóles; y en la de Roma,al'marques Fay de la Tour-Maubourg. Por Real orden de 8"de Noviembre del año último se 'ha servido la Rei - Asimismo ha nombrado para sus enviados y ministros plenipotenciarios á na nuestra Señora conceder…</t>
  </si>
  <si>
    <t>Mari</t>
  </si>
  <si>
    <t>…acer brillar mi fidelidad por la senda del amor, res I solemne acto debe producir en la corte, ni á dejar el luto estando tan reciente peto y veneración mas puros á S. M. la Reina Doña Mari a Isabel , y en su | la pérdida de su augusto Esposo; ha tenido por bien determinar que se excusen nombre á S. M. la Reina Gobernadora. por esta vez los besamanos acostumbrados general y de tribunales. De Real Tengo el placer de asegurar á V. E. que estos mis…</t>
  </si>
  <si>
    <t>Marí</t>
  </si>
  <si>
    <t>…ñora Doña Isabel ii, y S. M. la Reina Gobernadora, los sagrados é imprescriptibles derechos que la competen, y lo mismo S. M. la I siguen sin novedad en su importante salud. Reina Doña Marí a Cristina j&gt;k Borbon como Regenta y Gobernadora en su menor edad , todo en cumplimiento de sus deberes y en sosten de la última Del mismo beneficio disfrutan SS. A A. RR. los Sermos. Sres. Infantes. -voluntad de nuestro augusto difunto Rey y Señor D. Fernand…</t>
  </si>
  <si>
    <t>Maria</t>
  </si>
  <si>
    <t>…«fue SSSO.M »**•• •............ ..........v- d M. Id. desde presentarse cuerpos, rebeldes se habla más qoe de todos de i húy no Acciones «leí banco esincluso el de voluntarios de Doña Maria, jr en casi todos los puntos de ia pañdl...¿.............. .Jínea de nuestro ejército;.de modo que de ayer i bóysube el número de pre—temadas 4 200, inclusos dos mayores, un capitán y deis temantes: consta que OAKBtOS» muchos rebeldes «le los qué guarnecían i…</t>
  </si>
  <si>
    <t>…cia y manifestarle los afectos deamor, gratitud y lealtad que- animan á esta cordeletiátecdsMes: p~ 2.. ■ '• . .-- poracion hácia sus actuales Soberanos y hacia la excelsa Infanta Doña Maria .-■Que.kis intendéntesy tubdclegidos dc Rentas dé los , partidos &gt; sé es- Isabiil/heredera legítima del trono. fnereoen-ptocurar que sn veétfique la recaudad dodé'ios impúteos-sin retraso Dignaos, Señora, recibir con benignidad estos sinceros votos de la ¡unt…</t>
  </si>
  <si>
    <t>María</t>
  </si>
  <si>
    <t>…la que las aprueben aquéllas} no de aquel Estado, alegando ambos-el derecho de sucesión y la voluntad de por lo menos asi se practica en' Inglaterra, (id.) la dación. One al subir Doña María al trono de Portugal, si bien no se opuso á'illoel gobierno francés, tampoco se comprometió i sostener el derecho do ■ cX.MA*A de sos diputados__Sesión del 19 dr Febrero. aquella Princesa, asi como no se ha obligado posteriormente’á sostener, el de D. Miguel;…</t>
  </si>
  <si>
    <t>…las perso fue nulo lo que se estableció en 1713, la cuestión está concluida, y la ley de nas que se consideren can derecho al concurso de bienes de D. Antonio Lavalle y su esposa Doña María de loé Dolores Sanchéz, para que dentro, de 30 días comparezcan Partida queda triunfante, sin necesidad de ser declarada en otras Cortes. Asi el á deducirlo en su juzgado de Guerra y escribanía de Pelaezyibr sfd por medio de apo argumento es contra producente…</t>
  </si>
  <si>
    <t>…por la Dirección general ¡Qué no puede esperar la posteridad al contemplar á la Serma. Sra. Infanta acerca del expediente instruido á consecuencia de las diferentes instancias pro Doña María, Isabel enseñada con el ejemplo de Madre y Reina tan ilustra movidas por varios pueblos del reino, sobre que se les conceda perdón de con da y esclarecida como V. M.l tribuciones , y sobre si en los casos que esto se verifique en las provincias de la Pasiones…</t>
  </si>
  <si>
    <t>…ficaciones de los Dardanelos. cha 5 del corriente consta que las Sermas Sras. Infantas Doña Isabel María y El artículo de la Gaceta ¡ic Auge burgo que atribuye la influencia de la Doña María de la Asunción habian entrado en aquella ciudad el dia anterior á Rusia á haberse excluido otras Potendias de los negocios del Orlente, y al to las ochq de la mañana, dirigiéndose inmediatamense al palacio de la Universi tal olvido de Inglaterra de esta cuest…</t>
  </si>
  <si>
    <t>…lan primitivo, á fin dp comenzó el orador recordando la abdicación de D. Pedro en favor de su hija satisfacer á 1» observaciones hechas por los dos partidos contra ía cláusula que Doña María en su advenimiento al trono del Brasil;, el reconocimiento de la hacia depender el reembolso del empréstito de loi 15 millones dé libras de los joven Princesa como Reina de Portugal, y otros varios hechas relativos á los actos y dfcl trabajo de la cuarta part…</t>
  </si>
  <si>
    <t>…de Galicia se ha visto que sin la menor das, á reunirse con el Vizconde. _ prevención ni aviso los vecinos, libre y espontáneamente, han festejado el 20 La fragata de los rebeldes Doña María ha encallado, y después de sufrir de Junio con brillantes colgaduras, bailes, iluminaciones, comidas á pobres y mucho destrozo se salvó con gran diScultad. Igualmente ha tenido muchas ave desvalidos, limosnas á hospitales, y en fin, con actos agradables á amb…</t>
  </si>
  <si>
    <t>…los sucesos ocurrid» últimamente en Portugal inclinarían al gobier nistro acerca de lo que acribaba de ocurrir en Portugal: »porque deseo saber, no de S. M á reconocer de hecho á Doña María. dijo. si el oficial ingles, el capitán Napiér, á quien.se debe eL haberse apresado .' En los mismos términos.se.expresó S. E. Codrington, pero al fija M Ro la escuadra de nuestro aliado D Miguel, se halla todavía inscrito en la nó binson declaró que retiraba…</t>
  </si>
  <si>
    <t>…clamados solemnemente los imprescripti ridad de esta capital, conforme lo prevenido en la otra Real orden sobre esta bles derechos de vuestra augusta Hija la Serma. Señora Infanta Doña María blecimiento de estas juntas, que también se sirve dirigirme V. E. con la misma Isabel Luisa : jurada Princesa heredera de estos reinos á falta de varón: pin fecha, convoqué á junta en su noche , á la que asistieron el intendente de es tado el pleito homenage…</t>
  </si>
  <si>
    <t>…pan 50 años, hste'género de servicio repugna tanto á los portugueses, que hasta los proporcionar ocupación á los mendigos y destruir el manantial de vicios y ma oías exaltados por Doña María de la Gloria tratan de eludirlo, y califican la les que produce su ociosidad. La misma junta ha tomado las disposiciones opor formación de este cuerpp de tropas urbanas de acto de arbitrariedad y tiranía. tunas para el establecimiento de las de partido , prom…</t>
  </si>
  <si>
    <t>…e homenage que los diputados de este citado modelo., en los parciales de los cuerpos que^participan de la reserva los reinos han prestado á vuestra augusta primogénita la Princesa Doña María de cada expósito ó demarcación. Firmados estos registros por los comandantes Isabel Luisa , conforme lo teníais acordado. Esta tan justa como generosa deter do los depósitos con la conformidad de los respectivos comisarios de Guerra, minación de V. M. acredit…</t>
  </si>
  <si>
    <t>…á bordo ningunos genesoberanamente á todos los habitantes de esta capital, conocidos por partidarios ros, mercancías, efectos u otros renglones enumerados como particularmente de Doña María; y creen que es una ingratitud de mal agüero separar del go sujetos á retener la infección; y todas las embarcaciones, botes ú. otros boque* bierno á un hombre, á quien debe el partido todo lo que es, y que por su ca menores, procedentes de algún puerto ó par…</t>
  </si>
  <si>
    <t>…la plata y la platina. Ert Setubal se ha proclamado de nuevo á S. M.: porque habiendo salido para ____ Del Diario de Francfort copiamos el siguiente párrafo: Lisboa las tropas de Doña María que estaban en aquella plaza, los habitantes «Con la mayor indignación hemos visto en las cartas que nos escriben do animados a la vista de un destacamento de realistas que Ileso á sus cercanías, la frontera rusa, que por segunda vez se ha intentado asesinar…</t>
  </si>
  <si>
    <t>…las provincias para que se grite futra bastillas, confir'ma lá poca maña que hay para adiestrar en ciertas cosas á unos hombres que No conviniendo al servicio de la Reina la Srn. Doña María ti, mí augusta 'BO comprenden lo que se les manda gritar.” (G. de F.') hija, que continúen considerándose como empleados por el gobierno de la mis —__Se han recibido noticias fidedignas de la isla de Sumatra, las cuales anun ma Señora los agentes consulares q…</t>
  </si>
  <si>
    <t>…que tienen ordeh de ir á Lisboa, pasando antes por policía con-sus trages comunes de c¡ndadanos.á')oV pinitos en que se viese ame Brest el primero de ellos para tomar á su bordo á Doña María, nazada Ja tranquilidad pública, con condición de que se hiciese con mucha i____El cónsul de D- Miguel en Bayona acaba de hacer su sumisión al gobier discreción y "prudencia únicamente cuando la. necesidad, lo exigiese. Ademas vi no de Doña María. (/). de los…</t>
  </si>
  <si>
    <t>…. 1 redactada por el diputado Evaristo, fulmina sus acostumbrados anatemas con tra los cómplices de este proyecto. IAndres 15j'de Agosto.. ' La regencia ha destituido al cónsul de Doña María de la Gloria,que reside Fondos públicas. Tres por 100 Consolidados 89|» ' Ayer al abrir la sesión de la Cámara de los Lotee w &lt;fió cuenta de qo® en esta capital ; y aunque le ha permitido nombrar un vicecónsul pata los asuntes del comercio, ha cortado.las rel…</t>
  </si>
  <si>
    <t>…ándose felizmente establecido en la sede de la monarquía portuguesa ral conde Augusto de la Rqchejaquelin para tomar el mando de la división el gobierno constitucional de S. M. F. Doña María n, bien asi como en la pro con que ha de maniobrar sobre Lisboa por el punto que se le ha señalado. El vincia de Extremadura, en el reino de Algarbe/en una parte considerable de dia 14 salió para Thomar la columna que estaba acampada frente de Coimbra la prov…</t>
  </si>
  <si>
    <t>…nsiguiente se veri precisa Morcira, cónsul general y encargado interino de Negocios de S. M. F. la Se dos! duque de Braganza á abandonaron país por cuya posesión no puede ali ñora Doña María tj, que la Regencia que manda en nombre del Sr. Empera mentar el mismo interes que le ofrecerá la dominación del Brasil: y en este ca dor D. Pedro n le ha ordenado, por muy poderosos motivos, que cese toda so la ambición, la vanidad.y hasta la necesidad de en…</t>
  </si>
  <si>
    <t>…n está obligado á hacerse representar en el seno de la Dieta, se ordena lo obligaciones contraidas con la ¿ación portuguesa y el legítimo gobierno de que sigue: " S. M. f. la Sra. Doña María ir, sin embargo es de su obligación prevenir pa- , 1. ° . Se disuelve &amp; asociación de diferentes Estados federales, conocida con rajo futuro cualquier inducción desfavorable á la causa de la'Reina que pueda el nombre de Conferencia de Saarnen. sacarse dé los…</t>
  </si>
  <si>
    <t>…e posiciones ron rechazados los rebeldes, y volvieron á encerrarse en Oporto. EL batallón avanzadas fuera de su línea; de las cuales se están aprovechando nuestros gene intitulado Doña María u, fue completamente desbaratado y sufrió gran pér rales como de puntos de apoyo para sus operaciones de ataque. En e*u •• •fun dida. ción de cosas, hallándose ambos ejércitos á la vista , no podernos tardar en ^ner Cuando se supo en Braga y en los demas pueb…</t>
  </si>
  <si>
    <t>…as cosas en tal estado, esperaba yo que el gobierno Señor: El M. N. y M. L. señorío de Vizcaya, en quien es taa antigua I» de S- M. no hubiera vacilado en reconocer públicamente á Doña María. E» adhesión á sus fueros, y no menos-antiguo el amor y respeto á sus Reyes y Señores, esperaba con impaciencia que llegase la época periódica de sus juntas evidente que hecho el reconocimiento con toda la prontitud posible, seria su mamente ventajoso "á nues…</t>
  </si>
  <si>
    <t>…ado al suspender las sesiones del Parlamento. En ¿1 se anuncia do A£ £ Fergusscn. Nadie negará cuán importante es para la nación inglesa un modo nada equívoco el reconocimiento de Doña María. ac su gobierno emplease de acuerdo con el de Francia nuestra aliada los me— S. M. acompañado de una lucida comitiva, paso a las dos al Parlamento, 3 ios oportunos para libertar á Oriente, ó mas bien á Europa entera, del domi en donde fue recibido por tí lord…</t>
  </si>
  <si>
    <t>…ho, después de habérsele equipado como conve cuya interesante vida guarde el cielo en compañía de S. M. la Reina nuestra nía, salió el 4 por la mañana deBlankevall para conducir a Doña María de la Señora, de la Serenísima Princesa recien jurada y demas Personas Reales lo** Gloria á esta capital. muchos años que desean estos fidelísimos vasallos de V. M., que cuentan, en ____ No hay ya ninguna duda de que Doña María de la Gloria debe llegar hoy tr…</t>
  </si>
  <si>
    <t>…engo á bien man El 10 se publicó en Lisboa un bando Real anunciando la próxima llegada dar , en nombre de la Reina, que en cualquiera libro en que existan notas ó apun i Lisboa de Doña María de la Gloria, y los regocijos que con este motivo de tes de estas prisiones, se borren y tachen para que de ellos no quede memoria; ben hacerse. pero que dichos libros qüeden sirviendo en las correspondientes Oficinas para El cólera sigue en aquella capital,…</t>
  </si>
  <si>
    <t>…lla ciudad ¿ la cabeza de una columna compuerta de los regimientos de infan A medida que el gobierno de S. M. ha ido recibiendo notícúts de la mani tería núm. 18 , voluntarios 4« Doña María n, de marina y de infantería ligera festación del cólera-morbo en nuestro territorio, al^&gt;rincipio en la villa de de la Reina, el batallón núm. 12 de cazadores, el regimiento núm. lu de ca Huelva,/y después en Ayamontc, Sevilla, Olivenza y Badajoz, ha ido com…</t>
  </si>
  <si>
    <t>…retiraran hasta el día siguiente que volvieron acompañado* negocios. (Sun.') de gente armada; mas acometióos de nuevo por los indígenas del Qu.irra, dis .____Podemos asegurar que Doña María no se detendrá mas tiempo en Ingla pararon un cohete, y en seguida cañonazos de tiempo en tiempo ñor espacio do terra que el que se fijó al principio para su salida de este reino. S. M. dejara hora y media. Los enemigos continuaban haciendo fuego: entonces de…</t>
  </si>
  <si>
    <t>…asunto holandc-belga.. (.Sun.) Baiva, como fas del sargento mayor de Aguiar de Sousa han continuado presEl Gqur¿-Journal dicelo siguiente: ~ - , tando grandes servicios. »La Reina Doña María debía salir para Lisboa en derechurapera las per- Lumiar 12 de Setiembre. x . de dirigir sirvfage lo han suspendido, en vista de, las últimas ^ * I-Os valerosos guerreros, los libertadores'ÓxX reino de Portugal» queman y H0ticia» de Portugal , y esperan notic…</t>
  </si>
  <si>
    <t>…ciones que en lo que va del presente mes ha dado el para hacer necesario el paso que de él se exigía. En vista de ello la Conferen duque de Braganza, regente en nombre de la Reina Doña María, se notan las cia se ha separado sin señalar día para volverse á reunir. siguientes: La del dia 9 para que sean separados de los destinos' qué ocupan en «Son tantos ios desengaños que la políiicaéftmdadaén corijéfuFas, ha -pro el hospital Real de S. Josef el…</t>
  </si>
  <si>
    <t>…asado con Doña María Cristina de Borbon, Hija ción con fuerza de ley, esperando Yo del amor, lealtad y veneración de ro de D. Francisco i, Rey de las Dos-Sicilias, y de mi Hermana Doña María dos los españoles á su difunto Rey , á su augusta Sucesora y á sus leyes funda Isabel, Infanta de España. mentales, que aplaudirán esta previsión de sus paternales cuidados, y que Dios 10. »Si al tiempo de mi fallecimiento quedaren en la menor edad todos ó fa…</t>
  </si>
  <si>
    <t>…ión con y Faro y la villa de Olhao son los únicos puntos del Aigarbe que reconocen la que tengo el honor de ser vuestro humilde y obediente servidor.=VizconJc soberanía de la Sra. Doña María n y la regencia de S. M. L, pues todo el resto Cárlos de Bourmont. Palacio de Lumiar 21 de Setiembre de 1833. de la provincia se halla dominado por las partidas; y que los leales algarbino* P. D. .Tened la bondad de ofrecer mis respetuosos afectos aí señor au…</t>
  </si>
  <si>
    <t>…sentimiento, aunque duradero, está acompañado ble con lo prevenido en vuestra Real orden de 15 de este mes, comunicada del dulce consuelo de ver exaltada al trono de las Españas á Doña María por el supremo consejo. Isabel Luisa , su legítima y directa sucesora, al par que su augusta Madre, como En el entre tanto dígnese V M. admitir los respetos de esta corporación, Gobernadora durante su menor edad, rige en su nombre sus vastos dominios: que con…</t>
  </si>
  <si>
    <t>…acontecimientos de la Granja, de no le- f I mercio. Es muy regular que muy en breve se formen también en esta capital vantarsu pendón mas que en nombre de la Serma. Sra. Princesa Doña María 1 I asociaciones con el referido objeto, pues hay muchos periódicos que no tratan Isabel ( en la actualidad nuestra Reina Dona Isabel n) y por su legítima des* I mas que de persuadir á todos los que desean que los víveres tengan unos pre cendencia, con la lea…</t>
  </si>
  <si>
    <t>…o las puertas de la pa [nistros de Portugal por el embajador austríaco después del reconocimiento de tria á los desterrados por opiniones pobtLas, m que lus a llamado en.dcrredor [Doña María por la Gran Bretaña. {Extractos de ¡os periódicos ingleses.') de ii á los hombres mas ilustrados: todo esto les sirve de poco micntras: la Es F.l Times se queja de la influencia de la Rusia en los negocios de la Puer paña no se ponga en completa revolución. P…</t>
  </si>
  <si>
    <t>…: 'TRmfeTR " ú o . mucha concurrencia del pueblo, el cual lia manifestado su adhesión á ia legíti ma boberana ce La EL pañas con sentimientos de lealtad caAe.laua. El gobierne de Doña María ha recibido la noticia ce habene declarado á La antiquísima ciudad ce Burgos, que tantos siglos hace está dandi mues su favor las isk» de Cabo-verde, luego que se supo en ellas la entrada en Lis tras de amor profundo á sus Re; es no cree haber perdido p:r k l…</t>
  </si>
  <si>
    <t>…de la regla quefe-qserk suprimir; eé la empréstito-de " gobernado su patria: y sobre todo, porque daban su justo valor á las circuns dE3s m¿kHies de libras estmi»is por cuenta de Doña María con jas casasdefli'- tancias en que Felipe había subido.al Trono, y 4 los sentimientos que poco |^^Í^^^^Í^|P^|®|^ri|Í||;l|Í^Í|||p|í^a::.:Jíptoa|;^ildkack -pc^^r antes había nmntfestado k nación; A k verdad a¿ie1 Príndpe no hubiera sido ia s¿Ío deumenada cespt…</t>
  </si>
  <si>
    <t>…gusa oda cosa manifiesta tanto-su grandeza como en perdonar, y usar de •existiendo, como existían en nuestra grandeza, agnados de ios antiguos Ryes de -Castilla: «Quién ignora que Doña María, hija mayor de tícnnque ni el Enfer ra Rein a Dona Isabel ii el glorioso epíteto de Grande en el mismo tiempo mo, fue jurada Princesa heredera, á vista de su mismo tío, hermano de su pa §á#sd: óe®^kci^,^coíc^|m^3é^|3Íééí®3^^^;::la'':;lkf«iaia;:''de;'«iS' preg…</t>
  </si>
  <si>
    <t>…M. el voto sagrado de sus corazones: la horabuena, y en mis oraciones pido á Dio, por la salud de su Real Magcstad, eterna fidelidad á su legítima Soberana la Reina nuestra Señora Doña María su augusta \ladre la Reina Gobernadora y Real Familia. Isabel 11, el amor mas puro j los deseos mas sinceros de sostener sus derechos Dios guarde á V. E. muchos años. Ciudad-Rodrigo 9 de Diciembre de y los de su augusta Madre , son el único distintivo que les…</t>
  </si>
  <si>
    <t>…ias para todos los buques procedentes de aquellos puntos. lientes tropas, obligándolos á dividirse en la dirección de Segura v hjwu la Las islas de Cabo-Verde se han declarado por Doña María, y la han pro parte de Navarra: ‘que dejaroii en el campo algunos muerto?, entre ellos un clamado como Reina de Portugal. clérigo, y muchos despojos y armas* En el segundo- parte fecha dél 16 desde Tolosa refiere dicho capitán general, ESPAÑA. que‘habiendo te…</t>
  </si>
  <si>
    <t>María, Agustín Santa</t>
  </si>
  <si>
    <t>Agustín Santa María</t>
  </si>
  <si>
    <t>…s de la Intendencia general de esta corte , en la que se 2.° A D. Francisco Echevarría. - hallarán dé manifiesto las condiciona, con arreglo fi las que se ha de hacer ate, ‘ 8.® A D. Agustín Santa María. , , , , v servició. , . r ....................... . fi* 3 cor| |» «asura de sobresalientes, mereciendo 1a, de buenos -otro» Ifi persona- ■■Por providenciaque se crean,deconladerechosubdélegadoná cincodevalesRentasRea le*Reatano consolidados,de Cantábr's pert…</t>
  </si>
  <si>
    <t>María, Antonio Josef María Puig.znNi-oias</t>
  </si>
  <si>
    <t>Antonio Josef María Puig.znNi-oias María</t>
  </si>
  <si>
    <t>…sfacción. Dios guarde á V. E. muchos años. Palacio ceii v de Santisteban.rrFl duque de Bailen.rrrM. Marques de las Aman a».— 27 de Diciembre de 1833.= Francisco de Zea Bermudez. c=Sr. D. Antonio Josef María Puig.znNi-oias María Gureliy.mE.i conde de Ofalij, sc^:ct.ir.n. Martínez. * MINISTERIO 1&gt;E LA GUERRA. Exposición dirigida á la Reisa Cxobernadora por el Emo■ j&gt; Ex.’no. .54rwr D. Juan Francisco Marco. Real orden para que los individuos que sirvieron en las fias realistas durante…</t>
  </si>
  <si>
    <t>María, Félix</t>
  </si>
  <si>
    <t>Félix María</t>
  </si>
  <si>
    <t>…3. cnOfalia. Enterado el Ret nuestro Señor de lo queV. S. ha «puesto en 26 de Fe* Sres. Directores generales do Correos y Caminos. lucro último con motivo de la Instancia que hizo D. Félix María .Moreno, ofi Fflicitaciones dirigidas i S. AL por la publicación de las actas ds Cdrtescial cesante de la extinguida tesorería general del. reino, se ha servido decla de 1789. rar: 1:° Que.á Ice hijos y huérfanos de empleados antiguos y beneméritos que entren…</t>
  </si>
  <si>
    <t>María, Infante ÍX Carlos</t>
  </si>
  <si>
    <t>Infante ÍX Carlos María</t>
  </si>
  <si>
    <t>…Lisboa dé 18 del corriente se sabe que S. A- R. el Serenísimo Id. Ift. de* p, roo., 39Í íl. qonrido,: .39$ á ja y 60 d. f. i. voL y firme. Vales qo Coñsdtfdadoi, tój al contado. _ Sr. Infante ÍX Carlos María, y su augusta familia, continúan sm novedad en Deuda negociable del 5 p. loo á papel, 00. su importante salud en el Real sitio de Mafra; y ppr las de Badajoz deL 21 se Id. si h Interes» oó. ' tiene también noticia que S. A. R. el Sermo. Sr._ Infante T&gt;. Sebas…</t>
  </si>
  <si>
    <t>María, Isabel</t>
  </si>
  <si>
    <t>Isabel María</t>
  </si>
  <si>
    <t>…desde Coimbra se ha dirigido al gobierno de S. M. con fe hayan ocupado los castillos ó fortificaciones de los Dardanelos. cha 5 del corriente consta que las Sermas Sras. Infantas Doña Isabel María y El artículo de la Gaceta ¡ic Auge burgo que atribuye la influencia de la Doña María de la Asunción habian entrado en aquella ciudad el dia anterior á Rusia á haberse excluido otras Potendias de los negocios del Orlente, y al to las ochq de la mañana, dirigiéndos…</t>
  </si>
  <si>
    <t>…Señor continúa sin novedad en su importante salud en el cuando se previó el alzamiento, providencia que á no haber sido retardada, [palacio de asta ciudad, y las Sermas. Infantas Doña Isabel María y Doña Ma hubiera sufocado la rebelión. Sus gritos sediciosos no comenzaron hasta las ría de la Asunción , que han estado algo desazonadas, se hallanya restablecidas y cinco y media de Ja tarde del mismo dia 7: hora en que volvió D. Basilio An I fuera de cuidado. (Ex,…</t>
  </si>
  <si>
    <t>María, Josef</t>
  </si>
  <si>
    <t>Josef María</t>
  </si>
  <si>
    <t>…Isidoro del Rio: parala alcaldía mayor de Al- ■halagüeñas y satisfactorias esperanzas. Nuevo lustre, nuevas glorias’y mil y garinejói P. Josef Tercero Luengo: paita la de Aillon á D. Josef María '®¡Lprosperidades se predicen por dó quiera én favor de esta nación magnáni Utloa: para la de Alboloduí í D. Francisco Antonio Macho y Villegas: para ma; fraternidad, unión , tranquilidad y paz inalterable entre los fieles vasallos la del Burgo de Osma i P. A…</t>
  </si>
  <si>
    <t>…cho de Grá- creanrez de conla Bároena,derecho áviudalos bienesde PedroqueMarttoez,han quedadovecinapor quefallecimientaflie de estadecorteDolía Ros*y túrtnratPé cia y Justicia; de D. Josef María. Pérez, oficial mayor de la- secretaría del del lugar de Otanez, concejo de Buron, parroquia de S. Martin de Robledo; eu As— Despacho del Fomentó;.de D. -Matías -Pareja, decano de la diputacrou dei túrlas,'para que, dentro dejo días comparezcan por si á por m…</t>
  </si>
  <si>
    <t>…o» á tres años que el mal ha principiado ahora á atacarlos, y á quienes no se les puede medicinar con la exactitud que el caso exige, según nota en el parte del AVISO. facultativo D. Josef María de la Feria. = Ut supra.=Presidcnte, Simo.=Vocal £1 viernes 20 de Setiembre, á las once de la mañana, se abrirá la enseñan y secretario, Francisco Javier Granados. za de botánica aplicada en ei Real jardín botánico, y se continuarán sus lec Junta municipal de…</t>
  </si>
  <si>
    <t>…Javier Castaños: el marques de las Ama- gusta Hija la Reina Doña Isabel 11, lo participo al Consejo con lodo el do-, -rillas: el actual decano de mi Cornejo y Cámara de ..Castilla D. Josef María lor que corresponde i la ternura de mi natural sentimiento,, pata que se tómen Puig: el ministro del consejo de Indias D. Francisco Javier Caro. Para suplir las providencias que en semejantes casos se acostumbra. == Está señalado de la la; mita por ausencia,…</t>
  </si>
  <si>
    <t>…mo. Sr. duque de Medinaceli; el Excmo. Señor apropiada á las circunstancias; sin perdonar medida que pueda contribuir á la D. Francisco Javier Castaños, duque de bailen; el Excmo. Sr. D. Josef María destrucción de los rebeldes y á hostilizarlos por mar y tierra. Puig, y el Excmo. Sr. D. Narciso de Heredia» conde de Ofalia, secretario del El siguiente parte del comandante del destacamento que salió de Vitoria Consejo. Su individuo el limo. Sr. D. Francisc…</t>
  </si>
  <si>
    <t>…sa á D Andrés Bartolomé Alvarez. También se ha servido nombrar BFBCTOS PÚBLICOS. á consulta de la Cámara para la capellanía de S. Fernando de la metropolitana iglesia de Sevilla á D. Josef María de los Santos : para una ración de la cate inscripciones sobre el gran libra al 5 p. 100, 00. dral de Córdoba á D. Nicolás Tadeo Gómez; y para otra de la iglesia parro Dichas Id., a) 4 p. 100, 45J i 40 d. f. ó vol. Títulos al portador de 5 p. 100 , ssi * 55 y…</t>
  </si>
  <si>
    <t>María, Juan</t>
  </si>
  <si>
    <t>Juan María</t>
  </si>
  <si>
    <t>…os suscrlptora que Villafraneadel Vierzo á D. Josef Mapa Carvallo: pan la de Cafiéte de la no hayan recogido todos los tumos de ést» obra, acudirán á reclamarla en tofio el Toma i D. Juan María dé b Vega, Cesante de la del Carpió: pan la de Mé* mes de Febrero Inmediato en .los puptos donde sé hubiesen suscrito. dellin 4 Oi Agustín Medina y Lavalle , abogado de la Rala Consejos •- pan ----- Los suscriptores á la Cotecclan lltográfica dé cuadros del R…</t>
  </si>
  <si>
    <t>María, Manuel</t>
  </si>
  <si>
    <t>Manuel María</t>
  </si>
  <si>
    <t>…anzas de qué este pro de Cartagena^ de la de Granada al honorario de ejército y efectivo de la de yecto'tenga buen resultado. Se decía que el partido moderado del divan, opi— Jaén D. Manuel María, Guerrero; de la de León á D. Manuel Vela, que en na qné se debé hacer la paz á toda costa con el bajá dé Egipto. , el dia lo es de la de Zamora^ de la de Jaén á D. Josef María Sánchez Cbavesk ^__Él dia 28 de Diciembre no se sabia, en Odesa la derrota dél; gr…</t>
  </si>
  <si>
    <t>…D. Alateo Jara, dignidad eclesiástica de la iglesia de Coria y del Consejo No puedo menos de recomendar á V. E. muy particularmente al góbernídeS. M. dor interino de Santander" el coronel D. Manuel María de la Sierra, asi como D. Francisco Redondo, cabo cesante del resguardo. los gefes y oficiales que han contribuido al feliz éxito dé la acción, y que ma D. Antonio García, notario de la curia eclesiástica, comandante de volun nifiesta dichp gefe en su parte d…</t>
  </si>
  <si>
    <t>…de Extremadura av¡4a de Sevilla por fallecimiento de D. Tomas Moyano, de D. Josef Leandro Bo con fecha 16 del corriente, que en toda aquella provincia se disfruta de ca nilla y de D. Manuel María de la Vega, al Dr. D. Ignacto María Tenorio, bal salud, según los parte* de las juntas municipales de Sanidad. canónigo de la catedral de Málaga, al Dr. D. Agustín Peretra , cura vicario otas antiguo del arzobispado de Sevilla , y al licenctado D. Antonio Val…</t>
  </si>
  <si>
    <t>María, Miguel</t>
  </si>
  <si>
    <t>Miguel María</t>
  </si>
  <si>
    <t>…D- Josef Antonio Vázquez: para la de’ todo practico simplificado p^ra aprender 4 leer y.pronunciar el idioma tng és, y ira* Puigcerdi i D. Juan Manuel Martínez: para la de Elda á D. Miguel María duciVlo al esp«0oi, corregido por P. Ferrer: uo tomo eo 12.b prolongado, en pasta 4 12 rs. y 10 4 la rústica. Se halurad veoales en la librería de la viuda de Miyar. Manfredí: para la de Soria, vacante por jubilación de D Francisco de Paula ■1 ■ i -Curdo comp…</t>
  </si>
  <si>
    <t>María, Nicolás</t>
  </si>
  <si>
    <t>Nicolás María</t>
  </si>
  <si>
    <t>…ir al consejo de Gobierno para que fue nombrado por mi la monarquía á su amada Esposa para que por sí sola , aunque consul Real Esposo (Q. E. E. G.), he determinado que se avise á D. Nicolás María tando los negocios arduos con un consejo de Gobierno . que designó, ¡a rija Gareli, primer designado en el testamento del Rey para suplir en la clase de durante ¡a menor edad de su augusta Hija la Sra. Dona fsabes. si. magistrado, á fin de que venga desde lue…</t>
  </si>
  <si>
    <t>…y medía de la mañana, quedo enterado de que j conveniencia ó por gusto, é instruida de que existen leyes y reglamentos que S. M. la Reíka Gobernadora h3 determinado que se avise á D. Nicolás María i ponen en algunos casos restricciones á este derecho, señaladamente don respecto Gareli, primer suplente designado para la clase de magistrados en el testamen-l á la venida a la corte, y á la residencia y establecimiento de 'los forasteros en to del Rev difu…</t>
  </si>
  <si>
    <t>María, Rafael</t>
  </si>
  <si>
    <t>Rafael María</t>
  </si>
  <si>
    <t>…manantiales únicos de prosperidad para ata su vasta monarquía. OfaÜa.=$res. directores generales de Correos. Madrid 30 de Abril de 1833. = Señor.zzA L R. P. de V. M, el brigadier coronel Rafael María de la Perza.=E\ teniente coronel mayor Miguel MuConformándose el Rey nuestro Señor con lo propuesto por V. SS. en 8 fíoz y Zuluaga.~PoT la clase de comandantes Félix López, de Lerena.—Por del presente, y queriendo aumentar las precauciones tomadas para evitar…</t>
  </si>
  <si>
    <t>Maríai</t>
  </si>
  <si>
    <t>■■ - . ..mtumbo 4 enlrai eo elpiíerto. En esta capital «cha reconocido «1 góMemodS Con la censura de Sobresalientes ambos, y la de bueno» otrós S «lámaos. Doña Maríai. El puthlo obsérvala mayor tranquilidad.’ / . , yldioma in¿ée, primer año-. Las comunicaciones, con España han estado esto» dias interrumpidas en gran manera, porqperciaa rama turbulencia y agitación .ea el país, ocupado *«etr : -Premio X.® - A D. Mariano del…</t>
  </si>
  <si>
    <t>Mariana</t>
  </si>
  <si>
    <t>…ue eb el tératlde 18.08 en Madrid, ha cabido en Vierte con el primer extracto de la de este 'no de 15 días los entregue en la escribanía mayor .de Rentas de dicha provincia, dia i Doña Mariana de la Caballería, hija de D. Juan, capitán del regimiento 1—-Se cita á todos los que te créan con derecho, en concepto de aeradores', i loé de infantería de Borbon, muerto'en acción de guerra. , bienes que han quedado por'muerte de th Manuel Licatrá y su mage…</t>
  </si>
  <si>
    <t>Mariátegui, Francisco Javier</t>
  </si>
  <si>
    <t>Francisco Javier Mariátegui</t>
  </si>
  <si>
    <t>…de Altamira-ccD. Rafael Perez de Guznrau bolsa de comercio._Cotización de hoy 6 las tres de la tarde. el Bueno.=D. Juan Antonio Mendez.=D. Juan Castelló^D. Bonifacio GuI ticrrezc=D. Francisco Javier Mariátegui.==D. Lorenzo Sánchez Nu5ez.=D. An- ERECTOS PUBLICOS. | dres Cabaliero^=D. Josef Fagoaga.=D. Julián Aquilina Perez.sD. Joscf Mu- Inscripciones sobre el gran libro al 5 p. loo, 00. Dichas Id. al 4 p. loo, 00. | guiroc=D. Faustino Domínguez, secretario.” &lt; Títul…</t>
  </si>
  <si>
    <t>MariaTsarel</t>
  </si>
  <si>
    <t>…mbre:. idisgusto de conocer que (fuera de una adhesión firme á los soberanos derechos «Esta mañana ha habido una terrible tempestad acompasada de grande llu -de la Reina^ió Señora Doña MariaTsarel ii y un verdadero deseé del via y granizada muy fuerte. Los .relámpagos continuos eran seguidos de truenos acertado y feliz gobierno durante su menor edad) poca aptitud hay en mí para tan violentos que los habitantes estaban atemorizados- Los molinos en los c…</t>
  </si>
  <si>
    <t>Marín, Cristóbal</t>
  </si>
  <si>
    <t>Cristóbal Marín</t>
  </si>
  <si>
    <t>…Diciembre de 1832, jñoi.—Pedro Rafael de sobre el adeudo de unos bastones dfe caña de Indias que presentó al despacho Escalona, escribano Real y de cabildo. en la aduana de Agreda D. Cristóbal Marín, del comercio de esta corte; se ha servido S. M. mandar por Real orden de 25 de Marzo último que quedan En la muy noble y muy leal ciudad de San Juan Bautista de Puerto-Rico do subsistente en el arancel la partida, de bastones de mano llamados junqui á los 13…</t>
  </si>
  <si>
    <t>Marin, Francisco</t>
  </si>
  <si>
    <t>Francisco Marin</t>
  </si>
  <si>
    <t>…Sr.: El Real cretario de la Reina nuestra Señora, la hice escribir por su mandado.=El du decreto de 29 de Setiembre último , que V. E. se ha servido dirigirme, anun que de Bailen.=D. Francisco Marin.=D. Ramón López Pelegrin —D. Esteban ciando la temprana muerte del Rey nuestro Señor (Q. D. D. G.) ha llenado Astaz=D- Matías Herrero.=Reg¡strada: D. Salvador María Granés.=Ten¡ente á esta junta del mas amargo dolor al considerar la perdida de un Soberano, ta…</t>
  </si>
  <si>
    <t>Marín, Vicente Annda</t>
  </si>
  <si>
    <t>Vicente Annda Marín</t>
  </si>
  <si>
    <t>…tina cnsongía de le metropolitana de Granada, vacante por fallecimiento gen. cuadro fie buena compofiqlon , fijoujo agraciado y colorido brillante, hecho por 1D. Mlguri rorsel, á D. Vicente Annda Marín, apellanRealen b «tús- Felipe déjptampefia, céteére.pintor de Brusela. La oración dtl huerto, beila compotlcioai, de estiiograndioso, V gtao pérttdo do claro-acan», piatsdé par Secaba fie BmpMi, Insigne artlstadéla tscuela fit^entina. EN LA IMPRENTA REAL.</t>
  </si>
  <si>
    <t>Marmitón</t>
  </si>
  <si>
    <t>…ado y desinteresado afecto, hicimos preparar para la sesión de los Esta , Ldndret 4 de Abril. . « dos una serie de medidas, cuyo objeto se dirigía á poner en ejecución en lo su El general Marmitón ha convocado su Convención; sin duda lo ha hecha cesivo los planes que habíamos adoptado para promover mas y mas la prospe para poner en ejecución los plan» políticos que MM- Cláy y Calhoun le han ridad del pais: sobre todo tendamos la consoladora ilusión de…</t>
  </si>
  <si>
    <t>Marques</t>
  </si>
  <si>
    <t>…e rtodo^debé temerse "¿e unipueblo, Dios guarde i V. E. muchos años. Tarifa, I {? de Febrero d\1833—Ex§e- cuyl exifperacion se ha llevadoYsu colmo. -5 _ ~7. *, _ Jentísitno Sr.—El coronel Marques deVillavérJe.==Excmo. Srlycomaiftlatíte' ..La-primera cláusula del briFsdestrúye etderecho dé petición;'masCyó pre general del Campo de Gibralúfr.—fe cbp\a¿=Cáftterác: gunto "jflrc nunca mas tfccesarfo que ¿hora»'éste*derecho: cuándo-sé'líía_»tispendido el ba…</t>
  </si>
  <si>
    <t>…: total 95. En la clase de italiano D. Pedro Sistemes. Total general I46. En las clases de francés obtuvieron los primeros premios D. Femando Aguilar, D. Manuel Canales, el Excmo. Sr. Marques de la Vera y D. Luis Dia 15: en el de S. Sebastian; hombres $, mugeres 1: total (. Molina: los segundos D. Francisco Mendiola y D. Manuel Freyre. En el general: hombres 17, mugeres 26, niños 5: total 48- En ingles D. Francisco Sánchez. En el de Triana: total…</t>
  </si>
  <si>
    <t>Márquez, Bernardo</t>
  </si>
  <si>
    <t>Bernardo Márquez</t>
  </si>
  <si>
    <t>…s pro oficinas del ejército de Andalucía por el asistente de Sevilla, sobre abono de tege al Rey, y que con mas justa razón que los de Francia pyede orlar su la pensión que gozaba D. Bernardo Márquez, pensionista impurificado, fu moneda de este lema. Mas si elevo tni vista á V. M* al verla tomar por sabia gado de dicha ciudad , y preso después en aquella Real cárcel, como com disposición de su augusto Esposo las riendas del Gobierno, noto:que S. M-, prend…</t>
  </si>
  <si>
    <t>Marti, Mauucl</t>
  </si>
  <si>
    <t>Mauucl Marti</t>
  </si>
  <si>
    <t>…escas ¡ para la alcaldía mayor dé' Peñas de S. Pe- ciso término de AO dia» cóotadoa desde hoy á firmar la oposición en lá secre dro á X). Luis Antonio Meoro; para la de Combados £ D. Mauucl Marti— taría de la Realqunu^superior gubernativa de medicina y cirugía, plazuela de Dea; para la de Soba,. Ruesga y V¡llaverde , á D. Josef IgárzabalyPalacio; la Lefia núm. 20 , exhibiéndolos títulos originales, ó un testimonio de ellos para La de Rioseco á D. Andr…</t>
  </si>
  <si>
    <t>Martihcz, Claudio</t>
  </si>
  <si>
    <t>Claudio Martihcz</t>
  </si>
  <si>
    <t>…-J Sefior, se instaló en la Habana el banco Real de Fernando vn, que aprobó Se vende eo la librería de Razóla 8,30 rs.-eo rústica. S. M. en 25. de Diciembre de 1827, por el Excmo. Sr. D. Claudio Martihcz ——P'etadae de lo Quinto, ó novelas é historias útiles , para que las madres de fami lia puedan Instruir á sus hijos, íuotando la doctrina con el recreo. Escritas en flan de.Pin¡,llos,..superintendente general de Real Hacienda en las islas de Cuba y ees'por la…</t>
  </si>
  <si>
    <t>Martin</t>
  </si>
  <si>
    <t>…Infante castellano, llamado el de'Antequera, que, por el derecho de su dignado aprobarle, encargando su ejecución al gobernador militar de OreptMadre sucedió universalmente al Rey D. Martin su (aó. burgo. En todas y en cada una de las coronas de esta gran monarquía hay ejem El conde Suchtelen participó al ministro del Interior - con fecha del.10 plares de haberse heredado por línea femenina.Solo Felipe v el Animoso, na de Agosto'último, que ya s…</t>
  </si>
  <si>
    <t>…Reina las hembra^ íes trasmitían. En vano se alega contra ios derechos de esta natu Gobernadora por sí v por ios empleados de su legación, expresándose'en tér raleza ci ejemplo de D. Martin, hermano de Juan i, que excluyó á sus dos minos ce la mas respetuosa lealtad. (Globo.') sobrinas Juana y Violante; en primer lugar, les perjudicaba estar tasadas con ____ Podemos asegurar por noticias de personas de autoridad que la Dieta ger extranjeros; y l…</t>
  </si>
  <si>
    <t>Martin, Josef Martínez de S.</t>
  </si>
  <si>
    <t>Josef Martínez de S. Martin</t>
  </si>
  <si>
    <t>…iscales de rama y 30 pasta. No necesita esta obra de mas recomendación que la de ser su autor el Inmortal Miguel de Cervantes'Saavedra. campo los brigadieres D. Francisco Ramonet, D. Josef Martínez de S. Martin ■■ —Diccionario de lo* maravillas de ia natnralexa, que contiene Indagaciones profun barón de Carondelet; confiriendo al primero la comandancia genferal de la das sobre sus extravíos, ecos, evacuaciones, fecundidad, enfermedades, hombres provincia de la Manch…</t>
  </si>
  <si>
    <t>Martin, Josef Martinez de San</t>
  </si>
  <si>
    <t>Josef Martinez de San Martin</t>
  </si>
  <si>
    <t>…s venturosos en que el po de Marzo de 1833.=A D. Francisco de Zea Bermudez. der de los españoles se hacia temible por todas las naciones del mundo, en He tenido á bien exonerar al brigadier D. Josef Martinez de San Martin sanchando el Reino hasta el grado de que en todas las cuatro partes se presta de la superintendencia general de Policía que sirve, destinándole de cuartel á se vasal lage al Rey Católico de España. la plaza de Badajoz, para donde saldrá inmediatamente, y nomb…</t>
  </si>
  <si>
    <t>Martin, Juan</t>
  </si>
  <si>
    <t>Juan Martin</t>
  </si>
  <si>
    <t>…a db coKBScro.__Cotización de hoy i lat tres dr ia tarde. ro Díaz y D. Raimundo Canenciá; y á los externos D. Lorenzo Vergara, «FICTOS PUBLICOS. Aí c&amp;tttdo. A • A D. Antero Sainz, D. Juan Martin, D. Julián Tejero, D. Manuel María Abad , D. Antonio García y D. Romualdo Muñoz; con lo que , y un him Inscrip. sobre el gran li no que á la inocencia triunfante cantaron á orquesta los caballeros seminaris bro al í p.YOO................. Si Dichas id..al 4 p…</t>
  </si>
  <si>
    <t>Martin, Mariano</t>
  </si>
  <si>
    <t>Mariano Martin</t>
  </si>
  <si>
    <t>…os, Villamieva; Cádiz, Hortal y compabtá-; Coraba, Calvete; Perról; Tejaa da; Granada, Aguilar; Lérida, Caramillas; MurciaBenedicto; Málaga, Aguilar; Lema, Doña Dolores Carralero, D. Mariano Martin, D. Joaquín Reguer, Oviedo, Longoria; Pamplona, Longás; Salamanca, Bisoco; Santander,. Martínez; D. Cayetano García, y coros. | , Santiago, Rey Romero; Sevilla, Hidalgo y compabla; Toledo, Hernández; Valencia, Cabrerizo; Valladálid, Rodríguez; Vitoria, Barrio…</t>
  </si>
  <si>
    <t>Martin, Samuel</t>
  </si>
  <si>
    <t>Samuel Martin</t>
  </si>
  <si>
    <t>…ke con despachos de M. VüIuts, nuestro embala Ituropa la uniformidad de nuestras miras. »Mc acuerdo con gratitud , al comenzar esta sesión, del nuevo beneficio jador en Madrid, el capitán Samuel Martin , correo enviado de a.]«*e.U .o:;:. que el cielo, poco después de concluida la anterior, fia dispensado á mi casa FRANCIA. con el nacimiento de un nuevo hijo de mi muy amado hijo menor, como tam bién el vivo ínteres con que mis súbditos celebraron tan fausto…</t>
  </si>
  <si>
    <t>Martinani, Manuel</t>
  </si>
  <si>
    <t>Manuel Martinani</t>
  </si>
  <si>
    <t>…vo después de haber desembarcado, se dirigió á Thomar una partida de salteado—1" lante de 13u0 hombres de todas armas con artillería y municiones correspon yes mandados por un tal D. Manuel Martinani, domiciliado^ en Punhete, y dientes, que llegó ¿ su destino ayer á las seis de la mañana. En Ourique y otras hallándose sin tropa alguna este pueblo,, por haber salido de él el batallón de poblaciones que los rebeldes han evacuado después de haber entrado en…</t>
  </si>
  <si>
    <t>Martínez</t>
  </si>
  <si>
    <t>…isión que manda el genera! Motezuma (i excepción de una fuerte Mr. Roger en un extenso discurso desaprueba los gastos hechos por el mi guarnición que debe quedar á las órdenes del coronel Martínez) emprenderá nisterio de Marina ,y propone se hagan en ia ley ciertas variaciones, de que se su marcha mañana con dirección i la ciudad de Méjico. El coronel Abagafia, tratará en su lugar. que fue uno de los principales directores'de las operaciones del sitio*…</t>
  </si>
  <si>
    <t>Martinez, Antonio</t>
  </si>
  <si>
    <t>Antonio Martinez</t>
  </si>
  <si>
    <t>…los de este distrito mani He venido en nombrar para la Secretaría de Estado y del Despacho de fiestan sus leales sentimientos de amor y obediencia á V. M., i la Reina auHacienda á D. Antonio Martinez , mi Contador general de Distribución; y gusta y á la Serma. Prinfcesa DoísÁ Maria Isabel, en quien reconocen la concedo á D. Victoriano de Encima y Piedra que la despachaba, el sueldo legítima heredera al trono de España. Pero , si lo que no es de creer, fal…</t>
  </si>
  <si>
    <t>Martínez, Antonio</t>
  </si>
  <si>
    <t>Antonio Martínez</t>
  </si>
  <si>
    <t>…á su mas pronto y puntual cumplimiento.=Rubr¡cado de la Real dar que cesando en sus funciones la comisión de reemplazos para América, es mano.—En Palacio á 22 de Agosto de 1833.—A D. Antonio Martínez. tablecida en Cádiz, la sustituyese la que hoy existe con ia denominación de co Exposición á S. M. misión de recaudación de arbitrios de dicho ramo, y dispuse igualmente que $• estableciera otra comisión en esta corte, cometiéndola «1 encargo de formar una Se…</t>
  </si>
  <si>
    <t>…ndréis lo necesario á su cumplim¡ento.=Éstá rubricado de la Real mano.= de la Vega, D. Felipe Bauzá, D. Gregorio Saenz deVillavieja, D. Josef Mou- —Paludo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t>
  </si>
  <si>
    <t>…si las pensionistas de justicia del monte y &gt; rnd'vir del de cirujanos, que disfruten otras pensiones de gracia, han de v'.r".nuar En atención á haberme representado repetidamente D. Antonio Martínez no en el percibo de estas últimas; y enterado S. M., y conformándose conque sus achaques le constituyen en la imposibilidad de continuar sirviendo el expuesto por ia comisión de economías , á quien tuvo por conveniente oír so ministerio de Hacienda, y solicit…</t>
  </si>
  <si>
    <t>Martínez, Felipe</t>
  </si>
  <si>
    <t>Felipe Martínez</t>
  </si>
  <si>
    <t>…s, y un numeroso en concepto de acreedores se consideren con derecho d los bienes de Is testamrntalucido concurso á la solemne misa y Te Deum que el clero de la misma cele- rla de D. Felipe Martínez, vecino que fue de esta corte, para que en el término da 6 en la iglesia principal: por la tarde se corrieron novillos; i la noche hubo 30 días, se presenten ante el eapreiado juez y por la escríbanla de Bonemiero * la certeza rs* del crédito ana perjuicio. a…</t>
  </si>
  <si>
    <t>Martínez, Francisco</t>
  </si>
  <si>
    <t>Francisco Martínez</t>
  </si>
  <si>
    <t>…'Los zelos infundados, 6 el marido en la chimenea, comedia nueva original en dos para estereotipar los moldes de imprenta, y es desconocido enteramente en Es actos y en verso, por D. Francisco Martínez de la Rosa. Se vende á 8 rs. en Madrid paña , cuyo modelo y descripción se hallan depositados en el Real conserva en la librería' de Escamllla, y en las principales de provincia donde se halla' la co torio de artes; habiéndose expedido por el supremo Consejo…</t>
  </si>
  <si>
    <t>…escrito largo, guardando en su impresión una paginación Mayo i fin de Octubre. Seguida hasta la conclusión é íodíce de cada tomo respectivo; y Cuando se baya de Batios de Bejar. ,D. Francisco Martínez, en Madrid: desde L® de Junio continuar alguna memoria interesante ó tratado particular mas largo, se hará enton ces, observando una numeración separada é Independíente, á fin de que puedan lo* hasta fin de Setiembre. suscritores tener dichos escritos sueltos…</t>
  </si>
  <si>
    <t>…or vacante, ausen En esta situación recurrieron á S. M. D. Florentino y D. Juan del Rivero cia ó enfermedad del propietario, han de percibir por entero el sueldo, emo en unión con D. Francisco Martínez, proponiendo tomar á su cargo aquella lumentos, premios y derechos que correspondan á ella, si no son empleados empresa.y darla concluida en doq años, sin aumentar el gravamen actual de los efectivos ó cesantes; pero si pertenecen á alguna de estas clases, se…</t>
  </si>
  <si>
    <t>…Razóla , y en Barcelona en lá de Bergnes y compañía á a rs. Puede Ir en carta.*, la alegría alcanzase á las clases menesterosas y á los afligidos se destinó el pro ■' - Eoestas de D. Francisco Martínez de la Rosa: un Tomo en 8.° mayor con el re ducto de la comedía á la casa de beneficencia y al hospital de la enunciada trato del autor y viúetas. Se hallará de .veata en la librería de Sojo, calle de Car villa; el. gremio de labradores contribuyó con 300 rs.…</t>
  </si>
  <si>
    <t>…de», rige V. M. I SHija la Reina Doña Isabel ii, que una comisiona compuesta de D. Manuel como Gobernadora del reino, durante la menor edad de vuestra muy augusta J osef Quintana, D. Francisco Martínez de la‘Rosa y D. Alberto Lista , todos Hija la Reina nuestra Señora Doña Isabel u, U ínclita y esclarecida Isabel, individuos de la academia Española-, me proponga lo que estime conveniente ángel de paz y objeto precioso dé las delicias y felicidad del pueblo…</t>
  </si>
  <si>
    <t>Martínez, Jitan</t>
  </si>
  <si>
    <t>Jitan Martínez</t>
  </si>
  <si>
    <t>…ción queresulta ’yac)hÍ;e.^Í(,m.édio. racújqefP de la misma iglesia D. Francisco Muñoz del Cano ; para uny ración dj la ca .c.:.é«»NC ISS,. íh‘ , - 1 ííuvJÍ. tedral He Calahorra 4 D. Jitan Martínez , y,pa’ra el,'Jbsné&amp;íÓ dejas parroquia-, lesde. Alcaudete ¿ Vacante por fallecimientó de Mánúél Josef He.IJcpdiza- Los suscriptores i lo historia natural, general y farticular del cande dd'XigWWs con la oddtln'nnvion de la inatprláloa'tuntlrriedos ciéútrúpedb…</t>
  </si>
  <si>
    <t>Martínez, Josefa</t>
  </si>
  <si>
    <t>Josefa Martínez</t>
  </si>
  <si>
    <t>…ncos se cita á cuantos puedan tfnef de nes que se entregan, los propietarios de vales premiados que no se presenten recho á los bieoe^ vinculados que poseyó hasta su fallecimiento D. Josefa Martínez por sí mismos, deberán facultar expresamente £ sus apoderados, es decir, que de Rabam* natural y vecina que fue de esta corte, loé cualeSL^ádtcaft en Ta huerta los poderes deben contener la cláusula de habilitación para recibir las' inscrip de la villa de Alc…</t>
  </si>
  <si>
    <t>Martínez, Juan Manuel</t>
  </si>
  <si>
    <t>Juan Manuel Martínez</t>
  </si>
  <si>
    <t>…, ó sea mé Juan Herrera: para la de Serón á D- Josef Antonio Vázquez: para la de’ todo practico simplificado p^ra aprender 4 leer y.pronunciar el idioma tng és, y ira* Puigcerdi i D. Juan Manuel Martínez: para la de Elda á D. Miguel María duciVlo al esp«0oi, corregido por P. Ferrer: uo tomo eo 12.b prolongado, en pasta 4 12 rs. y 10 4 la rústica. Se halurad veoales en la librería de la viuda de Miyar. Manfredí: para la de Soria, vacante por jubilación de D Fr…</t>
  </si>
  <si>
    <t>Martínez, Manuel</t>
  </si>
  <si>
    <t>Manuel Martínez</t>
  </si>
  <si>
    <t>…López: para la de Falset á D. Antonio Par de los principios elementales maf sencillos, é incluyendo todo lo necesario para lle do y Vara: para la de Villafranca dé Montes de Oca á D. Manuel Martínez gar 4 adquirii^g- posesión mas completa del instrumento: escrito por J. N. Hummel, Fernandez; para Ja de Orense á D. Juan Andrade Yañez; y para la de Pla- y traducido libremente al español de la edlcloo inglesa, por D» Santiago de -Masarnau. P&lt;»rte i.3 : * se…</t>
  </si>
  <si>
    <t>…lcalde mayor de la villa de Ardales, á D. Francisco do En éL se hace una recapitulación de los conocimientos y pr ncipios de mecánica mas Aranzaj Aguirre: para la de Villadiego, á D. Manuel Martínez: para la do indispensables para «1 establecimiento de las máquinas , y que no se hallan en los libros Crecente, á D. Josef Alvarez del Manzano: para la de Cea, á D. Manuel elementales; la teoría de la resistencia y choque de los Suidos; y el exámeo compa Mart…</t>
  </si>
  <si>
    <t>Martínez, Nicolás</t>
  </si>
  <si>
    <t>Nicolás Martínez</t>
  </si>
  <si>
    <t>…s que carecen del estudio de la lengua latina y las personas del otro sexo puegep por medio de ésta obrita adquirir las luces ne vacante por fallecimiento de D. Antonio Navarro, i D. Nicolás Martínez de cesarias para escribir coa perfección, y al efecto se ponen rallos ejemplos toma Tejada; para la ración que le baila vacante en la santa iglesia catedral de Jaén dos dé los mejores hablistas castellanos de prosa y verso, puestos con el objeto de i D. Loren…</t>
  </si>
  <si>
    <t>Martínez, Pablo</t>
  </si>
  <si>
    <t>Pablo Martínez</t>
  </si>
  <si>
    <t>…niente....................... *.......... D. Pedro Hernández. ( línea. grados derechos de S. M., lo cual confirmaron después los mismos habitantes ¿ Subteniente, sargento primero. D. Pablo Martínez........... . j mi entrada en la ciudad, prorumpiendo en repetidos vivas y aclamaciones á la Distinguido............................. D. Julián Blazquez............ . .} Lanceros de la Reina Isabel ii y su augusta Madre la Reina Gobernadora. Otro..............…</t>
  </si>
  <si>
    <t>MartínezSalazar, ADtooio</t>
  </si>
  <si>
    <t>ADtooio MartínezSalazar</t>
  </si>
  <si>
    <t>…cticax ;gii^e&amp;p;^''gri^áerí^iifcK|ifGSiÍÍán:l^f:piovisKÍaL'':En-óá^;Cóc¿&amp;«e23oa; io v y demás audiencias chaaciHerías, del de las reiao, juzgados de Madrid, trib«sales escrita por D. ADtooio MartínezSalazar: 5.“ edición corregida, acotada y adicionada por B. Santiago de Aivarado y de la Peña; un tomo en 4.0, a 20 rs. ea pasta.—AS ¿to El espitan general de Aragón con fecha de 7 «del corriente trasmite ei si do y práctica de ¿os cuatro juicios, civil ordinario, su…</t>
  </si>
  <si>
    <t>Marzo, Secreta</t>
  </si>
  <si>
    <t>Secreta Marzo</t>
  </si>
  <si>
    <t>…h &gt;■&gt; af: **&gt;. Va!' ido!id 9 de Marzo sobre la materia. La legalj^ad y firmeza de la pragmática-sanción de 29 de de 1833.—Excmo. 8v.—Sí. lil duque de Casi eoterr:'Co.'z=J\\^T\\~&gt;. Sr. Secreta Marzo de 183U, en que cdn arreglo á lo acordado en dichas Curtes y á las le rio de listado y del Despacho de la Lxuerri. Rtgim ento provincial de Al yes fundamentales de la monarquía, se dignó S. M. restablecer el orden de su cázar de S. Juan. Excmo- Sr.: Inmediata…</t>
  </si>
  <si>
    <t>Masa, Fernando de</t>
  </si>
  <si>
    <t>Fernando de Masa</t>
  </si>
  <si>
    <t>…l ra, i D. Antonio Martínez Villar, electo para la de Monteagudo; y para ‘la ta y baja, para el afió próximo venidero de 1834, dispuesto en el Real Observatorio de Puerto Real , á D. Fernando de Masa. astronómico de Marina dé la ciudad de S. Fernando, en virtud de privilegio exclusi vo des. M. El remátese ha dé verificar el dia t,° de,Agosto próximo 4 tas doce y El Exento. Sr. D. Manuel Llauder, capitán general del ejército y princi mfdiay las bases,de Ja…</t>
  </si>
  <si>
    <t>Mascaro, Valentín</t>
  </si>
  <si>
    <t>Valentín Mascaro</t>
  </si>
  <si>
    <t>…Pisón el primer premio, y D- Josef Ramírez, D. Joaquin Marcoleta, y D. Luis Molina los segundos. Dia 14: en el de S. Sebastian: hombres 1: mugeres 2, niños 1, total 4» En historia D. Valentín Mascaro obtuvo el primero, y los segundo» Don En el general: hombres 21, mugeres 16, niños 10, total 47. Diego Quiroga y D. Silvestre Collar. En el de Triana: total 95. En la clase de italiano D. Pedro Sistemes. Total general I46. En las clases de francés obtuvieron…</t>
  </si>
  <si>
    <t>Mata, Isidoro</t>
  </si>
  <si>
    <t>Isidoro Mata</t>
  </si>
  <si>
    <t>…icación premiada, á los seminaristas D. Josef. Blas de individuo útil y sin ambición, como lo acredita la honrosa pobreza en que ha la Cavareda, D. Mánuei Seco, D. Clemente Pérez, D. Isidoro Mata, Don fallecido, no dejando ásu esposa, hijos y nietos .mas riqueza que el ejemplo Juan Menendejt, D. Valeriano Torrubia, D. Vicente García Arias, Don de sus virtudes, y á todos el jé pérdida-irrcpanmW dr un bmnCárlos Cemadas, D. Manuel Antonio Ulivarria, D. J…</t>
  </si>
  <si>
    <t>Matconell, Ramón</t>
  </si>
  <si>
    <t>Ramón Matconell</t>
  </si>
  <si>
    <t>…AGON. bras, por Mr. de la Cepede, traducida al castellano por el célebreD. Josef CLavijo y Fajardo, adornada con estampas iluminadas, podrán pasar á recoger el tomo 16 y . Aljama. D. Ramón Matconell, en Calatayud: desde l.° de Junio i igual anticipar 46 rs. del 17, que va adornado con 50 estampas, á la librería que fue dé día de Setiembre. Baylo, y eo las provincias donde se hubiesen suscrito^ con el aumento ya anoociado. Continúa abierta la suscripción,…</t>
  </si>
  <si>
    <t>Mateos, Alfonso Guevara</t>
  </si>
  <si>
    <t>Alfonso Guevara Mateos</t>
  </si>
  <si>
    <t>…1833-= riano Veteo. Excmo. Sr.zzjosef Berdonees, juez conservador de la empresa del canal de Cas tilla. =Excmo. Sr. Secretario de Estado y del Despacho del Fomento general Señor: D. Alfonso Guevara Mateos, regidor perpetuo preeminente del del Reino. ilustre ayuntamiento de la M. N. y L* ciudad de Larca , y coronel ^del regi miento provincial de Guadix , puesto- ¿.L. R. P. de V. M- por si, a nombro Excmo. Sr.: Con la mas grande satisfacción ha recibido este Tri…</t>
  </si>
  <si>
    <t>Mateos, Josef</t>
  </si>
  <si>
    <t>Josef Mateos</t>
  </si>
  <si>
    <t>…Muer En la segunda clase de filosofía obtuvo el primer premio D. Francisco Sán tos 37, graves 104, leves 375, convalecientes 139, curados 91. Existencia 628. chez, y los segundos D. Josef Mateos, D. Ignacio Henestrosa, D. Saturnino ' Existencia del dia 15, 628. Invadidos el 16,211, Total 839. Muertos 37, Saenz y D. Juan Córdoba. graves 153 , leves 413, convalecientes 151, curados 89. Existencia 717. En la primera clase de matemáticas D. Manuel Freire…</t>
  </si>
  <si>
    <t>Mato, Josef Bárbara</t>
  </si>
  <si>
    <t>Josef Bárbara Mato</t>
  </si>
  <si>
    <t>…iro de Bengoechea.—Francisco Sierra y Jiron.xcSimon María de Villaroel.esDe acuerdo Señora: El ayuntamiento de vuestra M. N. y L ciudad de Alhama, puesto del ilustro ayuntamiento, D. Josef Bárbara Mato, secretario. á L. R. P. de V. M., con el mas profundo respeto expone: que ha recibido casi á un mismo tiempo la dolorosa noticia de la pérdida de nuestro buen Rey PARTE NO OFICIAL. el Sr. D. Fernando vii (Q. E. E. G.)» y la Real cédula en que V. M. se MOTICIA…</t>
  </si>
  <si>
    <t>Mattei</t>
  </si>
  <si>
    <t>…derno s.0 y Ultimó dél tóm* é,0. Signe ablértfa lasñstrangéros al cardenal Bérnetti; el del Interior al cardenal Fálzacappa; la Ha cripclon.ro los yunto* aoupejado».-. • cienda al cardenal Mattei, y la Justicia al cardenal Macchi, cada uno con dos ----- Los súscriptofes al Diccionario de hambree ilactrer 6 biOfrapUt. mioercot rompéis^ jé.* acudirán recoger 14 de retratos lz eotregá éétrega á del tomo y.°, y lil íasesores seglares. El nuevo embajador d…</t>
  </si>
  <si>
    <t>Matuschewitz</t>
  </si>
  <si>
    <t>…la corte de S. Petersburgo, y hay apariencia’ de que esta esperará para que se vuelvan á sus cuarteles anteriores: esta pacífica medida se puede mirar manifestarla la llegada del conde Matuschewitz. (Albhn.) como precursora de la próxima reducción de nuestro ejercito. ——Asegura el Sun que el gobierno acaba de recibir la contestación de Prusia • En una carta de Belgrado se dice que en Senmandria había habido un gran y de Austria relativa a los negocios d…</t>
  </si>
  <si>
    <t>Matuszewitz</t>
  </si>
  <si>
    <t>…resas estériles, y •/Anunciamos ayer, refiriéndonos al Globa ingles, que á pesar de la ausen aunque la compensación del salario de los trabajadores y del lucro de los amos cia del conde Matuszewitz, ministro ruso que esta en comisión particular de su •no sea ventajosa para unos ni para otros, se asustan con la sola idea de la rui— Soberano, la conferencia de Londres está dispuesta á continuar inmediatamente ha completa que resultaría-si se abriesen los…</t>
  </si>
  <si>
    <t>Mauon</t>
  </si>
  <si>
    <t>…s.'para lo hausen, presidente de la Dieta germánica, había llegado en aquel día deViefia, ' "futuro. Los revolucionario»-delcírculose han .atemorizado; casi todos los cori •j , El mariscal Mauon, par de Francia,:'y embajador extraordinario de Franfeos sé han alejado, y la gente de buéna intención habla ya cOti libertad. (G. , ci*¿ én Rusia, hábia también llegado á aquella ciudad, y 5. E. mirclnba i ¿UtltM át Mitnkh.)..................................…</t>
  </si>
  <si>
    <t>Mauricio</t>
  </si>
  <si>
    <t>…de gran canciller de ia Legión sotros somos del de la luz. El Señor es justo, y recto su juicio: como después de honor el general Sebastianí. del mismo David lo decía sin cesar el emperador Mauricio , en la ocasión mis ~ El día 8 de Noviembre llegaron SS. MM á Genova, en donde perma ma de degollarlo á él y á su familia el infame Focas, usurpador de su imperio. necerán algún tiempo. (G. de J7.) ¡Qué dolor y qué lástima es tomar la pluma en circunstancias…</t>
  </si>
  <si>
    <t>Maurojeni</t>
  </si>
  <si>
    <t>…mismo Rey do moralidad y situación de sus familias conceptúen mas idóneos y acreedores á Prusia. ser destinados á la mencionada fábrica, de cuyas relaciones dispondrá V. S. se El príncipe Maurojeni, embajador turco acreditado cerca de nuestra corte, saquen copias duplicadas, y remitirán unas á este ministerio para conocimien y que habia sido encargado por ei Sultán de una misión extraordinaria cerca to de S. M-, y pasará otras á D. Felipe Riera, directo…</t>
  </si>
  <si>
    <t>May, M.</t>
  </si>
  <si>
    <t>M. May</t>
  </si>
  <si>
    <t>685 J consol general M. May, quies coa este oreetez se Isa presentado ya ai riz~ Corana 27 de Ncekmbre. a&lt;* autorizados para afirmar qoe el duque de Braganza ha dado orden Tan luego como este ayuntamiento recibió la Real carta cédula de $. M* i psgzr a los Herederos legítimos e! sueldo…</t>
  </si>
  <si>
    <t>Mayoli, Alejandro</t>
  </si>
  <si>
    <t>Alejandro Mayoli</t>
  </si>
  <si>
    <t>…E. las contestaciones que he recihído del brigadier coronel del *e- Reales órdenes fcchadjs del 29 del próximo pasado Setiembre, y todos sus con- ¡ Lgundo regimiento de granaderos D. Alejandro Mayoli, y 4cl brigadier coro- tenidos serán fielmente ejecutados por mí, dignándose asegurar V. E. á S. M. 1 | ncl del primero de cazadores D. Manuel Manso de Zúñiga, que acompaño ori*4- la Reina Gobernadora, que nú lealtad y decisión están prontas á hacer toda [ gi…</t>
  </si>
  <si>
    <t>Mayordomo</t>
  </si>
  <si>
    <t>…l monasterio del Esco |de Excmo. Sr. sumiller de Corps con la fórmula de estilo entrega formal del rial á las seis y cuarto de la mañana del mencionado día. Real cadáver al Excmo. Sr. Mayordomo mayor. \ Se aproximó el coche que conducía el Real cadáver á la puerta principal ' Reunidas las comitivas del Real cuarto y casa condujeron el Real cadáver del patio llamado de los Reyes, y colocado en una mesa que se hallaba pre al salón de embajadores, en d…</t>
  </si>
  <si>
    <t>Mazarambroz, Juan Josef</t>
  </si>
  <si>
    <t>Juan Josef Mazarambroz</t>
  </si>
  <si>
    <t>…ubre 1833.=Señora-“A L.R.P.do El corregidor de la ciudad de Guadalajara. V. AL=Epifanio Conwaya=Josef Ros de los Ursinos.=Joaquin Muñoz.=An- El cura párroco de la villa de Siruela D. Juan Josef Mazarambroz. tonio Escoubct.=Rafael Salarangue.=Justo Juez-=Joaquin Paitor.=Josef Ma El ayuntamiento de la villa de Alcántara en Extremadura. ría Reig-=ri3crnabé Clavarana.zzPor Orihuela, Francisco Martínez. El oficial mayor de la oficina de revisión de agravios de la ci…</t>
  </si>
  <si>
    <t>McroJe, Félix de</t>
  </si>
  <si>
    <t>Félix de McroJe</t>
  </si>
  <si>
    <t>…ctüra del bilí de re cán el capitán Beautier. Ayer firmó S. M. una Real orden, en virtud de la forma de la iglesia de Irlanda en la Clmira de los Lores, y su desaprobación cual id conde Félix de McroJe quedj encargado interinamente del ministerio de se tiene por casi cierra. A fin de neutralizarla , uno de los am:gos de los mi Negocios extrangeros. (l'ranc. Parlcur.) nistros sír John Wrdsíteley, ha anunciado en la Cámara de los Comunes que en la sesión de a…</t>
  </si>
  <si>
    <t>Mctternich</t>
  </si>
  <si>
    <t>…or las que hemos sabido que el cuerpo de En Toeplitz se hallan los diplomáticos siguientes: tropas, mandados por el conde de la Rochejacquelin, comienza ya á causar Austríacos. El príncipe Mctternich; el príncipe Schonberg, enviado á la seria inquietud y grandes rezelos á los enemigos; pues este generó, no solo si corte de Sajonii; loa príncipes Francisco Lobkovitz y Félix Schwar/enberg, gue en pacífica posesión,de la orilla meridional del Tajo y de; toda…</t>
  </si>
  <si>
    <t>Mcxia, Juan Gedráo</t>
  </si>
  <si>
    <t>Juan Gedráo Mcxia</t>
  </si>
  <si>
    <t>…fort El 22 salió también de esta villa para la de Obidos la brigada de caballería ya han conducido ante el tribunal de policía los. signatarios de la protesta en á las órdenes del brigadier Juan Gedráo Mcxia, animada del mismo espíritu favor de la libertad de imprenta^ cuya1'mayor parte han sido condenados á con que se hace acreedora al aprecio del Rey nuestro Señor y de todos los lea -quince dias ó tres semanas de cárcel. les portugueses. Nada anuncia que se vay…</t>
  </si>
  <si>
    <t>Mdogula, Juan Perez de</t>
  </si>
  <si>
    <t>Juan Perez de Mdogula</t>
  </si>
  <si>
    <t>…'baber cohcluido él pri- Núm. 13 del Pohrecito hnblmdor. Revista satirice de costumbres, por el bachiller mer ejerecio, y principiarán y continuaráncon eL mismo orden el segundo. D. Juan Perez de Mdogula. Se vende i s rs. en Madrid en la librería de Etcaoillla, Este se, reducirá i. hacer 1&lt;&gt; propio que en el primero,.con la diferencia de que calle de Carretas, dtonde te hallamos números anteriores. , el ¿itférafó qüe señálén losjueces, deberá tenerunaaféccion…</t>
  </si>
  <si>
    <t>Mdp, Jósef María</t>
  </si>
  <si>
    <t>Jósef María Mdp</t>
  </si>
  <si>
    <t>…ozar cual : pondrá lo correspondiente á su ciu»plímiemo.=Está rubricado de la Real quiera de los individuos dé la gran -familia española. &gt; maaor=En Palacio á 3 de Enero de 1833—A D. Jósef María Mdp. Satisfecho de qqe en lá tribulación todos habíamos ckmado al Señor cor mo el Real Profeta, y nos había oido, llevó en pos de sí casi todos los?habi . i En uso d* 1» soberanas facultades que me están conferidas, y dc acnerdq tantes de esta villa, y. puestos á…</t>
  </si>
  <si>
    <t>Me</t>
  </si>
  <si>
    <t>…o tiempo y documentos de las Cprtes de 1789, relativas á la sucesión de la Coróne, co circunstancias. Lo que lie creído conveniente trasladar á V. E7 para su cono municadas por el gobernador Me esta plaza. ytrasmitidas al cuerpo. cimiento , y á fin. de que se sirva ejtvarlo al soberano de S. M. Dios guardo . Dígnese V. M. acoger- benignamente la expresión de lealtad y gratitud _i V. E. muchos añSs. Barcelona 18 de Febrero de 1833.=Excróo. St.—Mada e…</t>
  </si>
  <si>
    <t>Mecá, AntonioPerez de</t>
  </si>
  <si>
    <t>AntonioPerez de Mecá</t>
  </si>
  <si>
    <t>…. a disposición de las ex-diputados D. Agustin Argitelles, D. Alvaro Gómez Bécerra, D. Angel diputaciones de Caridad de esta capital , para que en nombre de la Reiva los Saavedra, D. AntonioPerez de Mecá,D. Antonio Velasco, D. CayetanoVal- distribuyan entre los pobres de sus barrios respectivos.=Tendréislo entendido, dés, D. Diego González Alonso, D. Dionisio Valdés, T). Domingo Ruiz y dispondréis lo necesario á su cumplim¡ento.=Éstá rubricado de la Real mano…</t>
  </si>
  <si>
    <t>Mecklemburgo, Carlos de</t>
  </si>
  <si>
    <t>Carlos de Mecklemburgo</t>
  </si>
  <si>
    <t>…fe hacer en Verona, adonde hay reunidos 7551 hombres. &amp; M. ha I 3e marina dé esta provincia} y el R. vicario prior presbítero' del cabildo y par- aceptado el convite; nombrando al duque Carlos de Mecklemburgo general de 1 roqüia de la misma D. Joaquín Santiago Larreandiv y él teniente vicario- de San la guardia, dos ayudantes de campo, un general mayor, un coronel de infan I Vioehre ¿ por ausencia del: propietario D. Pedro María Irasusta, los señores tería, otro d…</t>
  </si>
  <si>
    <t>Medem</t>
  </si>
  <si>
    <t>…embajador en la corte de Austria, y lo» con habiéndose declarado en insurrección cpmplcta las numerosas tropas de cipayos sejeros de Estado MM. de Saken, Brunnuw, Chreptowicz y el conde Medem: que mantiene alli la compañía inglesa. por la de Austria MM. de Metternich,,de Hcquciinont, embajador en Ñ Pe____El recio temporal del 29 del pasado estrelló contra la costa de Revel una tersburgo» y el ministro barón Binder de Kuiegdstcin; y po: la de Prusi…</t>
  </si>
  <si>
    <t>Media, Francisco</t>
  </si>
  <si>
    <t>Francisco Media</t>
  </si>
  <si>
    <t>…món de Rozas, y el capitán de infantería, te V. E. que noticioso se acercaban á esta ciudad los rebeldes por el camino que niente ilimitado’, que voluntariamente se agregó á ella, D. Francisco Media“llaman del Escudo , al mismo tiempo'que tenían fuerzas considerable? en Rei- villa; el teniente de carabineros D. Josef María Llamas y Valencia', y los sar-‘ nosa, había dispuesto la salida de una columna de 4OO hombres al mando del gentos Manuel Bravo, Anton…</t>
  </si>
  <si>
    <t>Medina'</t>
  </si>
  <si>
    <t>…de . .jéos, de terminar uhajuerra tan desastrosa para la nación. Segíin bá asegurado las misericordias no permitió que durase mucho tiempo ésta aflictiva «tinción; 1 -lej tepíome coronel Medina',’^..que. es^santanista ,"y 'Jebe''ésta/ insoyó los sinceros gemidos de vuestros fieles vasallos, y todas lis" penas se mu truido ctr I» planes de sus parciales,. lo que^desean es,"qué él láciíiaf congreso daron en afectuosos desahogos, de alegría sucediéndose…</t>
  </si>
  <si>
    <t>Medina, Matías de</t>
  </si>
  <si>
    <t>Matías de Medina</t>
  </si>
  <si>
    <t>…z y Pagóla: para la de Arganda, de nueva creación, á D;Gabriel Gar- conservando la tranquilidad en el animo, que son los mejores preservativos, se i cía: para la de Jarandilla , á D. Matías de Medina: para la de Beteta, á D. Jo- gún enseña una constante experiencia en otros países. sef Velazquez Prieto: para! la de Cogoltudo, á D. Andrés Ruiz: para la de Noticias sanitarias de Andalucía y Extremadura. Medina de las Toires, á D. Antolino Ortega: para la de…</t>
  </si>
  <si>
    <t>Medrano, Diego</t>
  </si>
  <si>
    <t>Diego Medrano</t>
  </si>
  <si>
    <t>…mas este proyecto no Castellón de la Plana.. D. Josef Codina y Gómez. iha podido seguir adelante por la protesta que ha hecho el duque de Nassau co Ciudad-Real.................... D. Diego Medrano. mo gefe de la rama colateral mas próxima. Córdoba,,. .'...................... El duque de Rivas. La Gaceta de Munich dice: Cartas particulares de Nauplia del 28 de Oc Coruña.............................. D. Miguel Guyoso de Mendoza, señor de Rubianc*. tubre…</t>
  </si>
  <si>
    <t>Megret, Josef</t>
  </si>
  <si>
    <t>Josef Megret</t>
  </si>
  <si>
    <t>…debe mó con su ejemplo. También debo hacer mar honorífica mención del ez-p^K^:k;:lMte»tk;^;?ÉÍj^g;p^y.|^;í|^§yl«i:mg^icden:'r^gübernar;..cisasUv ní;es~ ■ guardk de la Real Perdona D. Josef Megret, que sabiendo en Castellón mí liiiísknlv ;'■^^^éí:ÍllÍPSÍÍíFpf^pÓ;'';4^akébifósmr'^ -sirt'feates, prioci- venida, se me presentó voluntariamente montado: y en la acción de ayer fue a ‘mmc'ú son vtóomes. Tocha-ks miñones cn&amp;tkaasy que excepto k francesa, de lo…</t>
  </si>
  <si>
    <t>Meíbume</t>
  </si>
  <si>
    <t>…noticias muy impor- Landsdoérfle, el conde Grey, él conde Ripon (el lord Goderick) el duque de Se'^tabl* de ÜbWOtdS yxyirridos-en Constantinopla j y que so ha lo- . Richyiond. el vizconde Meíbume, el vizconde Althorp, el honorableC. Graht, __Ii .-frál-uL* Ibríhim- hi-tü OcMpádo realmente Íd.g»Smirna, al el condé Carlistc y el lord J. Russel. (Courier.} -HegÓ-dltíbñifé del-pweftoí'ifc l4'misma ciudad una escuadra Anteayer, estuvo' lárgo tiempo Mr, Van-…</t>
  </si>
  <si>
    <t>Mejía</t>
  </si>
  <si>
    <t>…Leal, caballero de la orden de Cristo. Por la misma razón de Pálmela. Fuera, de las razones de exclusión que hay en él yxpr su conducta se ha servido S. M. ascender á brigadier al coronel Mejía: á coronel de infan en el Brasil, y pori no sé que artículo de su propia carta constitucional,, se agre- tería al de voluntarios Realistas Tavares: á coronel graduado al teniente coro la princípalísiniá de todas, que és la de ser .desagradable su persona 4 ci…</t>
  </si>
  <si>
    <t>Mejou, Pedro</t>
  </si>
  <si>
    <t>Pedro Mejou</t>
  </si>
  <si>
    <t>…ia de Don Soberano. Juan Pablo Barbachano, arrendatario de la de aguardiente y licores de esa Briviesca 6 de Agosto de 1833.-=Señor.—A L. R. P. de V. M.—Evaristo provincia, contra D. Pedro Mejou y D. Jorge Ruiz, á consecuencia de haber de Castro y Rojo.—Alejo de Arce—Venancio Trespadcrnc^Fulgencio Zenesido estos aprehendidos por los zeladores de aquel vendiendo licores por me 10—Ramón Sagrcdo. nor sin consentimiento del mismo; y conforme con el parecer del asesor de…</t>
  </si>
  <si>
    <t>Meklcmburgo, Carlos de</t>
  </si>
  <si>
    <t>Carlos de Meklcmburgo</t>
  </si>
  <si>
    <t>…que mató un Rey de Prusia eaa Theresiendstadt, adonde S. M. prusiana vino desde Toeplitz gran número de ellos, y les cogió 133 prisioneros, mas de 103 carneros y ca acompañado del príncipe Carlos de Meklcmburgo. SS. MM. II. y R. comie bras, y mucho dinero; y por último fueron dispersados y derrotados todos lo* ron juntos, y por la tarde regresó á Toeplitz el Rey de Prusia. A estas noti enemigos, que eran un cuerpo de indios perteneciente á la tribu que manda el cias…</t>
  </si>
  <si>
    <t>Meklemburgp, Carlos de</t>
  </si>
  <si>
    <t>Carlos de Meklemburgp</t>
  </si>
  <si>
    <t>…cantón e^partido monárquicoau&gt; es nume. plendor-del marquesado. joSÓVy.él de Bourguin, que soló aguarda circunstancias-favorables, pjede volEl1 Rey salió de BeMin, acompañado del duque Carlos de Meklemburgp, •Ver á levantar la cabeza. Se procurará ponerlo .en movimiento, .y .los que cuageneral en gefe déla guardia, y del general \Vitzleben, ministro de la Guerra. -iro dias há no se-atrevían á respira;, -puede ser que aapgjyeóhandó el ter-z M. Ancilkm, ministro d…</t>
  </si>
  <si>
    <t>Mel, Atanoslo</t>
  </si>
  <si>
    <t>Atanoslo Mel</t>
  </si>
  <si>
    <t>…que en junta compuesta de los directores mente de las autoridades de la Habana, participando haberse presentado en el de Propios, de Cbrreos v de Rentas Reales D. Niccto Larreta, D. Atanoslo Mel barrio extramuros de la ciudad, denominado de S. Lázaro, una enfermedad gar y D. Juan del Gayo, se examínase y propusiese sin demora otro método aguda y grave, que clasifican los facultativos de cólera-morbo espasmodico : y mas sencillo y menos costoso para c…</t>
  </si>
  <si>
    <t>Melboorne</t>
  </si>
  <si>
    <t>…lo* Lores celebró sesión el dia 18 por la noche; el conde Wiklow defendió la magistratura de Irlanda, y se quejó dé -la* concesiones ■aeclnfáñsterio ha hecho í la otra Cámara. El conde Melboorne, ministro dad, é (rijo legitimo dé Pedrd y de Manuela González1,- ya dlftiótos , -reelnñrifiüe fue ron en el barrio de Trians de la referida ciudad, y áitadovioi que te «MMB'Xda'dedel Inferior/contestó qúe debiendo pedir el gobierno que se le autorízase para…</t>
  </si>
  <si>
    <t>Melboum</t>
  </si>
  <si>
    <t>…un discurso tan. extraordinario, dícen que según lo averiguado hasta ahorá ■ lo* concurrente* solo eran 300, y afirmó que en efectq la. proclama fue,autorlzada con la sanción del lord Melboum». ., . r-, , que las tropas de la policía llegaban i 1500 hombres. _____Desde ei tumulto de Coldbath's fiélds* acuden los curiosos er gran número En seguida hablaron diferentes oradores.sqbre k ilegalidad de la reúnion, á los- lugarss que fueron' testigos de…</t>
  </si>
  <si>
    <t>Melbourne</t>
  </si>
  <si>
    <t>…conde Grey , á la que asistieron el duque de Richmond, millones de almas. Los puntos principales que se han votado son, sobre si se el marques df iLansdotwne,el conde de Ripor, el vizconde Melbourne y el oiría otra vez á la compiñía 4f la ludia oriental contra ciertas cláusulas del lord Plunkett , el lord Canciller y el vizconde Althórp. {Sun.} bilí; sobre el excesivo poder que se da al fiscal geperal, y sobre el nombramien__ _El 2(5 á las tres de la tar…</t>
  </si>
  <si>
    <t>…el marques de Westminster, el obispo de Chichester, el lord Canci La fragata rusa Castor se ha dado á la vela para Cronstadt. ller, el duque de Sussex, como lo tenia anunciado, el lord Melbourne, el lord Ademas de haberse reparado todas las fortificaciones de la pequeña población Howden y el conde de Gosfórd le sostuvieron suponiendo, y aun afirmando, holandesa de Gertruidemberg según se había resuelto, se trata ahora de fortificar que nadie podia se…</t>
  </si>
  <si>
    <t>…asociaciones que se reúnen en la fonda de Yorkshi- Al mariscal de campo Antonio Tabares Magesüc sustituye en el gobierno re Stings, presidida por el DrJWade, acaba de presentar á lord Melbourne, de la Beira baja el mariscal de campo Josef Car coto CarvaLho da Fonseca y. para que se Sirviera ponerla en manos d? S. M., una petición redactada en una Vascónceltos. * " de susvúltimas sesiones contra el impuesto dc puertas y ventanas. Lord Mci- En lugar d…</t>
  </si>
  <si>
    <t>Melchor, Gaspar</t>
  </si>
  <si>
    <t>Gaspar Melchor</t>
  </si>
  <si>
    <t>…corresponsal de tos muertos, novedades del siglo xix, núm. 3.0, carta de Don en el nuevo edificio han de ocupar las obras de escultura, el museo egipcio, el Jorge López Quijada á D. Gaspar Melchor dé JoVeUaoos, sobre la miseria pública.• mendigos, ventajas de le agricultura. La publica D. Nicolás Pardo Pimentel: un cua marítimo y la biblioteca. MM. Baude y Salverte preguntan si el presupuesto de derno jen 8.° Se vende en la librería de Sanz á 2 rs. cas…</t>
  </si>
  <si>
    <t>Melero, Antonio</t>
  </si>
  <si>
    <t>Antonio Melero</t>
  </si>
  <si>
    <t>…egura. Salen dos en dirección del pueblo de Navarrete, á las del comandante, del regimiento de columnas en su persecución , y aunque sea dificil prenderlos por lo bien que Córdoba D. Antonio Melero , y la del centro á las mias, á fin de que en com huyen , se logrará dispersarlos. binación las tres cayesen á la vez sobre el pueblo de Fuenmayor, en que creí Ninguno de los cabecillas se ha visto en la acción, sino gefes subalternos. podían reunirse los fug…</t>
  </si>
  <si>
    <t>Melgar, Atanasio</t>
  </si>
  <si>
    <t>Atanasio Melgar</t>
  </si>
  <si>
    <t>…circunstancias particulares de las propiedades, directores del ramo, continuarán siéndolo de Correos el primero, y de Cami y sacando las mayores ventajas posibles. nos el segundo. D. Atanasio Melgar y D. Antonio Capetillo, cuyas plazas son En su consecuencia , teniendo presente la Dirección lo prevenido en la Real suprimidas, quedarán de cesantes en sus clases respectivas de director y secreta orden de 25 de Mayo de 1825 , concillando su espíritu con lo dispuesto en ¡as rio, p…</t>
  </si>
  <si>
    <t>Melgar, Julián Fernandez Sotillo y</t>
  </si>
  <si>
    <t>Julián Fernandez Sotillo y Melgar</t>
  </si>
  <si>
    <t>…ello desmayó este ayuntamiento; antes bien reanimados sus D. Josef Clavi jo, presbítero de Castellar. individuos con la energía y valor que les inspiraba su amor y decisión por su D. Julián Fernandez Sotillo y Melgar, cura párroco de Arenas , dióce legítima Reina y Señora Doña Isabel ii , vuestra muy amada Hija,(Q. Di G.) sis de Avila. como heredera del trono, tomó en medio de este conflicto de tristes pesares Y D. Antonio Cardos, vecino de Idertna. todas Jas medidas que…</t>
  </si>
  <si>
    <t>Mello, Josef Pedro de</t>
  </si>
  <si>
    <t>Josef Pedro de Mello</t>
  </si>
  <si>
    <t>…dos los pueblos Sus avanzadas han hecho ajas de los rebeldes 17 prisioneros, entre ellos él ha sido la misma lasolicitud de las autoridades, yha producido venturosos efec teniente coronel Josef Pedro de Mello, edecán del general Villaflor. Ya empie tos. Él júbilo y concordia de los habitantes para celebrar la jura de su amada y zan á desertarse al ejército portugués los franceses que sirven en la división re augusta Princesa, han sido ejemplares en todas partes, y…</t>
  </si>
  <si>
    <t>Menchero, Josef</t>
  </si>
  <si>
    <t>Josef Menchero</t>
  </si>
  <si>
    <t>…VA. • los que se dedican á sir'estudio. Desde luego se vid precisado á inventar nuevas definiciones, que expresasen la esencia de las cosas según el espíritu de ouestras El Molar. D. Josef Menchero, en Madrid: desde 15 de Junio i 15 de leyes, y ¿ metodizar por primera vez los tratados de Mayorazgos, de Retractos, de Censos Szc. Debió también desentenderse de todas aquellas cuestiones de los auto Setiembre. res, que en lugar de aclarar el sentido de nues…</t>
  </si>
  <si>
    <t>Mencía</t>
  </si>
  <si>
    <t>…alde mayor y ayuntamiento de la villa de Muía, reino de Murcia. Vuestro corregidor y noble ayuntamiento, fieles intérpretes de los verdade El alcalde mayor y ayuntamiento de la dé Doña Mencía. ros sentimientos de los siempre leales toresanos, que en todos tiempos se han El alcalde mayor y ayuntamiento de la de Villarobledo. distinguido en amor y lealtad á sus legítimos Soberanos, reconocen cómo Hija' El ayuntamiento da la de Marín, reino de Galici…</t>
  </si>
  <si>
    <t>Méndez, Juan Antonio</t>
  </si>
  <si>
    <t>Juan Antonio Méndez</t>
  </si>
  <si>
    <t>…- Jiménez, D. Juan Josef López', D. Amonio Munarriz, el Conde de las pobIacionefff&lt;gefm¿ri¡GM &gt; en donde se divide , y pasando los Alpes, tirole Torre-Muzquiz, D. Rafael de Goiri, D. Juan Antonio Méndez, D. Josef ses ocnpá á Italia para volver después por los Alpes peninós hasta Maboya y lá$ márge«rfcdel Rhm, desde donde soló le restan algunas leguas para llegar de Llano y Barón, d marques de los Llanos, D. Cristóbal Gómez de Bonilla, D. Manuel de Montenegro…</t>
  </si>
  <si>
    <t>Mendez, Juan Antonio</t>
  </si>
  <si>
    <t>Juan Antonio Mendez</t>
  </si>
  <si>
    <t>…eneral de Madri¿c=El corregidora: El vicario eclesiástico.=El conde de Altamira-ccD. Rafael Perez de Guznrau bolsa de comercio._Cotización de hoy 6 las tres de la tarde. el Bueno.=D. Juan Antonio Mendez.=D. Juan Castelló^D. Bonifacio GuI ticrrezc=D. Francisco Javier Mariátegui.==D. Lorenzo Sánchez Nu5ez.=D. An- ERECTOS PUBLICOS. | dres Cabaliero^=D. Josef Fagoaga.=D. Julián Aquilina Perez.sD. Joscf Mu- Inscripciones sobre el gran libro al 5 p. loo, 00. Dicha…</t>
  </si>
  <si>
    <t>Mendez, Pedro</t>
  </si>
  <si>
    <t>Pedro Mendez</t>
  </si>
  <si>
    <t>…—Se cita d todos ios. que se, crean con derecho ¿ léb bienes correspondientes á le _ Déspúes por 21Ó votos contra 82 aprueba en escrutinio secreto el todo de herencia intestada de D. Pedro Mendez de la Vega' , natural del lugar.de fispin, prin cipado de Asturias, para que en el preciso término de 30 dias comparezcan por si 6 representantes legítimos ante el Sr. drBalsera: teniente corregidor de está villa, y __Presidente presenta el proyecto de ley ap…</t>
  </si>
  <si>
    <t>Mendiola, Francisco</t>
  </si>
  <si>
    <t>Francisco Mendiola</t>
  </si>
  <si>
    <t>…imeros premios D. Femando Aguilar, D. Manuel Canales, el Excmo. Sr. Marques de la Vera y D. Luis Dia 15: en el de S. Sebastian; hombres $, mugeres 1: total (. Molina: los segundos D. Francisco Mendiola y D. Manuel Freyre. En el general: hombres 17, mugeres 26, niños 5: total 48- En ingles D. Francisco Sánchez. En el de Triana: total 100. En la clase de bellas letras fueron premiados D. Josef Zorrilla, D. Fran Total general 152. cisco Pareja y D. Silvestre Collar. En dibujo y…</t>
  </si>
  <si>
    <t>Mendiola, Manuel</t>
  </si>
  <si>
    <t>Manuel Mendiola</t>
  </si>
  <si>
    <t>…38, convalecientes 27. nio Campos, y los segundos D. Juan Pedro Cortés, D. Carlos Mesía, D. Jo Ocurrencias de hoy. Invadidos 23, muertos 7, graves 18, leves 12, con sef Bohorques, D. Manuel Mendiola y D. Luis Sistemes. valecientes 15 , enfermedades comunes 33. En la clase de humanidades tocó él primer premio á D. Fernando MadraDia 13. No se ha .recibido el parte respectivo. zo, quien lo sorteó con D. Josef Verdeja; y los segundos D. Fernando Avila, Dia 14. Existencia de ay…</t>
  </si>
  <si>
    <t>Mendivil, Atanasio</t>
  </si>
  <si>
    <t>Atanasio Mendivil</t>
  </si>
  <si>
    <t>…e este punto observé como á media legua una gran guardia de caballe El Sr. comandante general que habia previsto este movimiento y prepararía , que ordené al capitán de caballería D. Atanasio Mendivil que la atacase y dose a el, determino partir la linea enemiga por su centro, y arrnj.in.1ose las desalojase con la nuestra, loque hizo con el mayor arrojo, habiendo sido tropas de S. M. al grito de viva Isabel tt , con denuedo diHcil de expresar, se muerto el…</t>
  </si>
  <si>
    <t>Mendoza, Alarias González de</t>
  </si>
  <si>
    <t>Alarias González de Mendoza</t>
  </si>
  <si>
    <t>…Odesa 22 de Octubre. qEttytflfrqnía, Lora del hxs 21 de Noviembre de lbS^».cbcscKL^A L h. P. de Ayer mañana liego á este puerto abordo de k fragata turca ia Azrn: Iklak V \f —I W- D. Alarias González de Mendoza^rjoscf Iiedó-crFrancisco Ja- el embajador extraordinario de ia Puerta cerca de k corte de S. Petershurgo vkr MírambeÜcccMaiiuel Alaría GodinarrFrancisco de Gebaiiosc=RómiiaÍdo 'Achmet-Bajá, acompañado dei primer dragomán Logothhe (Arhtarcc) y de 4e Fiores^rLi…</t>
  </si>
  <si>
    <t>Mendoza, Antonio</t>
  </si>
  <si>
    <t>Antonio Mendoza</t>
  </si>
  <si>
    <t>…meros premios D. Luís Pascual y D. Manuel Fórner: los segundos D. Juan Grimarest, D. Alfonso Chico y " Noticias sanitarias recibidas en el ministerio del Fomento general del Remo, D. Antonio Mendoza. 1 Provincia de Sevilla. En la clase inferior de gramática latina sortearon el primer premio D. Jo Ayamonte. Dia. 11. Existencia del dia de ayer. Graves 33, leves 33, sef Romero Moreno, D. (Alfonso Henestrosa y D. Fernando Pérez de Nueconvalecientes 27. rós:…</t>
  </si>
  <si>
    <t>Mendoza, Miguel Guyoso de</t>
  </si>
  <si>
    <t>Miguel Guyoso de Mendoza</t>
  </si>
  <si>
    <t>…eral mas próxima. Córdoba,,. .'...................... El duque de Rivas. La Gaceta de Munich dice: Cartas particulares de Nauplia del 28 de Oc Coruña.............................. D. Miguel Guyoso de Mendoza, señor de Rubianc*. tubre anuncian el regreso á aquella ciudad del Rey Othon, y la satisfacción ge Cúprica. ............................. D. Joaquin Rodríguez. neral con que ha sido recibido. Geróna................. D. berafin Chavier. ____K1 25 último llegó…</t>
  </si>
  <si>
    <t>Mendoza, Nicolás</t>
  </si>
  <si>
    <t>Nicolás Mendoza</t>
  </si>
  <si>
    <t>…............ D. Juan Bautista León. . . . Córdoba , 10 de la dirección de esta ciudad, á la cual llegaron á las diez de la niañana del 21, Subteniente. . . .,..................... D. Nicolás Mendoza. . .. . .j linea. coronel*, primer coo la cuyo habiendo salido provincia diputación á su encuentro de la de Alava, ^ Teniente j ► D. Jaime Mercader......... mandante............................ le que la satisfacción de este ilustre presidente en nombre manif…</t>
  </si>
  <si>
    <t>Meneses, Manuel Alejo Gómez de</t>
  </si>
  <si>
    <t>Manuel Alejo Gómez de Meneses</t>
  </si>
  <si>
    <t>…eedores y demas personas que se consideren con derecbo á los puedan hacerlo de los créditos desde el l.° de Abril sin detención alguna, bienes que han quedado por fallecimiento de D. Manuel Alejo Gómez de Meneses, previniéndose que estos no se admitirán sin que preceda aquel requisito. vecino que fue de esta corte, pat*!a que en el término de 30 dias comparezcan por sí Pasado el plazo que queda fijaderpara la presentación de estos documentos, ó por medio de procurador…</t>
  </si>
  <si>
    <t>Menhos</t>
  </si>
  <si>
    <t>…s direcciones genera . pías manos, por cuyas heridas se Hálla .én el hospital gravemente -enfermo. El les y demas autoridades de sus respectivos ramos cesen en la expedición de ve doctor Menhos se-ha escapado; mas rabioso y desaperado el agente de policía ! redas é impresión de circulares desde que se halle organizada la empresa • del por su fuga, quiso suicidarse arrojándose á un atanque lleno de agua; pero se Diario en las respectivas capitales (c…</t>
  </si>
  <si>
    <t>Mentschikoft</t>
  </si>
  <si>
    <t>…comprado muchos terrenas! I por el príncipe Melternich y M. Sturmer; la Rusia por el conde Orloff y para manifestar á los colonos que el informe que daran al gobierno será favo-! príncipe Mentschikoft*; la Inglaterra pór lord Durham, y nada se dice de rabie á la conservación de la colonia.*’ I | Francia. Ahrígnrlo una zanja á la inmediación de Tolosa se ha encontrado una va-J -El viagero M. T. Ruppell en una carta fecha en Gondar (Abisinia) de 6 sija de ba…</t>
  </si>
  <si>
    <t>Menzicof</t>
  </si>
  <si>
    <t>…el mismo orden la Dinamarca y el Hólstein, en virtud dd cual se cedió á la Prusia la Pome-*i de tranquilidad y soberanía legítima según y conforme se me encarga, llegará rama. El príncipe Menzicof? fue el diplomático mas sobresaliente y distinguido 1 lían cumplidamente á süj extremo entretanto dure mi existencia, sin perdonar que asistió á estas negociaciones. Posteriormente bajo el gobierno del margrave ] I al mismo fin y objeto tan sagrado las medida…</t>
  </si>
  <si>
    <t>Meodez, Josef</t>
  </si>
  <si>
    <t>Josef Meodez</t>
  </si>
  <si>
    <t>…, en el Real sitio de la Isabela: desde J.“ za de las Comedias, núm. xa. En Madrid en casa de Da Francisco Gómez García, est ile de la Encomienda, núm. 9. En Salamanca en casal de D. Josef Meodez, calle de de Junio á fin de Octubre, aunque pueden usarse con utilidad en cualquier la Rosa, núm. 4. En Barcelona en casa de D. Josef Coca. Constará de un tomo en 4.°^ tiempo del año. á 34 rs. vn. á la rústica, y 40 en pasta. Fuera de Valencia tendrá un aumen…</t>
  </si>
  <si>
    <t>Mercader, Jaime</t>
  </si>
  <si>
    <t>Jaime Mercader</t>
  </si>
  <si>
    <t>…e. . . .,..................... D. Nicolás Mendoza. . .. . .j linea. coronel*, primer coo la cuyo habiendo salido provincia diputación á su encuentro de la de Alava, ^ Teniente j ► D. Jaime Mercader......... mandante............................ le que la satisfacción de este ilustre presidente en nombre manifestó, cuerpo, proporcionaba la llegada de las tropas de la Reina nuestra Señora, y lo dis Teniente coronel, capitán. .. D. Ignacio Bez. C Zaragoza,…</t>
  </si>
  <si>
    <t>Merchante, Mariano González de Mendoza</t>
  </si>
  <si>
    <t>Mariano González de Mendoza Merchante</t>
  </si>
  <si>
    <t>…e toda la monarquía. Madrid 30 FRANCIA. • de Setiembre «Je 1833. París 6 de Octubre. Está rubricada de los Sres. D. Josef Cafranga, D- Ignacio Omulrian, Don Francisco Javier Caro, D. Mariano González de Mendoza Merchante, Don Por decreto de esta fecha ha dispuesto S. M. que de la segunda clase del Manuel María de Arbizu, D. Bartolomé Vasallo, D. Francisco Javier Man contingente del año de 1832 se incorporen en el ejército 353 hombres. (Mo zanos, el conde dé Vallehermoso, D. M…</t>
  </si>
  <si>
    <t>Merino</t>
  </si>
  <si>
    <t>…re último. píritu revolucionario en esta provincia, y U posibilidad dé que la rebelión sus Al mismo tiempo tuvo.á bien resolver S. M., que un establecimiento tan con citada por el cura Merino terminase brevemente con el regreso á sus hogares forme á sus maternales intenciones , y qué tantos bienes debe producir af vecin de los voluntarios Realistas seducido^— A estas horas no existe el cuerpo rebel dario de Oviedo, se instalase el dia de su august…</t>
  </si>
  <si>
    <t>…«l sable éc &lt;k» baiazó» en el -acto' c&lt; c Tonel D. Angel Pedrero, v de 25 caballos á las del teniente D. Juan Díaz, una r^^rhitfyl^V \ ' cae twnr hecho avanzar en pe recuelos del cura Merino, encontraron ea el</t>
  </si>
  <si>
    <t>…ó conseguido el indulto hasta que se preseníen á la autoridad de aquellos. digo y practica criminal t arreglado á las leyes de España, que para dirección de Jos 4-° Los cabecillas cura Merino, Balmaseda , Cucénias, Villalobos, Linde alcaldes y jueces ordinarios y escribanos Reales escribid D. Vicente Vizcaíno Perez, B ras, Cuadrado, Caraza, D. Basilio.García y los individuos de sus jumas, lla adicionado y arreglado á las citas .de la Novísima Reco…</t>
  </si>
  <si>
    <t>Merino, Alejandró</t>
  </si>
  <si>
    <t>Alejandró Merino</t>
  </si>
  <si>
    <t>…alacio íl8 ción.! la.de Oviedo de D. Vicénte García Díaz, vengó en notóbrar al de U 1 dé Enero de Í833Í=Ar presidcótcdel Contéjo'y Cáitíartde Castilla. ■ ' chancillería de Granada D. Alejandró Merino; y para esta resulta á O- Ra fael Urbina, ministro de la audiencia de Aragón; y es mi soberana voluntad, Desvelado SÜéésántemente pór promover las' benéficás medidas que deban en consideraron á sus buenos servicios y dilatadas afió» de magistratura, que hacer…</t>
  </si>
  <si>
    <t>Merlc</t>
  </si>
  <si>
    <t>…artículo del reglamenta La segunda Cámara de los Estados de Badén, en la sesión de 22 de Julia, qut prohíbe í lo* extrangeros asistir i las sesiones de la Cámara. i propuesta del diputado Merlc, pidió á S. A, R. una ley que protegiese la li bertad individual, estableciendo las formalidades necesarias para el arresto pre cáscaos, cu los loRes__ Sesión dtl 30. ventivo. (G. de F.~) E marques de Londor.dcrry dice que el único documento relativo al blo _…</t>
  </si>
  <si>
    <t>Merodean, Félix de</t>
  </si>
  <si>
    <t>Félix de Merodean</t>
  </si>
  <si>
    <t>…l objeto 'de procurarse algunos aldeanos para establecerlos en U cidido i la comisión polaca central de Bruselas á hacer la presenté publicación. colonia. ssFitn»doJ=El presidente conde Félix de Merodean El secretario'A. Leglercq. ___Carta del mariscal Solignac al duque de Braganza, después de haberse ne-</t>
  </si>
  <si>
    <t>Mesía, Carlos</t>
  </si>
  <si>
    <t>Carlos Mesía</t>
  </si>
  <si>
    <t>…se superior de gramática latina llevó el primer premió D. Anto Dia 12. Existencia de ayer. Graves 44» leves 38, convalecientes 27. nio Campos, y los segundos D. Juan Pedro Cortés, D. Carlos Mesía, D. Jo Ocurrencias de hoy. Invadidos 23, muertos 7, graves 18, leves 12, con sef Bohorques, D. Manuel Mendiola y D. Luis Sistemes. valecientes 15 , enfermedades comunes 33. En la clase de humanidades tocó él primer premio á D. Fernando MadraDia 13. No se ha .…</t>
  </si>
  <si>
    <t>Mestre, Garlos</t>
  </si>
  <si>
    <t>Garlos Mestre</t>
  </si>
  <si>
    <t>…slmísiqn, suponiendo sabido todo aquello en que el derecho patrio se de Setiembre. cooforma coo e broma Ció, y se estudió en las Instituciones romano-hispanas, hacien Puertoilano. D. Garlos Mestre, en la misma villa: desde 6 de Junio i 8 do solo algún ligero recuerdo, sustituyó en su lugar otros tratados de derecho patrio mas interesantes, de que carece la Instituía de Castilla y la ilustración hecha por el dé Setiembre. Sr. Sala. Esta obra puede ciert…</t>
  </si>
  <si>
    <t>Metterpich</t>
  </si>
  <si>
    <t>…en donde se agitan tantas cuestiones é intereses. La entrevista, del presiden El (20 salió de Gollegana para Santaren la columna que manda el conde te de la Dieta germánica con el príncipe Metterpich tendrá^por objeto, al pa Luis de Bourmont, la cual tanto se distingue por lá disciplina que en ella ha recer) dar cierta dirección á las- deliberaciones da la Dieta con arreglo á lo introducido en el poco tiempo que está á las órdenes de este benemérito co co…</t>
  </si>
  <si>
    <t>Meunier</t>
  </si>
  <si>
    <t>…00. nifiesta que no puede desempeñar el encargo de secretario. Lá Cámara nombra Deuda negoclabe del $ p. zoo i papel, 00. en su lugar al conde Guilleminot. Id. sin Interes, 00. El barón Meunier propone que se hagan varias modifica cienes en el regla Acciones del banco espafiol, 00. mento de U Cámara, y esta decide que las explique en la primera sesión. El C1MI10I. ministro del Interior presenta el proyecto de ley relativo r»á la ocupación for Amster…</t>
  </si>
  <si>
    <t>Mexía, Manuel</t>
  </si>
  <si>
    <t>Manuel Mexía</t>
  </si>
  <si>
    <t>…presentes diferentes alguaciles de dicha Real casa y corte y otras Sr.czjosef Antonio , obispo de Cartagena.—Excmo. Sr. Secretario de Estado y muchas personas; de que certifico yo D. Manuel Mexía, escribano de cámara del Despacho del Fomento general del Reino. de S. M. de los que en su consejo residén.raD. Manuel Mexía. MINISTERIO nE LA GUERRA. Es copia de la Real pragmática-sanción y de su publicación original, de Provincial de La redo.—Excmo. Sr.: A…</t>
  </si>
  <si>
    <t>Mi</t>
  </si>
  <si>
    <t>…ificado en Paris y I óndres , aeába yaJos hayan‘Suministrado solo algunos individuos; ó remudóse por medio xfq de llegar aquí. A este hábil y dicstTo diplomático es á quien el Rey D. Mi suscripciones;" Luego que fallezcan tos poseedores dé lás;'dignidades eclesiásticas, gue! debe el habérsele facilitado éste empréstito con muchas mas ventajas se redUtifáHTsuí rentas. El primado actual tiene 14,460 libras de renta f pues que-et que se le habi…</t>
  </si>
  <si>
    <t>…rónica de Cxibraltar dice lo siguiente: habia sido lastimado por un caballo, y á quien S. A. aconsejó en el acto echa «Ha tocado en este puerto un místico portugués con bandera de D. Mi se pie á tierra si se sentía muy incomodado de resultas del golpe. guel i, que llegó de Setubal en 7 dias, y volvió al mar inmediatamente. Su - -El dia 7 de Julio celebró el conde de Orloff el cumpleaños de su Sobera capitán ha, asegurado que la ciudad de Set…</t>
  </si>
  <si>
    <t>…ías y la Real Hacienda. Por la mas inalterable adhesión á S. M.; y si en algunas poblaciones than hecho .'al el segundo se declaran responsables los jueces que bajo el gobierno de D. Mi guna cosa contraria á su deber, ha sido violentados por las guerrillas errantes guel hayan sentenciado causas políticas, de todos los daños que en sus personas de rebeldes que las han invadido, restituyéndote espontáneamente al legítimo y haciendas hubieren s…</t>
  </si>
  <si>
    <t>…á D- Celestino Ruiz de Ii Fuente: pira sejero intendente general de policía mande practicar las indagaciones necesarias .otra^canongía de la santa iglesja catedral de PUséncia, -i D. Mi?uel Iribaíren, para descubrir adonde se ha impreso por separado, después de haber? e publica racionero de la misma: para otra de la catedral de Badajoz , a D. Fran*.i*co Jo do en la Crónica, Ja ultima proclama del infante D. Miguel, que sin comen sef García Z…</t>
  </si>
  <si>
    <t>Mi, Josef</t>
  </si>
  <si>
    <t>Josef Mi</t>
  </si>
  <si>
    <t>…corregidor de esta villa, su ha &amp;^ÉtnJájltO y amanté de sus Soberanos; y gratitud y alabánzajálas dig- sefialado para junta rle todos los quede- creso Interesados á los bienes de D. Josef Mi bttnrrdadea qué te hallan i tu frente! “ guelñor juez.de Ecenarro, el ai del corriente á las 9 de la mañana en la de dicho bb— BN LA IMPRFNTA REAL;</t>
  </si>
  <si>
    <t>Mi-</t>
  </si>
  <si>
    <t>…ón del gobier Novogarod 10 de Mayo. no debe ser vigilar sobre las instituciones constitucionales en unión de los Estac , Hoy han llegado á esta ciudad S. M. el Emperador y el gran duque Mi- , dos y de todos los ciudadanos que esten animados de un buen espíritu, asi co mo el proteger el santuario de la organización política. ¡Ojalá que vuestras de guel su hermano, acompañados de algunos generales para, pasar revista á algu liberaciones, libres*de…</t>
  </si>
  <si>
    <t>…o confirman precisamente el anun En el número del 7 de Setiembre de la Crónica, en artículo de-,esta capital cio dado por el despacho telegráfico, aseguran que las tropas de S. M. D. Mi- * fefcha 6 dé Setiembre, en la parte no oficial, se da cuenta de una acción que guel i habían ocupado i Belén (arrabal al Oeste de Lisboa), bajando, sin hubo en las líricas el di» 5 del mismo mes. Las noticias que contiene dicho arque los enemigos intentasen…</t>
  </si>
  <si>
    <t>Micbiiena, Mateo de Murga y</t>
  </si>
  <si>
    <t>Mateo de Murga y Micbiiena</t>
  </si>
  <si>
    <t>…tes, falleció el Dr. Dou el del número de Seco, á recoger el documento correspondiente, en virtud del cual dia 14 de Diciembre de 1832, lleno de años y de virtudes, á los'93 de Su D. Mateo de Murga y Micbiiena, uno-de los síndicos de dicha casa, que'vive talle edad, llprado por cuantos apreciaban su mérito, y especialmente por los es de la Abada, oúm. 3, les hará el pago del dividendo acordado eo juota de lo del corriente,.de 9 á 22 por la mafiana1 y de 3 á¿ por la…</t>
  </si>
  <si>
    <t>Miche</t>
  </si>
  <si>
    <t>…lumna que marchando á la cabeza de considerarse cómo el curso mas completo de teología moral y de las ciencias ecle las tropas sitiadas dobla romper la línea de circunvalación. El brigadier Miche siásticas, tuvo la desgracia de empezarse á publicar poco antes de la gloriosa guerra lena al frente de 100 infanta y 60 caballos arrolló al enemigo en la noche del de la independencia. Las calamitosas turbulencias'de aquellos fatales tiempos y de los .29 de…</t>
  </si>
  <si>
    <t>Middlcmoore</t>
  </si>
  <si>
    <t>…de donde salió el dia 2 de Junio, y trac periódicos hasta 30 de Mayo. Según versidades; porque las primeras atacan por medio de la tribuna y con las vota ellos parece que el mavor general Middlcmoore, gobernador de la Granada y ciones legislativas las resoluciones de la Dieta, y los otros trabajan en dirigir el ' Sus dependencias, publicó) en 18 de Mayo una proclama anunciando que tenia espíritu público y en organizar tentativas de insurrección para suble…</t>
  </si>
  <si>
    <t>Mier, Josef</t>
  </si>
  <si>
    <t>Josef Mier</t>
  </si>
  <si>
    <t>…levanta bel la Católica á D. Valentin Zorrilla, D. Ramón López Pelegrin, D. Josef do en V illa-do—Conde una guerrilla 4 favor de D. Miguel, cuyo mando ha ido» de Hevia y Noriega, D. Josef Mier, D. Bartolomé Vasallo y D. Marcelo &amp; tomar un oficial francés.'’ (Crónica del 15.) de OndarzaSección de Negocios eclesiásticos. SS. A A RR. los Sermos. Sres. Infantes D. Francisco de Paula, su augusta Esposa y Real Familia continúan sin novedad en la ciudad d…</t>
  </si>
  <si>
    <t>Mier, Juan María Romero y</t>
  </si>
  <si>
    <t>Juan María Romero y Mier</t>
  </si>
  <si>
    <t>…ara, para la vara de alcalde mayor de la villa de bepúlveda, á D. Sinforoso Ezquiroz v Pagóla: para el corregimiento de Borja, á D. Quirico Antonio de Egaña; y para el de Niebla a D. Juan María Romero y Mier. ----- El dia l.° del corriente llegó á esta ciudad de regreso de Egipto y Si ria, el barón de Boís-le-Comce, enviado por el gobierno francés para tratarI ciertos asuntos con Mehemed-AH. Dicen que este diplomático tiene encargo El Excmo. y Rmo. Señor arzobisp…</t>
  </si>
  <si>
    <t>Mignet</t>
  </si>
  <si>
    <t>…aza: caria de pésame que al efecto le había entregado S. M. la Reina de los france Y por cuanto dicha junta de Sanidad ha dado la orden que sigue, se publi ses. En Seguida pasó él caballero Mignet á los cuartos de SS. AA. los Sermos. ca y proclama en cumplimiento de la mencionada orden de S. M., en la ma Sres. Infantes D. Francisco de Paula Antonio v D. Sebastian, para cavas augus nera siguiente , á saber: tas Esposas era igualmente portador aquel caba…</t>
  </si>
  <si>
    <t>MigucL</t>
  </si>
  <si>
    <t>…nsejo y ejército. El barón de Haber que venia en dicho buque como pasagero ha sido Cámara dispongan lo necesario á su cumplimiento. Dios guarde á V.V. mu el portador de pliegos d« D. MigucL chos años. Madrid 7 de Setiembre de 1H33. = E1 conde de Ofalia. =Sr. Presi n También hemos recibido el nombramiento de los Ministros Silva, Car dente del Consejo Real y del de la Cámara. dal lo, Freiré &amp;c. (todos discípulos de la escuela política francesade 1…</t>
  </si>
  <si>
    <t>Migue</t>
  </si>
  <si>
    <t>…Wellington, tes gobiernos francés-é ingles -estaban decidi brar* la coinfeion , quedará reducida i '99 libras ' Tosídeanes y los cabildos* qóe dos á proclamar el reconocimiento de D. Migue]. Esta confianza de los capi tie&gt; téngin-ninguna obligación eclesiástica , se suprimirán absolutamente, áti co talistas de estas dos naciones, que, toda es en- favor del Rey de Portugal, es mo tóaaÁTaspéñsionts'ó sueldos délas catedrales. ' * 1' sin duda el r…</t>
  </si>
  <si>
    <t>Migué</t>
  </si>
  <si>
    <t>…Ségilri tís noticias dé Méjico de 2 dé Eneró áh¡nío han prestado" allí juraqué'“él(encargarte de fíegócios dé Fráncia-habia protestado contra 1a mérito «jomó ministró! el Sr. deán Don Migué! Rámós Ári zpc pitá el déparutíúrüsalas diápÓíicíóna pacíficas’ dé Mehémet-Ali iriutííizari a'qrie^- farñémode Justicia, con ‘¿¿cargo dél de Hácfenda,'y el Sr. licericlado Doir Ila-JnteívSttéidtí. -T ................. " " Bernardo González Angulo para el depa…</t>
  </si>
  <si>
    <t>…o ocupadas por los invasores. que apenas se y protegido» de su escuadra efectuaron e! deembarco, en aquel pirage que se ha Ycn librcs dacUos.auuInti todos susactos, y proclarrtaná D. Migue!. llaba indefensa, 2S.UU hombres, á pesar dé! vi-o. fuego dé dos fortines que hav El 13 salieron de Lagos todos los buques de guejra qbe habia en aquel puer* allí guarnecidos con un corto número de artilleros y algunos awlununo. reamVo, excepto dos fragata',…</t>
  </si>
  <si>
    <t>Miguel</t>
  </si>
  <si>
    <t>…ecuencia do esto se ha- reunido muchos .y formado entre *í varias Por parte telegráfico de Villanova del dia 7 del corriente sé. sabe que las . asociaciones. {Globo'.') tropas del Sr. D. Miguel i habían hecho prisioneras á J90 de !qs de Ó. Pe j FRANCIA. dro, que conducía una embarcación, á la cual los fuegos de las baterías obli J , ^aris 6 de Enero. garon á atracar hacia la orilla de Villanova. ^ S. M.&gt; ha nombrado para su embajador, cerca de la co…</t>
  </si>
  <si>
    <t>…n el tiempo, se tienen los resultados siguientes: dos cuerpos, de la 4-a brigada de la 2.a división salieron de los atrincheramien tos con la mayor intrepidez .jlando vivas al Rey D. Miguel 1; y 'con las ar ÉPOCAS. NApIM IEVTOS. MUERTOS. mas bajas, á paso de carga , marcharon sobre los tiradores enemigos, que ar En cada año nacen.... 23.728,815 individuos, y mueren..... 121.212,121. rollaron inmediatamente hasta llegar á sus columnas, las cuales…</t>
  </si>
  <si>
    <t>…______ .... Córdoba. les le acreditaban enviado extraordinario y ministro plenipotenciario de,S.M. 10,5^.................. 4000................................. Católica cerca del Sr. D. Miguel 1. (Gaceta de Lisboa!). 22,607........ 1000................................... Gib-altar 21 de Febrero. 16,247........ 1000,................................ .... Idem. 16,130...............;. lobo.............................. Una carta recibida de .Oporto ma…</t>
  </si>
  <si>
    <t>…tampoco se comprometió i sostener el derecho do ■ cX.MA*A de sos diputados__Sesión del 19 dr Febrero. aquella Princesa, asi como no se ha obligado posteriormente’á sostener, el de D. Miguel; pues el juez natural de esta contienda es la voluntad de la qacioo, Prosigue la discusión sobre pago de k» perjuicios. causados por las oeur- y el úfticO medio de qué esta la manifieste es abstenerse de tomar parte en la rené¡as de-d«Ho de 18SO.Mr.Rochefouca…</t>
  </si>
  <si>
    <t>…ntsu re- A 10, y por las tardes de4 A j, en esta ocasión se, portó, como su tropa ', con sumo brio, ni los que disparaba a.° . , efectos lugar. conodmlento que haya y d'mas la (le D. Miguel 1., so retiró precipitadamente á su lancha, y pasoá la derecha ■-----Se saca 4 pública subasta et suministro de {Ah dé mtratcíon para los éobfinadtn del Duero, sin hacer el menor dañoen nuestro atrincheramiento, que ocúparon civiles éb los presidios de la pro…</t>
  </si>
  <si>
    <t>…dias de un solo cañón y de Excmo. ayuntamiento, compúésto del Excmo. Sr. presidente teniente general superior calidad, 16 rs. en,bandera espiñola, y 17 en extrangera ó por tierra. D. Miguel de la Torre, los Sres. alcaldes capitán D. Francisco Vasallo y Don Dichos,más inferiores de bambú, 5 rs. en la primera y 8 en la segunda. Di Josef Martínez Diez, los caballeros regidores alférez Real D. Manuel Sanjust, chos de palma con puño ó sin Él, 4 xs. e…</t>
  </si>
  <si>
    <t>…eni general, la junta superior, de sanidad, compuesta de su presidente el Excmo. Sr. tencia y Eucaristía : contiene además los salmos pe'oit-nelales en latín y castellaoqi capitán general D. Miguel de la Torre , f de l6s Sres. intendente de ejército con muchas y diferentes oraciones, y la novena para rogar i Dios por fás almas del purgatorio y por los que estao en pecado mortal: un tomo en 16.0 mayor cón 14'esRepl Hacienda D. Mariano Sixto, comandante d…</t>
  </si>
  <si>
    <t>…y eficaces medidas para duquesa Alejandra , han asistido SS. MM., el gran duque heredero y el gran abolir enteramente en las colonias la esclavitud , conforme á las disposiciones duque Miguel, acompañados de los individuos del consejo del Imperio, de los que establecerán la condición de los negros, y de modo que se combine su ministros, de los oficiales generales de la guardia y del ejército, de la corte y bienestar con el Ínteres de los propietar…</t>
  </si>
  <si>
    <t>…menzó ¡suponiendo que en efecto había en Portugal un Rey de hecho, y qúo que hace dias tenia pedido-permiso á su gobierno para pasar á su patria; sin era verdad que tan luego como D. Miguel había logrado subir al trono de aquel embargo strsalida causa alguna inquietud entre los especuladores que ignoran la país, íc había parecido aT gobierno qiié^^pbúl llamar á su embajador residente causa dé ella. Dicen que M. Dedel va i buscar á su familia par…</t>
  </si>
  <si>
    <t>…. Aladrtd. &lt; —Por e1 Real y supremo consejó de las Indias se cita A los magistrados D. Andrea 959................ 400..............................-. . Cádiz. Oller,JosefZorraquin,D. Miguel parade Zumalacarregui,que por si, sus D.herederos,Domingo casoDueñas,de haberD. Miguelfallecido,de Soriaó personasy Don • 7,890................ 400.................................. . Algeciras. que legítimamente les representen, ocurran si juzgado de señores…</t>
  </si>
  <si>
    <t>…erio del Interior, pero que conservaría la Se ha anunciado que en todo este mes habrá entre Varsovía y Lowich una presidencia del consejo. gran revista, á la cual asistirá el gran duque Miguel. Por lo demas las entradas Parece que se ha suspendido la orden por la cual se mandaba salir de Sa, y salidas de tropas rusas en Polonia han sido tan frecuentes que es casi imposi . jonia á todos los polacos. (G. de F.) ble fijar su número con exactitud, tant…</t>
  </si>
  <si>
    <t>…sonal, que sabe píritu y la mas'firmé íesolücion de sostener lós derechos de nuestro amado So aprecio mucho) ¿¡escaria que M. de Bricqueville aprovechase esta ocasión dé berano el Sr. D. Miguel 1 y la independencia portuguesa. Aquí estamos sin te- acreditar que tiene buen coraéon. Sin embargo, voy á poner á votación la pío- mor, y deseosos de medirnos con los rebeldes para acabar de una-vez esta lu puesta de M. Martin. cha. Mas cuidado nos da el cól…</t>
  </si>
  <si>
    <t>…y en varias ocasiones han dado pruebas de su adhesión á la gunos fuegos, artificiales, y un baile que dieron los oficiales de la guarnición v causa de nuestro legítimo Soberano el Sr. D. Miguel i, y de la independencia algunps paisanos. Al dar este parte el virey, subdelegado general de policía de nacional. j Navarra, concluye diciendo que no duda que las autoridades de aquel país se ex Las cartas de Faro del 25 del corriente dicen que las autoridad…</t>
  </si>
  <si>
    <t>…de Mayo del acti.il, dicen que en la tarde de! 20 durante el vivísimo fuego que hacían de 18u8 en Madrid, ha cabido en suelte con el primer extracto de la de este las baterías de D. Miguel i y Tañeos contra el punto llamado de la Cantarei— dia á Francisca Vallejo, comprendida en las referidas del 2 de Mayo. ra, algunas balas disparadas de dichas baterías hubieron de romper las amarras de tres bucos pequeños que alli cerca feni-n los rebelde», y…</t>
  </si>
  <si>
    <t>…pliegos: en ella se habla del estado que el dia 21 pronunciada por el gobierno sin la cooperación de los Estados. La Cámaia de Junio tenían los asuntos de Portugal. El ejército de D. Miguel constaba de adoptó esta proposición conciliadora por una gran mayoría, y los comisionados tres cuerpos de excelente infantería, de 129 hombres cada uno; 29 caballos, del gobierno consintieron en ello:.la sesión duró desde las nueve de la maña y 49 guerrillero…</t>
  </si>
  <si>
    <t>…iente á la misma escuadra. El dia tres se ha gestades. Se han distinguido particularmente por la brillantez de las fiestas las llaba en la bahía de Lagos observada por la de S. M. D. Miguel i. plazas de la Coruña, Tuy, Vigo y Montcrey, y las ciudades de Orense y de Va disminuyendo la fuerza y extensión del cólera en esta capital y en su Mondoñedo, siendo en todas maravillóse el orden, sosiego y tranquilidad, sin bahía. La fragata española Lealta…</t>
  </si>
  <si>
    <t>…go, la Cámara adoptó la reso las poblaciones de aquel distrito, que han manifestado mucho entusiasmo por lución sin votarla, con lo que se suspendió la discusión. la causa del Rey D. Miguel i. Sabemos ya que se ha reunido á las tropas del vizconde de Molellos la di FRANCIA. visión que fue á reforzarle i las órdenes del brigadier Taborda. Martilla 6, Je Julio. F1 5 de este mes las tropas de S. M. hicieron un reconocimiento sobre las Ayer se dijo…</t>
  </si>
  <si>
    <t>…r ellas; lo cual ha provocado reacciones que las au goce de todas las prerogativas, preeminencias y atribuciones que os competen. toridades, tanto civiles como militares, de S. M. D. Miguel i, procuran coaMe ha parecido conveniente comunicároslo para, vuestra inteligencia y cumpli tener. miento. Dada en el palacio de Leza do Balío á 14 de Julio de 1833.=/;/ Krj-sst El general comandante de la provincia de Beira tenia el 9 de Julio su cuar Para e…</t>
  </si>
  <si>
    <t>…unas pirfidas de árabes á cabillo que Julio y se repetirá tódos los años para memoria eterna. I fueron enviados á ob.ervar é inquietar en su mucha á nuestras tropas; pero no S. M. D. Miguel i ha aprobado y confirmtio este voto, uniéndose á él, y se atrevieron á hostilizarnos, á excepción de algunos tiros que disparaban con determinando que se cumpla en todos sus partes. tra nuestra retaguardia, la qué les contestó. ———En una carta escr.ta el día…</t>
  </si>
  <si>
    <t>…o todos los actos revolucionarios hechos durante Iá ocupación, y res á'todos los presos, quemando el telégrafo, robando a los indefensos habitantes, tablecido el gobierno de S. M. D. Miguel i. (Carta particular.) aprehendiendo i las autoridades, y suponiéndose con poderes y facultades del ESPAÑA. gobierno rebelde de Oporto para cometer estas atrocidades y atentados: y ha biendo dado inmediatamente las competentes disposiciones los magistrados de…</t>
  </si>
  <si>
    <t>…tenten hacer proposi pañol para Majrjd. Aquí se ha aprobado generalmente que el mando del ejér ciones, ó mejorar las ya hechas por los mencionados sugetos, acudir á esa Di cito de D. Miguel se haya dado al mariscal Boúrmont, hombre de experiencia rección genpral, y enterarse de todo lo actuado , adjudicándose la empresa defi y de arrojo. Las negociaciones relativas á Bélgica siguen con actividad, pues es nitivamente á los Riveros y Martínez en e…</t>
  </si>
  <si>
    <t>…ué noticias tenia el gobierno acerca del combate que el capitán Napier ha lo querían acertar deberían irse lo mas pronto posible. Después de esto podrían tenido con la escuadra de D. Miguel, le contestase el lord Grey que nada le colocarse en los bancos de la oposición, y por un sincero arrepentimiento gran constaba sobre el particular, cuando al regresar á su casa leyó en los periódicos jearse otra vez la confianza que han perdido. »E1 pueblo,…</t>
  </si>
  <si>
    <t>…que estaba resuelto á observar la mas estricta neutralidad en la lucha dé Por de que se mejoren nuestras relaciones con Francia. Qimes.) tugal. V ’ , Lord Grey: Si la escuadra de D. Miguel hubiese vencido, hubiera habido F ¡LANCIA. uña notificación igual á la* que motiva estas quejas, y el ministerio la hubiera Parts 21 de Julio. anunciado igualmente. En esta conducta nada veo que sea contrario á los prin Bolsa de ayer. Cinco por 100 consolidad…</t>
  </si>
  <si>
    <t>…to á pocas millas ál Norte. Sé supone que iban con estos cuerpdt ió él Buque no ha ridó echado á pique porqué por el telégrafo se recibió or el duque de Cadavat y los ministros de D. Miguel. den del ministerio en que mandaba suspender esta operación ,1o cual ha teni En la mañana del 24 empezaron á atravesar el río las tropas de! general do que obedecer la junta de sanidad. Continúan dándose noticias lacascus de VitlaflÓT; y la escuadra de Napier…</t>
  </si>
  <si>
    <t>…comenzado á distribuir SO palos a todos los que se rrtu^s«Antes de la salida del Emperador de Petersburgo espidió un ukase, por tran en las noticias que dan, afectos al partido de D. Miguel. Ayer se verileo el cual manda que el general Cañería, ministro de Hacienda, haga entrar j una de estas ejecuciones en la plaza pública de esta villa.</t>
  </si>
  <si>
    <t>…nto que fue rechazado el tercer ataque en la derecha, apareció parte del grande objeto que S. M. (que Dios guarde) se propone en la citada en la extrema izquierda de las tropas de D. Miguel otra masa que estaba dis orden, puede V. E. asegurarle, que no solo trabajaré cuanto me sea posible en puesta en aquel sitio. Sus columnas formadas entre el rio y el camino de Va hacer por mi parte que tenga entero cumplimiento, sino es que sacrificaré gus ll…</t>
  </si>
  <si>
    <t>…á Egipto, á Palestina y al Asia menor {Id.) mo han presentado* PORTUGAL. EDUCACION V ENSE&amp;ANZA PUBLICA* ■ Faro 27 de Julio* Clase de dibujo. Un cuerpo de 29 hombres del partido de D. Miguel, compuesto en gran En vísta de los trabajos presentados por los alumnos de la escuela de dibujo parte de guerrillas, después de haber sorprendido el destacamento de las tropas Pedro Berdíon, Fernando Maestre , Cecilia Sta. María y Gumcsindo Bustillo, de Villa…</t>
  </si>
  <si>
    <t>…occidental del Algarbe, y en la oróla del Gua pero de muy distinto modo que por las quejas y lamentos de los periodistas so diana, hacia Mertola y Alcoutin, dominan las tropas de D. Miguel, habién bre la severidad y arbitrariedad del gobierno. Carlos Alberto, se ha hallado dose recogido , las pocas que hay de D. Pedro en e&gt;te país , á Faro y sus cerca en situación de conocer muy bien los designios, y no dejará de estar alerta; nías. Hoy , despu…</t>
  </si>
  <si>
    <t>…sos,eh dolido dias a esta parte no se presentan desertores, ni hay defección alguna en ks tro-. quedaba con- centinelas de vista. Añaden que Asista y Duran quisieron obKgat- P«’de D. Miguel; las noticias que recibe del Algarbe, donde nadie ignora yale ccwi rnnét¿zas í ^“« eniÜase órdenes bajo sn firma á Méjico, Puebla y Vera- .«**» tropas llevan lo peor, y el entusiasmo con quejta sido recibida en tocr¿ peraHque!estas ciudades se entregasen, y q…</t>
  </si>
  <si>
    <t>…rio. dos y arzobispados, confirmados en el consistorio de Roma por nombramiento Otros varios oradores abundan en el dictamen de M. 0’Connell, sólo el ó presentación desgobierno de D. Miguel/como también todas las dignidades lord Ebrington sostiene el proyecto del ministerio y el' objeto que este se ha y beneficios eclesiásticos conferidos por el mamo gobierno. Los individuos en propuesto al concebirlo. quienes se han proveído dichas dignidades y…</t>
  </si>
  <si>
    <t>…os a la vista de un destacamento de realistas que Ileso á sus cercanías, la frontera rusa, que por segunda vez se ha intentado asesinar al Emperador Ni tremolaron las banderas del Sr. D. Miguel 1, cuyo ejemplo han seguido los de colás; bien que por fortuna se tuvo noticia de este proyecto un poco antes de mas pueblos de su partido. Nuestras guerrillas continúan 'avanzando en el Alla hora señalada para ejecutarlo.” garbe y consiguiendo ventajas notab…</t>
  </si>
  <si>
    <t>…e corriente, del gobernador de Abranles, en que le dice qüe 189 hombres de to lantar el jmporte de los siguientes: continúa abierta la inscripción. das armas del ejército de S. M. D. Miguel i marchaban sobre Lisboa, sin con ----- Tañendo en el aria, romance original español: tomo x.° en g.® Se vende en la libreria de Razóla, á 14 rs. en rústica. tar las tropas reunidas por el duque de Cadaval, que se incorporarán con di-, .------Colección de máx…</t>
  </si>
  <si>
    <t>…e estás noticias predomina un hecho muy inesperado, que es el dadas las quejas que.dí todas partes se oían contra la.organización de un extenso de que los fondos del empréstito de D. Miguel han subido repentinamente des sistema de espionage establecido por la policía, y particularmente si era cierto de 67 á que estaban hasta 45- Los Diarios amigos .de D. Pedro dicen que esta que un agente de policía llamado Popay había hecho el odioso papel de a…</t>
  </si>
  <si>
    <t>…en ma Entre S y 6 de la tarde del día 7 llegaron á Caminas unos 250 hombrea nos de su obispo las cantidades que destinaban para la limosna , con el fin. da, del ejército de.S. M. D. Miguel t; y 4 las 12 del día siguiente se embarcó una que persona de tanta autoridad, ilustración y prudencia atendiese cumplida parte de ellos y pasó al castillo de la Insua, situado en la barra dél Miño; y mente al socorro de los verdaderos pobres, excluyendo‘de s…</t>
  </si>
  <si>
    <t>…sto, Branco: Antonio Javier de Brito: Joaquín Josef Pedro López: Joaquín de Sousa Fonscca: Josef Luis Pinto de Queiroz :Jo~ef María de Sales Ribeiro, y al ' ' El gobierno de S. M. D. Miguel i ha fijado últimamente su residencia en escribiente Hermogenio Joseí de Sequeira, El Ministro y secretario de los Ne Coimbra; y se estableció el correo entre aquella ciudad y esta plaza, pasando gocios del Reino, encargado interinamente de los Extrangeros, l…</t>
  </si>
  <si>
    <t>…torizado paria contestar á’ esta intimaIionor.ííe.pTesenUr i S. At t al almirante Parker y,demas oficiales de marina clon, y que dentro de pocas horas'tendría la respuesta del Rey D. Miguel. quese hallan bajp sus'órdenes eu este apostadero. - i‘_ ■_ " _ ■ ' (Crónica-del 17.) 1 ■ a \ -■ T j trascenieijcia de esta noticia no permitía que se difiriese su publicación, .. ESPAÑA. especialmente catando tenemos razones muy fundadas para decir que este…</t>
  </si>
  <si>
    <t>…periódico que se publica diariamente en el comunicado al subprefecto las noticias que’respecto á Portugal sé han comuni cado por el telégrafo. (Cr. de F.j cuartel general de S. M. D. Miguel 1. ____ EL Sun dice que ha llegado el caso de intimar á los representantes de Don En recompensa del valor con que se portaron en la acción de 25 de Julio Pedro en Lóndres de parte de los gabinetes de Francia é Inglaterra sus deseo», último los tenientes coron…</t>
  </si>
  <si>
    <t>…se dig Hace dos dias que hemos sabido que el general conde de la Roche Jacquenó S. M. pasar revista á estas'tropas, arengándolas y premiando en el acto á ' t qu^ en nombre del Rey D. Miguel ha tomado el "mando de esta provin los que estimó dignos de esta recompensa. cia de Alentejo desde él 18 del corriente, pasó el Tajo por Alpia-za, y ha oca* Después de haber salido los primeros cuerpos dé S. Mamed da Infesta en pado toda la ribera izquierda d…</t>
  </si>
  <si>
    <t>…a comien gobernador de Alentejo, concluye asi: «alzad vuestras frentes, y entonando vizan a alarmarse en tal situación, y el Globo dice que ya se ha observado no vas á vuestro Rey D. Miguel i, unios al libertador que el cielo os envía: unios sin admiración, que el tratado entre la Rusia y la Turquía no se ha comunica a la Rochejacquelin y conseguiréis fácilmente una victoria que os asegure vues do ni á la Inglaterra ni á la Francia, y que es evi…</t>
  </si>
  <si>
    <t>…o que también les va faltando. Hacían antes muchas salidas, según decían, para ahuyentar las guerrillas de El domingo l.° de Setiembre á las diez de la noche llegaron de San Sebas D. Miguel; pero en realidad para robar las casas de campo y traer á. Faro á ven tian á esta capital los Sentios., señores Infantes Don Francisco de Paula y der los ganados y efectos que encontraban, sin perdonar ni á los muebles de augusta Esposa y familia, gozando de…</t>
  </si>
  <si>
    <t>…r título : Consi deraciones sobre la constitución interior del globo sacadas del análisis de las Tomar 30 de Agosto. aguas termales sulfurosas, de la cadena Je los Pirineos. S. M. Don Miguel t estaba el 25 con su cuartel general en Caldas. El mis El autor se propone probar en esta memoria que las aguas termales “deben mo dia salió de aquel punto para Torresvedras, donde permanecía el 28. «u-órígen no á una masa de agua que se hallé en él interibf…</t>
  </si>
  <si>
    <t>…í una di universal de Guerra, nada dice del estado sanitario de Olivenza: Jo qu« inclina á creer que en dicha plaza, ó no han tenido incremento, ó se han desvanecido visión. S. M. D. Miguel 1 continúa desde el’30 de Agosto en Mafra al frente de lo* síntomas sospechosos de cólera. 259 hombres que ocupan todos Ies puntos cercanos á la capital en el radio de Pero incluye dps partes relativos al estado sanitario del hospital militar y seis leguas. S…</t>
  </si>
  <si>
    <t>…el socorro que Extractos del Boletín del ejercito que se publica en el cuartel general del le pidió la Puerta? 3.° ¡Si en efecto tenia el noble Lord noticias de las--ofertas Jt y D. Miguel 1. _ __ hechas á esta Potencia por el bajá de Egipto, ofertas que si se ha de creer á lo S. M. el Rey nuestro Señor salió hoy de esta ciudad con el Excmo. señor que se dice públicamente, eran muy extraordinarias! 4-° ¡Cuál era el objeto de conde de Bourmont y…</t>
  </si>
  <si>
    <t>…a J 5 .de yiras to. Reina el mayor sosiego e'.i esta ciudad y sus inme diaciones-, los pueblos están entusiasmados 4 favor 'de nuestro legítimo Sobera Lisboa 7 de Setiembre. no el Sr. D. Miguel i. Extracto de la Crónica constitucional de Lisboa harta la del 7 de id. ' ViUaviciqra ,tdem. Esta villa se halla tranouila: los magistrados de ella es tán resueltos á sostener la justa causa del Rey nuestro Señor y nuestras legíti Por decreto del duque de Br…</t>
  </si>
  <si>
    <t>…rse de las alturas de Extractos del boletín del ejército que se publica en el cuartel general del Rey Almada, frente, de Lisboa. Muy.frecuentemente se presentan sus partidas de el Sr. D. Miguel 1. descubierta en Aldea-Gallega y sus cercanías. Caldas 22 de Agosto. Lo que mas facilita sus operaciones y progresos es el servicio que en estas Condé Augusto de la Rochejacquelin , teniente general de mis Reales ejérci circunstancias se han ofrecido á prest…</t>
  </si>
  <si>
    <t>m j D. Miguel */ &lt;ju« vuelvo: de destruir, unido con algunos voluntanosRealUta*, Foc orden de ÍD, Pedro se ha pegado fuego el arrabal del Arco do Cego, una.aícrrilla de D. Pedro que se presentó ea Qoe, zmtando ¿ su comandante punto principal por donde atacaron el 4.los rea…</t>
  </si>
  <si>
    <t>…impreso por separado, después de haber? e publica racionero de la misma: para otra de la catedral de Badajoz , a D. Fran*.i*co Jo do en la Crónica, Ja ultima proclama del infante D. Miguel, que sin comen sef García Zambrjno: para la Canongía de la colegiata de Aifaro, á ÍX líerme-tario alguno se vende á bajo precio por las calles públicas de la capital; lo que negjldo Garcéi de los Fayos: pira otra de U iglesia colegial deTirrast, a acredita do…</t>
  </si>
  <si>
    <t>…villa se goza de perfecta tranquilidad; que los habitantes están animados del bus que habitan en las inmediaciones del territorio de la regencia puedan ser mayor icio á favor del Sr. D. Miguel i, y las ordenanzas y el clero armados. admitidos para servir en los cuerpos de caballería nuevamente formadas, mon Por carta de Oliveira de Duero, fecha 10 del presente, se sabe que los re tándose y equipándose á su costa, como se previno en orden de 24 de J…</t>
  </si>
  <si>
    <t>…asistencia de los no ser por el: telo de los gefes militares que mandan las tropas heles al Rey enfermos preferentemente, no pueden; dar partes «ei número de sujetos inva nuestro Señor D. Miguel i, y por el entusiasmo de ios pueblos,- que los persi- didos por el cólera en cada dia;y de constguieaierriene que limitarse á partici pC por todas partes con inalterable constancia. (Correo de ■Oporto.') , par que el dia 17 fueron 82 los que fallecieron: 6B…</t>
  </si>
  <si>
    <t>…des Las baterías próximas y la fragata O. Pedro surt? en el Tajo hicieron un fue pués por las principales ciudades del Barbones. go vivísimo de cañón, que obligó á las tropas del Sr. D. Miguel á retirarse, ,.La (faceta de Augsburgo condene este artículo. llevándose 50 prisioneros de los piquetes, y dejando muertos ó heridos I4 de *f La entrevista del Emperador Nicolás y el de Austria ha durado siete días. los guardias nacionales que éstaban en aque…</t>
  </si>
  <si>
    <t>…21,466. mino de Campo pequeño al grande, y en la ¡zquici'da el de Bemfica á Luz La Guadalupe y sus dependencias tenían 22,324 individuos librea, i saber Una batería de la tropa de D. Miguel, colocada cerca de Lumiar, hizo gran 10,555 varones y 11,760 mugeres; y 67,330 esclavos: oto es, 47,230 hom des estragos en las de esta ciudad , y las obligó á volverse á las Palmas. bres y 50,080 mugeres, que componen una población de 119,667 individuos. El…</t>
  </si>
  <si>
    <t>…úblico continúa en el mejor estado res- junta salieron inmediatamente para Vitoria á pesar de la copiosa lluvia»y mu [ pecto á la defensa de los imprescriptibles derechos del Sí’. D. Miguel 1 y la chos á pie. El cabecilla García y las reliquias de la acción de lo¿ Arcos se fu | Religión santa. _ ¿ garon 4 lá Guardia, temerosos de que el mariscal de campo Lorenzo viniese á El corregidor deFeira dice con fecha 14 del actual que la brigada del co—…</t>
  </si>
  <si>
    <t>…DOS. ‘ augusta y muy amada Hija la Reina nuestra Señora Doña Isabel ii I Dias. delterior.día an Graves. Leves. Total. Curados» Fallecidos. Habiendo el gobierno del Rey de Portugal D. Miguel cooperado á frustrar 28 49 2 í 3 7 2 el embarque del Sermo. Sr. Infante D. Cárlos para los Estados Pontificios que 29 43 10 B 18 1 5 &amp; se le previno por el Sr. Rey D. Fernando vu (Q. E. E. G.), y se confirmó 30 55 - 1 ' 1 J por Real orden de S. M. la Reina Go…</t>
  </si>
  <si>
    <t>…mando superior en bía acontecido novedad alguna cutre los dos ejércitos. Italia. (pateta de Augi burgo.) Hallábase por el momento ia atención ocupada en aquel cuartel general del Sr. D. Miguel en las destituciones que dos dias antes había hecho de algunos OTGl ATERRA. gobernadores multares de las provincias, los cuales habían sido reemplazados Lóndres 7 de 'Octubre. por otros', del modo siguiente: Fot-dos públicos. Tres por 10U consolidado* 88¿. Al…</t>
  </si>
  <si>
    <t>…* bu ■ de las íropas regulares ■ é. irreguía- , mos que reinaba allí la mayor tranquilidad, fijando principalmente la expec ie» de los dos ejércitos de Portugal, aparece que el de D. Miguel se compone tación pública el sistema monetario. Se había propuesto establecer un banco de 20,100 hombres, y el de D. Pedro de IS.4.OU. ’s/-0 asignándole un capital en metálico que al momento se había reunido por medio ____Btinrs leído con placer en el discurs…</t>
  </si>
  <si>
    <t>…s los historiadores aragoneses y castellanos que esta Isabel, hija mayor de ck perdón general, y conikrxa que V. M. no se mostraría menos compasiva los Reyes católicos,, y su hijo D. Miguel, fueron jurados herederos de la coro que Tcodosio; y ya que esto no puedo, espero lograr igual indako coa este na antes que Doña Juana: que k madre y ci hijo fallecieron poco después, y ¿¿xkE^il^é' '«SGk-tsiái que solo por su fallecimiento fue declarada Doña…</t>
  </si>
  <si>
    <t>…s yasalios, se dulcifi Afiíes de ayer se celebró en esta-ei aniversarío-dei? «acimiento de S. A. S. ca am ^,espeeaa2at^^ie..V^^,..cOTxo..JK^iSiA Gobernadora durante la me^ el gran duque Miguel» y por la noche ha estado iluminada la ciudad. ñor cdadde-nuestra augusta Blmxsjl Dona Isa&amp;sx u, trabajará incesantemente El presidente de r«¡¿estro ayiintairileüto há publicado un decreto, por .ei cual hasta ver cumplidos los deseos porque tanto se desveló v…</t>
  </si>
  <si>
    <t>Miguel'</t>
  </si>
  <si>
    <t>888 ■ i ..... Las guerrillas que se heti alzado á favor de ,D. Miguel' apirecetieq, mayot. rttu publico que tema én gqualla provincia, manifestado en las funcione» con número, cni la sierra de Seiis^yj.cwisan bastante^iáquiétud 4 los iñvaspresí Ha que se celebro la. jura dé la augusta Princesa heredera, y .exaltado notablemeasil…</t>
  </si>
  <si>
    <t>Miguét</t>
  </si>
  <si>
    <t>...... ... .. , "‘ Air: «Q ijue qutere Ostnosel hill de-que ccr tratá cóiúo disposición definiliv»', y proclamaras í Dolía María de la Gloria, "por. seguir las banderas de D. Miguét ero que.la Cámara al reunir» dcnucro pedirá otra reforma más cumplidá. se manda que pierdan todo derecho á sus1 beneficios: qué el convento p monayá M. Hume, coincidiendo cón el pareceridel preopinante, dice que el bilí le terio que los reciba, sea suprimido,…</t>
  </si>
  <si>
    <t>Miguet</t>
  </si>
  <si>
    <t>…r del ejército portugués, por las cuales debían estar con migos-debe haber sido mas considerable, por el grande estrago que hicieron en vencidos de que los soldados de S. M. elSr. D. Miguet i saben castigar la au ellos nuestras baterías y tiradores en lo mas vivo de la acción. dacia de los que*hacen la guerra á sti Soberano, al altar y al trono, porque ; Se alaba generalmente la buena disciplina de nuestro ejército, que ha tra no conociendo reli…</t>
  </si>
  <si>
    <t>Milla, Mariano</t>
  </si>
  <si>
    <t>Mariano Milla</t>
  </si>
  <si>
    <t>…al conId, sin Interes................. tad?. Asimismo se ha servido nombrar parí" lá secretaría de la Cámara dé Gra- Acciones del banco es■ - ciíy Justicia y Estado de Castilla á D. Mariano Milla, ministro de la Real pabo)...,............. chancillería de Granada . siendo su soberana voluntad que por ahora desempe CAMBIOS. ñe también la del Real patronato de Castilla. Amsterdao, 00. París f6-$i 6. Cádiz { i id. Sevilla | í í d. Bayona ,09. Alicante ác…</t>
  </si>
  <si>
    <t>…que S. M. no había diferido su viage á Italia sino por recibir aquí dichas noticias. Pero la causa de esta retardación es diferente. S. M. ha renunciado Despáchese por la Cámara á D. Mariano Milla, secretario de ella, y i los por ahora al alivio que según los médicos experimentaría su quebrantada salud escribanos miyores de Cortes, título de notario de los Reinos, para su asisten en el hermoso clima de Italia, por oponerse ¿ las maquinaciones revolucio…</t>
  </si>
  <si>
    <t>…no del mi Con MINISTERIO BEL FOMENTO GENERAL DEL REINO. sejo, se le dé la misma fe y crédito que á su original. Dada en Palacio i 6 de Octubre de ]833.=Yo la Reina Gobernadora.=Yo D. Mariano Milla, se Junta superior de caridad de la provincia de Múrcia.=Excmo. Sr.: El Real cretario de la Reina nuestra Señora, la hice escribir por su mandado.=El du decreto de 29 de Setiembre último , que V. E. se ha servido dirigirme, anun que de Bailen.=D. Francisco Ma…</t>
  </si>
  <si>
    <t>Milosch</t>
  </si>
  <si>
    <t>…ntrarias é iguales en tenemos de Bosnia son escasas y merecen poco crédito; con todo, nos dicen . autoridad, nadie puede dudar qué el. reglamento nuevo publicado en el aúpa que el príncipe Milosch ha tomado enérgicas: disposiciones para poder hacer . acordado de lo de Mayo del citado año 1/13 , aunque ocupa un lugar en ía frente á la jnsurrecciqn si acaso fuese necesario- ' parte histórica de nuestra legislación, no' es obligatorio bajo ningún concepto…</t>
  </si>
  <si>
    <t>…ermes, de modo que pue 1c tenerse esto por la señal cíeTta de una en la segunda- 3.® la granilla 4 rs. 1/ mrs. en aquella, y 7 rs. y 17 mrs. en guern entre l is dos provincias. El príncipe Milosch ha mandado hacer urt ajp— esta: á° el polvo de grana 3 rs. libra en la española y 5 en extringera: y 5.® tJTvento en misa pira defender el piís. De consiguiente los acontecimiento® que por e ta regla se depachen en Tarragona los 9 zurrones presentados por pró…</t>
  </si>
  <si>
    <t>MiltóWtr</t>
  </si>
  <si>
    <t>…o para’ Obligarle á, élíó; (Otobé.'), l^rahilú-bájá, habiendo dispuesto la Puerta que ttiietett comisionado» páre ------ El lord teniente de Irlanda ha resuelto por sí d«pfd)ár ál lord MiltóWtr pirovéér' de víveres el ejército egipcio. , del jp^gado de paz quéVfjércia en los condádós Ai Wickloyr y de Rildaré, Aseeuraban que la escuadra tusa bábiá récibido contraorden, mis cómo se en castigo de haberse alistado en los voluntarlos irlandeses. (DukUtt…</t>
  </si>
  <si>
    <t>Mimaut, Mr-</t>
  </si>
  <si>
    <t>Mr- Mimaut</t>
  </si>
  <si>
    <t>…embajador ha comunicado al reis-effendi las instruccio de la Gran Bretaña; concluye diciendo que no halla inconveniente en presea-* nes que se habían enviado desde Paris al cónsul general Mr- Mimaut. ^ tar la lista que se pide. En vista de las observaciones de MM. Baring, DavieT Se dice que el reis-effendi insiste en que se lleve á efecto él convenio,del y Balwer retira _Mr.-Hume su propuesta. En seguida se forma la Cámara en 21 de Febrero; pero que el e…</t>
  </si>
  <si>
    <t>Min</t>
  </si>
  <si>
    <t>…hallarse en esta ciudad muchos diplo gros de una habitación á otra en la misma isla ^"modificación ó adición que máticos , inclusos el mariscal Maison y el conde Saint-Aulaire. El lord Min se adoptó sin la menor dificultad. io, amigo íntimo del primer ministro Grey, acaba de llegar á Alemania, des El lord. Su lite Id solicitó se añadiese otro articuló, por el cual se prohibiese pués de haber tenido en Londres muchas conferencias con el lord Pal…</t>
  </si>
  <si>
    <t>Min, Miguel de Nájera</t>
  </si>
  <si>
    <t>Miguel de Nájera Min</t>
  </si>
  <si>
    <t>…do,de este partido D. Josef de Arambarde; el auditor de Parece qúe el Emperador de Rusia al regresar á su capital pasará por KaI guerra de la capitanía general'de estas provincias D. Miguel de Nájera Min li&amp;h, para manifestar á los vecinos de dicho pueblo cuanto aprecia la lealtad íeos; el comisario de guerra D. Rafael Cornejo; el administrador de correos" que manifestaron durante la rebelión de Polonia. 0. Hermenegildo Ruiz de Azúa; el prior del tribunal del…</t>
  </si>
  <si>
    <t>Minio</t>
  </si>
  <si>
    <t>…or no es abonado ó que lo han hecho ios gobiernos de Francia ¿ Inglaterra.” (Gvd¡r.F.) de conocida probidad, para evitar que se surta de e¿le artículo á los rebeldes, Xa salida de lord Minio, embajador ingles, para Toeplitz, ha dado mar mediante que ha sido .arrestada una muger que llevaba tabaco de rapé al ejér gen á que se crea que este diplomático se acerca al puntó donde sé reúnen los cito enemigo; y que se suspendan todas las causas en que s…</t>
  </si>
  <si>
    <t>Ministro</t>
  </si>
  <si>
    <t>…ledo , y poder asi' lle reeaJBarcaree. OCoí.). - .... *. gar, ála brocha que se abre en esté' balúarte al momento que esté concluida. Cuartel generaldeJlerchem’J24-de Diciembre*. »Sr. Ministro: Tengo el Se ha hecho una experiencia en el fondeadero' del puerto de Amberes pa honor de participaros que la guarnición de ht. cipdsdela ha salido jhpp de la ra echar al agua tan sistema de toneles y de-cijas-prismáticas destinadas para el plaza , y desfilad…</t>
  </si>
  <si>
    <t>…s dificultades es preciso.proceder con mucho pulso. da Nora, y la 4-2 p&lt;5r la izquierda para ejecutar lo mismo contra la Casa do Mr. Mauguin después de analizar lo expuesto por el Sr. Ministro, dice Pasttleiro, quedando por reserva de ambos algunos batallones de infantería y que lo único que sé sabe de cierto acerca de la cuestión holando-belga , es que escuadrónesele caballería. Esta operación fue sostenida por el fuego de artille la nación france…</t>
  </si>
  <si>
    <t>…deán y cabildo de la santa iglesia catedral de ta; y probada la reclamación, no será rehusada la extradición. Estos deser Canaria, sede vacante, Pedro Manrique, secretario.=Excmo. Sr. Ministro de tores , cuando hayan sido aprehendidos, se pondrán á disposiejon de los di Estado y del Despacho de Gracia y Justicia. chos cónsules, vicecónsules ó agentes comerciales, y podrán ser custodiados en Con los mismos sentimientos de lealtad y adhesión al Ret n…</t>
  </si>
  <si>
    <t>Minto</t>
  </si>
  <si>
    <t>…iamente con los jóvenes que de tojas partes corren á gocios extrangeros de Petersburgo. alistarse en sus banderas, y recibe dones toluntarios de víveres y demas cosas Ingleses. El lord Minto, enviado á la corte de Prusia. necesarias para el ejército. Con estos recursos ha aumentado tan considerable Franceses. El mariscal Maison; M. Breson, ministro plenipotenciario en la mente sus fuerzas, y ha conseguido organizarías e introducir en ellas tan bu…</t>
  </si>
  <si>
    <t>Minucl</t>
  </si>
  <si>
    <t>…o con Oran, se dirigió á,esta ciudjd con Inu árabes, bas dependencia de la nación portuguesa. tantes camellos y otras muchas caballerías cargadas de granos y oíros vivere,; y ’&gt;Un D. Minucl, re.¡Jeme en C irquejos, armó en la Barquinha Scc. una cuahabiendo esperado á que llegare el gen-rjl, se le presentó ofreciéndole sus ser drdla, con la c .al vino á Tfiom ir en la noche del 2$ al 25 del mes próximo vicios pora e tablar relaciones mercantiles…</t>
  </si>
  <si>
    <t>Miota, Gregorio</t>
  </si>
  <si>
    <t>Gregorio Miota</t>
  </si>
  <si>
    <t>…leros i D. Antonio Valenzuela; para la de Baños de Molga, vacante En la extracción celebrada en el dia de hay han tolido agraciado! loe ruípor renuncia de D. Felii Sánchez Fano, i D. Gregorio Miota; para la de meroí siguientej : Villagarcía á D. Josef Moscoso', y para la de Utiel á D. Juan Antonio Za- 57, 30,15, 2 y 90. non , cesante de Navalcarnero. Igualmente para la alcaldía mayor de la Mota El premio de 2500 rs. vn. concedido en cada extracción á la…</t>
  </si>
  <si>
    <t>Miró, Pablo Francisco</t>
  </si>
  <si>
    <t>Pablo Francisco Miró</t>
  </si>
  <si>
    <t>…nados por el Excmo.^Srv director giiéral'dé esta arma á los estudios sublimes ellos, harán unx cuarentena de obsérvacion de 7 dias -, y todas las embarcácio- ~ propios de ella; y D. Pablo Francisco Miró y ;D. Josef del Villar y Cortines. ne», botes ú otaos buques menores procedentes de cualquier otro puerto ó para-; S^^^^uesjyjue.el^itót^íe ^_rpfsiidit[je5Cuela,;,no rl¡mitóndose, $óáameBte a ge de Francia, ó que hayan tocado' alli, ó tenido comunicación con…</t>
  </si>
  <si>
    <t>Mitsalida</t>
  </si>
  <si>
    <t>…Lisboa y arribar á los AI- inision. , , garbes, situados en la extremidad meridional de Portugal. El Albitm considera la «Pero después de muchosdiscurxos en favor y en contra, el diputado Mitsalida de la expedición como una tentativa de los pedristas para salir de su cár ’termaier, que era el informante de la comisión, propuso ún término median cel. Lo cierto es, que a consecuencia de la salida de la expedición, la guarnición esto es, dividir la cuestió…</t>
  </si>
  <si>
    <t>Miza, Juan Manuel</t>
  </si>
  <si>
    <t>Juan Manuel Miza</t>
  </si>
  <si>
    <t>…tallón de ve naderos y cazadores de dicho batallón, que lo eran los capitanes retirado» Don cinos honrados de esta capital, y 20 hombres de la misma y Reinosa, que vo Angel Savús, D. Juan Manuel Miza y D. Migue! Mirar.di , v lo» subtenien luntariamente se prestaron á hacer el servicio de caballería en el acto mismo tes D. Félix Aguirre, D. Juan Manuel Velarde y licenciado D. Juan Gerva de la salida. Fuera imposible hacer á V. E. una descripción del entusiasmo, ó sio…</t>
  </si>
  <si>
    <t>Mlguri</t>
  </si>
  <si>
    <t>…dibujoé la Vircor a tina cnsongía de le metropolitana de Granada, vacante por fallecimiento gen. cuadro fie buena compofiqlon , fijoujo agraciado y colorido brillante, hecho por 1D. Mlguri rorsel, á D. Vicente Annda Marín, apellanRealen b «tús- Felipe déjptampefia, céteére.pintor de Brusela. La oración dtl huerto, beila compotlcioai, de estiiograndioso, V gtao pérttdo do claro-acan», piatsdé par Secaba fie BmpMi, Insigne artlstadéla tscuela fit…</t>
  </si>
  <si>
    <t>MM, Ebrington y</t>
  </si>
  <si>
    <t>Ebrington y MM</t>
  </si>
  <si>
    <t>…ducción Iglesia de Irlanda: coinciden con esta opinión MM. Goulbum, Peel y Sháu; de Ti contribución correspondiente. Sé nombrará una cortiiiion de enfré tos la apoyad sir Burdett, lord Ebrington y MM. Ruthven y Warrcn; y la Cá individuos de la Iglesia establecida lá cual tendrá á su disposición los‘fondos mara adopta la primera parte de la propuesta del gobierno. que resulten dé éstas deducciones. Sé- abolirán todos-ios demas impuestos ó contribuciones de…</t>
  </si>
  <si>
    <t>MM, Leydet y</t>
  </si>
  <si>
    <t>Leydet y MM</t>
  </si>
  <si>
    <t>…de fuego, y dores de la guardia Real francesa que sirvió á Josefl Napoleón mientras ejstu— las situó en Ptdra Salgada, desde cuyo punto molestó muy bien á los ene vo en España. El general Leydet y MM. Teste y Real se oponen á qde se migos. (Siguen las recomendaciones.) Incluyo á V. E. los partes de los co abone ninguna suma para atrasos de guerra. Los ministros de Guerra y de mandantes de la columna móvil y de las divisiones l.2 y 4-2 , y -el—estado de Ju…</t>
  </si>
  <si>
    <t>Mo-, Vicente</t>
  </si>
  <si>
    <t>Vicente Mo-</t>
  </si>
  <si>
    <t>…adaHermosonúmero;y SeCarrafa,bailarany enconel deios papelanterioresrayado,en cadeios a&lt;inaceu?sde La Cruz.de música de Itería ilimiradó; á D/Jda'quirí Morenoguardia'licenciado; á D. Vicente Mo- —/HetoÁá fráttúo para el dibujó, lavado, pintura de aguada y de iluminación: un Limos, capiran de vofuñtárids realistas; á D. JLóreuzo Aíuncfi, Antonio More- tomona 8»° Se vende en esta corte en la librería de fUaou, y ea Barcelona eo la de Loo y Migué! ÁyaCé…</t>
  </si>
  <si>
    <t>Modesto’</t>
  </si>
  <si>
    <t>…CIOS. | de la moruna que va al convento de Ararfzazu, en número de 500 alaveses, ! determinó que dos pequeñas columnas abmando de sus ayudantes el coronel [ D. Narciso López y ’cl capitán D. Modesto’ de lá Torre se dirigiesen hácia ellos, de UProntuario,inlanteria paraformadoía masparabrevelo» sargentosy metódicay cabos.instrucciónComprendeen el ejerciciocuanto iKit-sipiuy maniobrassu los cuales lo* atacaron, batieron y dispersaron •completátneñte; de mod…</t>
  </si>
  <si>
    <t>Modet</t>
  </si>
  <si>
    <t>…unfado y triunfarán librería de, Calleja, y «o Valencia en la de Cafirérizo; ,,, sfckffnc^kjat pssiooer&gt;íÁitádas por la impotencia dela minoría en que se ha- -—Por providencia del Sr. Modet, del supremq consejo de Castillí. y iuez conser vador y privativo del hospital General de eííá Córte, Se t:lta á los.que sé crean con llaniiij-gsaB masa rle, nuestra ¡nación ha-reconocido y reconocedla soberanía derecho á los blenes y herehtli'de Juan Aáloikl…</t>
  </si>
  <si>
    <t>Mojica, Juan de Potous y</t>
  </si>
  <si>
    <t>Juan de Potous y Mojica</t>
  </si>
  <si>
    <t>…e nos gobierna por media nuel'Josef de Arbizu.=D. Pedro Bailin.=D. Josef María de Alós. —D. Josef de V. M., como su tierna Madre y Tutora. Dígnese V. .VL admitir benigna Sartorio.=D. Juan de Potous y Mojica.=D. Pascual Liñan.=D. Tomas Gon- esta ingenua manifestación, emanada solamente de la lealtad que le profesan ■ zalex Carvajal.=D. Joaquín 11 rbína. jos exponemes, y que jamas desmentirán, sosteniendo siempre por convenci miento , por deber y fidelidad jurada…</t>
  </si>
  <si>
    <t>Mole</t>
  </si>
  <si>
    <t>…, según los fines esenciales de todo cuerpo religioso, acos que se ha cometido en ló años. tumbra suministrar á los pobres , y que las limosnas que consisten en comida Contesta el conde Mole que si el preopinante ha echado de menos el dis se procure sean-do buenos alinrténtoS. curso del trono, porque al discutir la respuesta que se le debía dar hubiera po En 24 horas se ha habilitado para recibir ebfermós el hospital de Belen, dido examinar y cen…</t>
  </si>
  <si>
    <t>…dirección á la isla de Sarnos.” (G. de F.) dro su rendié'ioñ &gt; se amotinaron gritando "que nos venden" ■ y que declarada la tropa en completa rebelión ha elegido nuevos gefes. El general Mole!los, par iFORT(JQAL. ra salvar la vida que los soldados querían quitarle , ha tenido que fugarse. Des Villa del Conde 30 de Julio. pués de esU insurrección la pfimera providencié de los gefes elegido* por lo* Ayer se publicó en «1 cuartel general de 5. M. el…</t>
  </si>
  <si>
    <t>Molellos</t>
  </si>
  <si>
    <t>…, reinó la mas perfecta tranquilidad, asi de dia como de fender^ , abandona sus hogares por no caer en manos de los enemigos. noche, sin el mas mínimo accidente que la turbase. El general Molellos, que manda la provincia, ha reconcentrado las pocas En Valladolid, ademas de los actos religiosos y regocijos públicos, hubo fuerzas que tiene disponibles en Almodovar para atacar á los invasores luego un magnífico festin, dado por el Excmo. Sr. capitán gener…</t>
  </si>
  <si>
    <t>…fue nombrada. / , da para *Lagos. El resto de su tropa.se dirige hácia S. Bartolomé de Mesines. Habiéndose vuelto í la discusión suspendida, M/ Baring habló £ favor Se dice que el general Molellos se hallaba en Messejana, y que tenia una de la resolución que daba curso legal- y forzado á los billetes del banco de brigada en Beja. \ Inglaterraen razón de que un sistema de papel moneda no podia presentar Anles de ayer murió aquí en 20 horas una muger ata…</t>
  </si>
  <si>
    <t>…ón suena con mucha frecuencia en la margen opuesta dalTajo, y nos guientes: r ' indica haberse trabado un combate. Extrañamos mucho no tener noticia algu 37, do, 87, 9 y 3. na del general Molellos; cuyo-cuerpo debiera tener la principal parte en «te encuentro. Según todas las probabilidades la acción de Almada decidirá la suer El premio de 2500 rs. vn. conpedido en cada extracción á las huérfanas te de la capital. Todos ansian con curiosidad,,baezclada…</t>
  </si>
  <si>
    <t>Moles, Francisco</t>
  </si>
  <si>
    <t>Francisco Moles</t>
  </si>
  <si>
    <t>…da comunión;.ordenado por el limo. Sr. Jaconio hecho enaste dia, y será ratificado al mismo tiempo. Se concluirá.") bo Benigno Bossuet, obispo de Meaux: le da d luz pública ei Dr. D. Francisco Moles, presbítero.-Un tomo en 8.° pasta á 8 rs. Se hallará en la librería de Hurtado y de CÁXAK.A dz los diputaoo*.__Sttion del a8 de Febrero. Rodríguez. -—.Devocionario compuesto por Fr. Buenaventura Tellado: contiene el via-cmcfs, de la Virgen y corona una «1° qu…</t>
  </si>
  <si>
    <t>Molina, Francisco de Paula Bucheli y</t>
  </si>
  <si>
    <t>Francisco de Paula Bucheli y Molina</t>
  </si>
  <si>
    <t>…el Exce lid , Roldan-, Zaragoza, Polo y Monge: Pamplona, JLongás: Oviedo, Longoria : Sala manca , Blanco: Bilbao, García : Murcia, Benedicto: Badajoz, Carrillo: Málaga, lentísimo Sr. D. Francisco de Paula Bucheli y Molina, marques de Echandia, Aguilar. gran cruz de la Real y militar Orden de S. Hermenegildo, caballero profeso :-----Cuatro mazurcas nuevas, compuestas para toda orquesta por Czerny, y arre de la de Santiago, teniente general de los Reales ejércitos, y ministro de…</t>
  </si>
  <si>
    <t>Molina, Luis</t>
  </si>
  <si>
    <t>Luis Molina</t>
  </si>
  <si>
    <t>…clase de matemáticas D. Manuel Freire y D. Luis Molina Existencia del 16, 717. Invadidos el 17, 234- Total 952. Muertos 32, sortearon el primer premio; recayó en D. Manuel Freire: D. Luis Molina ob graves 222, leves 430, convalecientes 149, curados 115. Existencia 804. tuvo el segundo. Existencia del 17, 804* Invadidos el 18, 186. Total 990- Muertos 22, En la segunda clase de matemáticas D. Juan Ocaña obtuvo el primer pre graves 217, leves 439, conva…</t>
  </si>
  <si>
    <t>Molina, Manuel Malo de</t>
  </si>
  <si>
    <t>Manuel Malo de Molina</t>
  </si>
  <si>
    <t>. 599 junta, á la-cual clió el título de suprema , nombrando presidente de ella 1 Don vero, y Morco, D. Jdsef Ferrer. y cfcl secretario D. Manuel Malo de Molina, Gregorio Alvarez y Perez, hombre oscuro: amenazó siempre, y para todo, con de ser admitida á presentar el homenage de su fidelidad y adhesión á S. M. Ir pena de la vida: exigió de D. Josef león Alcalde, y del presbítero'D. Cayeta Reina Gobernadora, que en vi…</t>
  </si>
  <si>
    <t>Molioa, Saocho Llamas y</t>
  </si>
  <si>
    <t>Saocho Llamas y Molioa</t>
  </si>
  <si>
    <t>…ores clásicos: un temo 16.á 3 rs. rústica y 5 en pasta.—Disertación históriCon la misma fechí avisa el mismo encargado de Negocios haber recibido co-erítica sobre las Partidas por D. Saocho Llamas y Molioa: un tomo 4.°, pasta *16 rs.—El Castillo misterioso, &lt;5 el huérfaoo heredero: dos tomos 8.°, en pasta 14 rs. iguales manifestaciones de amor y fidelidad á nuestra augusta Reina, del señor —Diablo Verde en la Selva negra, ó Félix y Dorotea: un tomo 16.0 con lám…</t>
  </si>
  <si>
    <t>Molliere, M.</t>
  </si>
  <si>
    <t>M. Molliere</t>
  </si>
  <si>
    <t>…os dias, desembarcó un batallón, una com- ÁíaJvid 30 de Octubre. .pañía-de-zapadores'-y parte de la artillería, de cuyas tropas se formaron tres columnas; la primera, al mando del teniente M. Molliere, debia apoderarse de El capitán general de Mallorca con fecha del 20; el de Guipúzcoa con la la batería de Sidi-Hussein, del bastión de Bonhak y de la Casbah; La segunda, del 21; el gobernador’ comandanté general de Ceuta con la del 22; el capitán á las órden…</t>
  </si>
  <si>
    <t>Mollino, Josef</t>
  </si>
  <si>
    <t>Josef Mollino</t>
  </si>
  <si>
    <t>…ende d 6 rs* en la librería de Sánchez, calle de la Concepción Gerónima. sucesión, porque se Fundan exclusivamente en sus intereses mutuos. Un Rey da ■ 'Elogio histórico del Excmo Sr. D. Josef Mollino, conde de Floridablanca,, presi dente de la suprema junta central gubernativa de los reinos de Espafia é Indias. Se Espafía no puede ignorar que el interes esencial de su pueblo es conservar la paz villa, en 1809, por D. A. Lista: un cuaderno en 4»0 marca may…</t>
  </si>
  <si>
    <t>Mon, Josef</t>
  </si>
  <si>
    <t>Josef Mon</t>
  </si>
  <si>
    <t>…*: 42* y-42 á 60: 34:í5:4°yS3d-f-ó Cámara de Castilla D. Tadeo Ignacio Gil, y i los secretarios de lá Cámara de voluntad. Gracia y Justicia y listado y Real patronato de Castilla, D. Josef Mon f Valei_.no consolidados. !. D. Josef González Maldonado. " . , Deuda oeg, del s P-100 d papel............ ,H* al conId, sin Interes................. tad?. Asimismo se ha servido nombrar parí" lá secretaría de la Cámara dé Gra- Acciones del banco es■ - ciíy J…</t>
  </si>
  <si>
    <t>Mon, Juan Neporituceno</t>
  </si>
  <si>
    <t>Juan Neporituceno Mon</t>
  </si>
  <si>
    <t>…mereciendo este benemérito ronel Vicente Batisá. cuerpo mi. confianza, lo hago ipresente á V. E. para que se sírva elevarlo al so ' ¡ En términos semejantes ha felicitado á S. M. D. Juan Neporituceno Mon berano «óñocintiehto de S. Mí Dios guasee á V. E. muchos años. Vallado! id 15 tero, regidor y alférez Real de la ciudad de Sta. María del Rosario en la isla . de Marzo de 18 3 3.:=EYcmo/ Sr.—El Juque Je Castrotenrno^zEx^nw. Sr. Se ’ Eernandma de Cuba. cretari…</t>
  </si>
  <si>
    <t>Mon, Pablo</t>
  </si>
  <si>
    <t>Pablo Mon</t>
  </si>
  <si>
    <t>…uel Sierra, D. Mariano Lagasca, D. Mateo Aylion, Convencida de que para que sea eficaz la protección que quiero dar á todos D. Mateo Seoane, D. Martin Serrano, D. Miguel de Alava, D. Pablo Mon los intereses legítimos, es menester que haya en las provincias agentes especiales tesinos, D. Pedro Atvarez Gutiérrez, D. Pedro Bartolomé, D. Pedro Juan de de prosperidad, he tenido i bien mandar en nombre de mi muy cara y amada Zúlucta, DL. Pedro Surrá, D.…</t>
  </si>
  <si>
    <t>Moncey</t>
  </si>
  <si>
    <t>…adelfia contienen la siguiente carta fecha en la Habana de España 8Ó}. Renta perpetua de id. &lt;58y. | 16 de Octubre: «Aquí estamos en medio de fiestas y regocijos, que probable- El mariscal Moncey, duque de Conegliano, ha sido nombrado gobernador] [ mente nunca los había visto el nuevo mundo, con Ocasión de la jura de la del cuartel Real de los inválidos, destino que se hallaba vacante por muerte] Princesa de Asturias por heredera del trono español. Il…</t>
  </si>
  <si>
    <t>MOnet, Juan Antonio</t>
  </si>
  <si>
    <t>Juan Antonio MOnet</t>
  </si>
  <si>
    <t>…i pe El Rey nuestro Sefior,én atercion at mérito, serviciéis y distinguida leal sar de que había peste en Jéfusaltn, én dónde be estado sin el menor acci tad del mariscal dé campo D. Juan Antonio MOnet, se ha servido nomSyaVlé dente. v 7 «pitan general de las islas Baleares; habiendo resuelto igualmente que el te-</t>
  </si>
  <si>
    <t>Monet, Juan Antonio</t>
  </si>
  <si>
    <t>Juan Antonio Monet</t>
  </si>
  <si>
    <t>…de semejantes especies, que se gra La Reiva Gobernadora se ha servido destinar de cuartel á esta corte al i dúan de muy perjudiciales á la tranquilidad pública. mariscal de campo D. Juan Antonio Monet, mientras S. M. no emplea en —En una carta de Siockolmo se lee io siguiente: Un notario llamado Bo- bien del servicio de su augusta Hija la Reina nuestra Señora, los conocimieo- I mann ha sido sentenciado á tres meses de encierro en la fortaleza de YVapho- to…</t>
  </si>
  <si>
    <t>Monge, Manuel Rodríguez</t>
  </si>
  <si>
    <t>Manuel Rodríguez Monge</t>
  </si>
  <si>
    <t>…uc que se crean con derecho .en el concurso de acreedores á los bienes de D. Julián Na ción inserta en ella sobre el modo de proceder en las causas de fraude de la Real ha varro y D. Manuel Rodríguez Monge , capellanes que fueron de Reyes nuevos de la re cienda, y penas que deben Imponerse á los defraudadores: á 4 rs. ferida ciudad, para que se presenten á deducirle en el término de nueve dias ante el -----Oira expedida por los sefiores del Real y supremo Conse…</t>
  </si>
  <si>
    <t>Monreal, Claudia</t>
  </si>
  <si>
    <t>Claudia Monreal</t>
  </si>
  <si>
    <t>…de con entrada &amp;c. Nació en Bayona de Francia, de los ilustres señores D. Fer iglesia, Te Deum é iluminación general la víspera. En el mismo dia 24 por mín Joaquin de Armendariz y Doña Claudia Monreal, baronesa de Armen la mañana se verificaron los exámenes de las escuelas de primera educación, pre dariz. Empezó la carrera militar en la clase de cadete de Reales guardias Wacedidos de dos alocuciones análogas i la festividad, una del Sr. presidente de la lo…</t>
  </si>
  <si>
    <t>Montan, Josef Cipriano</t>
  </si>
  <si>
    <t>Josef Cipriano Montan</t>
  </si>
  <si>
    <t>…Santiago Senra: para tres medías racio1 litorío se. vea líbre y desembarazado ¡de Us tropas, rebeldes que actualmente lo ésr nes de la misma santa iglesia, á D. Vicente Collado,á D. Josef Cipriano Montan asolando. Tendíala, entendido te Palacio de lasíNecesidadeSf-ü -de Setjem- taUara y á D. Ramón Ansaldo y Llamas: Para otra medía ración de la cate •bre 4* 1833,==D.,Pedro, duque,de Bragan2a.==Josef de Silva Catvalbo. dral dé Calahorra, á D. Miguel Fernandez A…</t>
  </si>
  <si>
    <t>Montañana, Blas</t>
  </si>
  <si>
    <t>Blas Montañana</t>
  </si>
  <si>
    <t>…vecinos honrados de toda su confianza, poniéndolos á las de gratificaciones de .entretenimiento coo arreglo á los artículos 78 y 80 del expre órdenes del teniente coronel retirado D. Blas Montañana, los cuales escolta sado Real decreto, y los estados de sueldos de ios gefes y oficiales de los cuadros, de reemplazo en residencia fija, y de los gefes y oficiales, reformados con arreglo á los ron y facilitaron el paso á dichos correos; y no contentos con e…</t>
  </si>
  <si>
    <t>Montenegro, Manuel de</t>
  </si>
  <si>
    <t>Manuel de Montenegro</t>
  </si>
  <si>
    <t>…Alpes peninós hasta Maboya y lá$ márge«rfcdel Rhm, desde donde soló le restan algunas leguas para llegar de Llano y Barón, d marques de los Llanos, D. Cristóbal Gómez de Bonilla, D. Manuel de Montenegro, el conde de Polentinos, D. Ignacio Urxutia y á la segunda ciudad de Francia (movimiento") , en tamo que por U parte de D- Josef Ramón Llorens , capitular» del ayuntamiento de Madrid , han acu- Alemania pasa el-Rhin, y'llega á Luxemburgo, que dista 40 leguas…</t>
  </si>
  <si>
    <t>Montes, Escolástico</t>
  </si>
  <si>
    <t>Escolástico Montes</t>
  </si>
  <si>
    <t>…en la misma costa D. Manuel María Rodríguez, cesante de la de Oña. Igualmente ha tenido á donde encallaron Hace dos afios los dos bergantines franceses, cuya mayor bien nombrar á D. Escolástico Montes para una ración que se halla vacante parte de sus tripulaciones fue decollada. Por la conducta que ahora han obser en la santa iglesia catedral de Tarazona. vado los beduinos con estos náufragos puede calcularse cómo estos bárbaros han concebido ya sentimient…</t>
  </si>
  <si>
    <t>Montes, Felipe</t>
  </si>
  <si>
    <t>Felipe Montes</t>
  </si>
  <si>
    <t>…faltaran i la confianza que le me- ¡ (gefe de ella, y de los oficiales necesarios de todas armas: nombrando para ejer- recen. [cer interinamente aquel encargo al mariscal de campo D. Felipe Montes, gefe Dios guarde á V. E. muchos años. Ledesma 14 de Octubre de 1833-s: [de la plana mayor de la Guardia Real de infantería. Tendréislo entendido, y Escmo. Sr.=El brigadier coronel marques de Bóvcda.=£xcmo. Sr. comandan I dispondréis lo conveniente á su cumpl…</t>
  </si>
  <si>
    <t>Montes-, José</t>
  </si>
  <si>
    <t>José Montes-</t>
  </si>
  <si>
    <t>…ana: igualmente ha. de Noviembre. concedido S. M. el gobierno de Almería al coronel graduado de infantería .te Bvlsrencia IHVA 91 DOS. niente coronel del Real cuerpo de ingenieros D. José Montes-, el de Ocaña Dhis. del dia an- Total. Curados. Fallecidos. -al coronel D- Juan de Le)va, que lo era electo de Valencia de Alcántarat y , terior. . Graves. Leves. el de Madrid al mariscal de campo D. Luis del Aguila, marques de Espeja. r 13 2 3 18 8 18 1 19 3…</t>
  </si>
  <si>
    <t>Montfort</t>
  </si>
  <si>
    <t>…gata M. Turpin. Este buque salió ya de Tolon el 29 de Agosto último, INGLATERRA. y lleva á bordo iodos los individuos de la referida comisión, no contanjo ai Léndret 30 de Agosto. general Montfort. Este oficial general, como ya lo tenemos anunciado, esta al mismo tiempo encargado de inspeccionar Las tropas, y por lo tanto se ha visto cJmaxa de los comunes___íesion del 28. precisado á embarcarse con anticipación, como lo verificó en la gabarra la Aúr M-…</t>
  </si>
  <si>
    <t>Montijano, Fernando</t>
  </si>
  <si>
    <t>Fernando Montijano</t>
  </si>
  <si>
    <t>…los militares llón de voluntarios Realistas de Alcalá la Real; D. Pascual Vicioso, capitán del distrito de Veíez-Mátagá y su gefe tendrán por una inapreciable ventura del mismo, y D. Fernando Montijano, vecino y hacendado de dicha cmdad; derramar su sangre toda hasta exterminar á los seres degradados é indignos del todos por sí y á nombre del expresado bataljon y demas vecinos de la misma* nombre español que osen saltar á la arena con nefandos designios y c…</t>
  </si>
  <si>
    <t>Montmorenci, Raoul de</t>
  </si>
  <si>
    <t>Raoul de Montmorenci</t>
  </si>
  <si>
    <t>…gera. reinante de Sajonia-Coburg-Gotha, el barón Werther, embajador de Prusiá en «Dicen, que de 48 horas á esta parte, han venido á Zurich los demas in- la cortp de, Francia, y el barón Raoul de Montmorenci habían llegado el *¡ dividuos de la diplomacia. Se debe esperar que tendrán ojos para ver y oidos dia antes á aquella ciudad. ’ para oa ,j que darán cuenta fiel de lo que hayan visto y oído: único modo de ------- La segunda Cámara de los Estados de Cassel ha…</t>
  </si>
  <si>
    <t>MonToya</t>
  </si>
  <si>
    <t>…abo de recibir , me que en aquella ^ioche,deb¡a verificarse esto, envió al ministro de la guerra y comunica la Real orden siguiente. (Se inserte! en la gaceta de 3 de Octubre.) al coronel MonToya, inspector y comandante general, al cuartel de caballería, Lo que con el mayor sentimiento traslado á V. S. para su inteligencia, in cuyo oficial de guardia era uno de los cabezas de la conspiración. No querien cluyéndole un ejemplar de los Reales decretos de…</t>
  </si>
  <si>
    <t>Moragues, Guillermo</t>
  </si>
  <si>
    <t>Guillermo Moragues</t>
  </si>
  <si>
    <t>…ragoza........................... D. Domingo Antonio de Vega y Scoane. regimiento provincial de Granada la particular distinción de revistarlo por si Islas Baleares............... D. Guillermo Moragues. misma antes de que verificase su entrada en esta corte, a cuya guarnición ha sido destinado de Real orden. S. M. previno con este objeto lo conveniente al Excmo. Sr. inspector general de Milicias provinciales, y en su consecuencia Exposición recibida en la S…</t>
  </si>
  <si>
    <t>Morales, Juan Pedro</t>
  </si>
  <si>
    <t>Juan Pedro Morales</t>
  </si>
  <si>
    <t>…do de convalecencia los enfer nuel de fíada, cesante de la de Extremadura: para otra de oidor efe Ja Real mos qué quedaban existente^. audiencia de Sevilla , vacante por muerte de D. Juan Pedro Morales*, á Don Josef Valderrábano, oidor de la de Extremadura: para la que este deja á Don Estado sanitario del mal contagioso de la ciudad de Cádiz en el día de Antonio Ncira y Marín , que lo es de la de Galicia; y para esta plaza de oidor Noviembre, que rc-ulta va…</t>
  </si>
  <si>
    <t>Moratin, Leandro Fernandez de</t>
  </si>
  <si>
    <t>Leandro Fernandez de Moratin</t>
  </si>
  <si>
    <t>…e la Revilla, vecino de Madrid , el trosa invasión del usurpador Napoleón .en la capital de este reino, fue nom premio ofrecida al autor que mejor desempeñase el juicio critico de D. Leandro Fernandez de Moratin, como autor cómico, calificando su mérito,.y comparándolo brado por el gobierno provisional para defender el Real Retiro, siendo el coa el del célebre Moliere. Pero siendo dignas de aprecio las otras tres memorias heroico vecindario de Madrid (que acudió en m…</t>
  </si>
  <si>
    <t>Morcira, Juan Bautista</t>
  </si>
  <si>
    <t>Juan Bautista Morcira</t>
  </si>
  <si>
    <t>…El que abajo firma elevará inmediatamente esta resolución de la Re suponer á D. Pedro dotado de una razón muy superior para creer que no se gencia á conocimiento del gobierno del Sr. Juan Bautista Morcira , á quien dejará engañar de sus mismos apetitos y pasiones, para que no repute por fácil reitera su aprecio y deseos de complacerle. Palacio de Rio-Jauciro á 7 de Ju aquello, mismo que desea, y que cuantos le rodean tendrán el empeño en pin nio de 1833. = Ben…</t>
  </si>
  <si>
    <t>Morelli, Domingo</t>
  </si>
  <si>
    <t>Domingo Morelli</t>
  </si>
  <si>
    <t>…ntías Ha llegado á Filadcifia , y ha sido reconocido por cónsul general de Nálegales del pais. Ademas declara también el Príncipe que si los términos de la poles en Norte América, D. Domingo Morelli, que Televa á D. Genaro Capece Galeota , el cual va ¿ Londres de secretario de legación de S. M. el Reyproposición que se habia hecho contra el decreto de la imprenta no le ofen de las Dos-Siciiias,den personalmente, es porque la considera contraria á las int…</t>
  </si>
  <si>
    <t>Moreno, Antonio</t>
  </si>
  <si>
    <t>Antonio Moreno</t>
  </si>
  <si>
    <t>…de La plaza la salva de ordenanza: que acompaño al Excmo. ayuntamiento en cia de Soria. Su dotación anual consiste en 800 medias de trigo común cobradas por aquel solemne acto el Sr. D. Antonio Moreno, gobernador militar de Sevilla, los ayuntamientos de los siete pueblos de que aquel se compone; la población as ciende á unos 400 vecinos. Los pretendientes dirigirán los memoriales, francos de con Ii s hres generales, plana mayor de los cuerpos, estado major…</t>
  </si>
  <si>
    <t>Moreno, Joaquin Montesoro y</t>
  </si>
  <si>
    <t>Joaquin Montesoro y Moreno</t>
  </si>
  <si>
    <t>…a pendiente. Es Tarragona.......................... D. Eugenio Tapia. por (jemas decir que fue resuelto inmediatamente y antes que el Príncipe saliese Teruel...................... D. Joaquin Montesoro y Moreno. del palacio de las juntas. _ Toledo............................... D. Sebastian García de Ochoa. ESPAÑA. Valencia. ......................... D. Josef Galdeano. Valladolid................... .. . D. Josef laboada. Madrid 16 de Diciembre. Zamora...............…</t>
  </si>
  <si>
    <t>Moreno, Joscf Ramón</t>
  </si>
  <si>
    <t>Joscf Ramón Moreno</t>
  </si>
  <si>
    <t>…sus casas; loí golpes tíe mano airada, y enfermedades venéreas. Los pretendientes-dirigirán los memoriales al ayuntamiento de dicha vlHat fraheos clases de personas; pronunciando D. Joscf Ramón Moreno un discurso análo* de porte, bísta él 15 del corriente. %. EN LA IMPRENTA REAL.</t>
  </si>
  <si>
    <t>Moreno, Manuel Diez</t>
  </si>
  <si>
    <t>Manuel Diez Moreno</t>
  </si>
  <si>
    <t>…en pasta córitun, 34 en pasta fina y 43 en tafilete. de todos los españole» cincunvale el trono de Fernando y de Cristina , pues - Compendio de las relaciones médica-legales, poé D. Manuel Diez Moreno. Esta ella bastará para que seamos la envidia y la admiración de todas las naciones.”.- obrita manifiesta los preceptos que han de observar los profesores dejarte de curar, cuando sean requeridos por. una autoridad para hacer el reconoclmiento.de un obje Os l…</t>
  </si>
  <si>
    <t>Moreno, Miguel</t>
  </si>
  <si>
    <t>Miguel Moreno</t>
  </si>
  <si>
    <t>…tes D. Félix Aguirre, D. Juan Manuel Velarde y licenciado D. Juan Gerva de la salida. Fuera imposible hacer á V. E. una descripción del entusiasmo, ó sio Eguaras, como el ayudante D. Miguel Moreno; debiendo jf. ic!r á V. S., mas bien del heroísmo de este pueblo en los momentos críticos de mi mayor en honor de la justicia, que estas dos compañías‘estuvieron saínen lo } en for apuro, y cuando recibiendo por todas partes avisos de la aproximación de los m…</t>
  </si>
  <si>
    <t>Moreo, Pedro Vivero y</t>
  </si>
  <si>
    <t>Pedro Vivero y Moreo</t>
  </si>
  <si>
    <t>…e de 1833 =Siguen las rúbricas de los señores D. Ma roso anhelo de su respeto, obediencia y fidelidad á S. M. la Reina Isabel, y tías Pareja y Torres, D. Francisco Iñigo de Iñigo, D. Pedro Vivero y Moreo, en su Real nombre, durante su menor edad, á S. M. la Reiva Gobernadora. D. Josef Ferrer y D. Juan Pablo Perez Caballero. En medio de esta obligación general y de este amor hereditario á los directo» legítimos sucesores de nuestros Reyes, que es lo mas precio…</t>
  </si>
  <si>
    <t>Moreoo, Juan Bautista</t>
  </si>
  <si>
    <t>Juan Bautista Moreoo</t>
  </si>
  <si>
    <t>…go del dividendo acordado eo juota de lo del corriente,.de 9 á 22 por la mafiana1 y de 3 á¿ por la! tarde* tudiantes pebres del colegio, á quienes servia de padre. —A solicitud de D. Juan Bautista Moreoo, de esta vecindad , y'por el juzgado del Sr.. Segó vía, alcalde de casa y corte y escribanía de'Romeral, se anuncia, que sin embargó' de los avisos dados con fechas de 20 y 25 de Oc'tóbre y 29 de Noviembre Real caja de Amortizarían. del afio último,-no se han…</t>
  </si>
  <si>
    <t>Morfi, Josef</t>
  </si>
  <si>
    <t>Josef Morfi</t>
  </si>
  <si>
    <t>…o de Elejabeitia: para la de Bembibre 4 -*■—pediendo precederse en esta corte á la subasta de los utensilios que han de su D. Josef García Sánchez OcañáVpatá la cle Navalcarnero á D. Josef Morfi; ministrarse a las tropas del ejército, estantes y transeúntes en la prcviucia de Va lencia , por el término de cuatro años, que comenzarán á cantarse desde 1.° de Maya y para una canongía de la catedral de León 4 D. Miguel Azcarate. del presente, y concluirá…</t>
  </si>
  <si>
    <t>Moriciere, La</t>
  </si>
  <si>
    <t>La Moriciere</t>
  </si>
  <si>
    <t>…la plaza , cerca del punto donde debía construirseque la residencia del presidente dé la Dieta en Viena será de muchos dias, y el block-house y de los dos puertos del Oeste, y el capitán La Moriciere ha por lo mismo viviremos por algún tiempo en la íncertidumbre , no debién bía marchado también al puerto de Moussa con dos compañías y un desiacamcn-* dose publicar cósa alguna relativa á la Confederación germánica hasta el regreso to de zapadores para desig…</t>
  </si>
  <si>
    <t>Morpcth</t>
  </si>
  <si>
    <t>…e suscitó una acalorada discusión. Puede asegurarse que el siguiente estado de los partidos- no se alejará mucho Mr. Hume propuso á Mr. Littleton pira presidente. de la verdad. El lord Morpcth pidió que fuese reelegido Mr. Manners Sulton , mani Conservadores ó torys. ................ 170 festando que espera no encontrar oposición en ello en atención á la conHu-u Radicales, ingleses y escoceses... .. 72 tan distinguida que había observado Mr. Sulton…</t>
  </si>
  <si>
    <t>Mortier</t>
  </si>
  <si>
    <t>…ntesta, que aunque asi fuese naHi C°rtEl conde Pozro-di-Borgo está ya de vuelta en esta capital. probaría contra, lo que ha dicho , y que no solo se opuso á que la constitución El barón Mortier, ministro plenipotenciario de Francia en la corte de *c votase de priesa, sino que pidió repetidas veces que se examinase en mu Baviera / ha patódO el &lt;S de este mes por Lillo dirigiéndose á Bruselas. (&lt;Gace chas sesiones. ta de Francia.1) , . El presidente e…</t>
  </si>
  <si>
    <t>Moscoso', Josef</t>
  </si>
  <si>
    <t>Josef Moscoso'</t>
  </si>
  <si>
    <t>…te En la extracción celebrada en el dia de hay han tolido agraciado! loe ruípor renuncia de D. Felii Sánchez Fano, i D. Gregorio Miota; para la de meroí siguientej : Villagarcía á D. Josef Moscoso', y para la de Utiel á D. Juan Antonio Za- 57, 30,15, 2 y 90. non , cesante de Navalcarnero. Igualmente para la alcaldía mayor de la Mota El premio de 2500 rs. vn. concedido en cada extracción á las huérfanas del Cuervo en el territorio de las Ordenes, SD. Fau…</t>
  </si>
  <si>
    <t>Moscoso, Josef Antonio</t>
  </si>
  <si>
    <t>Josef Antonio Moscoso</t>
  </si>
  <si>
    <t>…ló esta el 261 y se trató de establecer inmediatamente las de partido. Talarn , el abad y cabildo de la insigne iglesia colegial de Osuna, y el bcenNINI^TERIO 1&gt;B LA GUERRA. ciado D. Josef Antonio Moscoso y.Sousa, cura propio de la parroquia de San Al Sr. director de la ¡unta de Gobierno del Monte pió militar digo con Juan Bautista en la villa de Arjona (diócesis de Jaén.). esta fecha lo que sigue: He dado cuenta al Rby nuestro Señor de la acordada PARTE NO OF…</t>
  </si>
  <si>
    <t>Moscoso, Luis Antonio Salazár</t>
  </si>
  <si>
    <t>Luis Antonio Salazár Moscoso</t>
  </si>
  <si>
    <t>…mariscal de campo Juan y Rusia con pliegos, que según se dice» ton relativos á la última reunión de La Vicira Tourar de Alburquerque. conferencia. (Courirr.) En lugar del teniente general Luis Antonio Salazár Moscoso, que manda _Ül mismo día 5 tuvo un* sesión cpn el ministro de Negocien extrangeros ba la Bcita alta, ha sido encargado del gobierno de aquella provincia el ma el mi nistro dé España. (A/). ; riscal de campo^Juan de Gouvca Glorio* *. „Una diputación dé las aso…</t>
  </si>
  <si>
    <t>Mosquera</t>
  </si>
  <si>
    <t>…a uno resolviera Santander á hacer su renuncia, habría esperanza de mejorar bajo la sea gobernado con arreglo á sus necesidades, y que no se cometa el anacronis administración del Sr. Mosquera , que es respetado por todos los partidos; pero mo de regirle por leyes y principios que corresponden á una nación largo tiem desgraciadamente Santander no es capaz de esto, y el Sr. Mosquera ha mani po constituida. Hay épocas en la vida de las naciones, que…</t>
  </si>
  <si>
    <t>Mosquera, Bernardo Sanjurjo y</t>
  </si>
  <si>
    <t>Bernardo Sanjurjo y Mosquera</t>
  </si>
  <si>
    <t>…y Compafiía: Cáceres, Búrgos: Cervera, Casanovas: Corulla, Cal* dé Setiembre. vete:Cuenca{ Mariana: Ferrol, Saenz de Tejada: Figueras, Matas: Gerona, Olivas • Carballmoy Partovla. D. Bernardo Sanjurjo y Mosquera, en Orense: des Granada,laga , Qulncozes:MartinesManresa,de Aguilar:Trullás:Jaén, Carrion:Murcia, Benedicto:León, Mifion:Oviedo,Lérida,GarcíaCoro minas:LongorlasMá de 15 de Julio á fin de Setiembre. Pamplona,:Lofigas: Palma, Guasp: Plasencia, Pis: Reus,Roca:…</t>
  </si>
  <si>
    <t>Motezuma</t>
  </si>
  <si>
    <t>…a »M¡ querido amigo: Tengo el gusto Me noticiar á V. la capitulación de, por Mr. Portáis, que pide se prohíba á los tribunales admitir en ningún caso esta plaza con las tropas del general Motezuma, después dé un sitio de 22 días; mas impedimentos matimoniales que los que nominalmente se expresan en el durante este tiempo ha habido un fuego muy vivo por ambas partes; sin em título 5.0 del código civil. bargo , se cree que no llegan á 80 los muertos en e…</t>
  </si>
  <si>
    <t>Mou-, Josef</t>
  </si>
  <si>
    <t>Josef Mou-</t>
  </si>
  <si>
    <t>…o, D. Dionisio Valdés, T). Domingo Ruiz y dispondréis lo necesario á su cumplim¡ento.=Éstá rubricado de la Real mano.= de la Vega, D. Felipe Bauzá, D. Gregorio Saenz deVillavieja, D. Josef Mou- —Paludo 23 de Octubre de 1833.=A D. Antonio Martínez. re, D. Josef Muro, D. Juan Oliver , D. Manuel Herrera Bustamante, D. Ma• nuel Llórente, D. Manuel Sierra, D. Mariano Lagasca, D. Mateo Aylion, Convencida de que para que sea eficaz la protección que quiero…</t>
  </si>
  <si>
    <t>Mouéaviefit</t>
  </si>
  <si>
    <t>…agata Galatea, á cuyo «Hemos sabido después que las negociaciones entabladas con Mehemet— bordo venia el vicealmirante barón Róussin, embajador nombrado por la corte « A1 í por el general Mouéaviefit han tenido el éxito que se deseaba , y que el de Francia en esta capitaL Apenas desembarcó recibió de la Puerta el memo «virey, accediendo 4 lo que le ha manifestado nuestro embajador , ha mandarándum, en que esta partici paba á las legaciones exlrangeras que…</t>
  </si>
  <si>
    <t>Mounier</t>
  </si>
  <si>
    <t>…a:’1 la discusión de este proyecto se deja para, la séaion ooxaros. j I SSS-j Beníf- Guio»" Muerde mañana. 1 „ ; . . ■ i Grave*. 1 DO*o. | ttu 1 '■^r: i HOeTOft. ■■ tos. Total. El barón Mounier expone los motive» en que se funda para pedir que la Belen. .......................... 35 * 60 36 • ‘43 am 150 ^324 Cámara mande redactar de nuevo su reglamento particular. La Cámara admite Rómulares. ................ 7 2 4 3 16 la propuesta á discusión, y ma…</t>
  </si>
  <si>
    <t>MouraviefF</t>
  </si>
  <si>
    <t>…por tan au 11c la Puerta no se separaría un ápice de las proposiciones enviadas á Alejangusta causa. Todo lo han celebrado estos habitantes en la noche anterior con los ría por el general MouraviefF; pero los rusos aun están áicatnpados bajo ide la» mas expresivos vivas á vuestra Rea! Persona, augusta,Esposa y excelsa Princesa, murallas de Constantinopla. Sin embargo, es de esperar que no serán.inútiles repique general de campanas, iluminación y música,…</t>
  </si>
  <si>
    <t>Mouravu'eff</t>
  </si>
  <si>
    <t>…o de las buenas disposiciones de los gabinetes de In que una vez separada la Gran-Bretaña de Francia, esta se hubiera apodera glaterra y de Francia, y después que ha sabido que el general Mouravu'eff jp do de aquellas.....; que queria conservar la paz , porque Europa rehusaba corhallaba en Alejandría, no mira ahora su posición tan crítica como en los pri J¡er el nesgo de una guerra general contra Francia.” ' meros momentos después de la derrota del visir.…</t>
  </si>
  <si>
    <t>Mouraw'e</t>
  </si>
  <si>
    <t>…ahim le ha dado estas espe El 25 del que. rige se publicó la orden convocando nuevamente las Cá ranzas. maras para el 26 del mismo, y en su consecuencia Mr. d’Argout ha pasado «El general Mouraw'e^* ha camipo de las tropas rusas acaso para to los avisos de estilo á los respectivos Pare? y Diputados. (Coi.) mar su mando. Las tropas turcas se ejercitan mucho en el manejo de las armas ^____Algunos periódicos de esta capital han copiado de los de Lóndres u…</t>
  </si>
  <si>
    <t>Mourawief</t>
  </si>
  <si>
    <t>…Sultán, á manifestar de parte de S. A á Mr. de Boutenef, ministro del Empe prano adopten un sistema, con el cual, aliviando un poco á las clases medias, rador , y al Sr. tenienre general Mourawief, el profundo agradecimiento de tu ciertamente muy recargadas en el dia, pueda el tesoro satisfacer sus obligaciones. Soberano por esta magnífica prueba dé la viva solicitud de S. M. L en favor del ____ Todavía sigue hablándose de la mudanza de ministerio: con…</t>
  </si>
  <si>
    <t>MourawiefF</t>
  </si>
  <si>
    <t>…or de la escuadra rusa. El capitán bajá ha dado al al HESSE—ELECTORAL. mirante ruso un gran banquete , y al siguiente día hizo lo mismo el sera&amp;ier- Ha ñau 4 de Abril. bajá con el general MourawiefF. _ La Gaceta de Hanau contiene el artículo siguiente: Ei último número del Monitor otomano publica el hattí-scherif, por el »Ayer noche fueron atacadas por una partida de hombres desconocidos las cual nombra él Sultán á Raoul—bajá gran visir, asegurando adema…</t>
  </si>
  <si>
    <t>Mourawieff</t>
  </si>
  <si>
    <t>…do sin embargo el estadó actual de la» cosas, es decir, el regreso luego que al parecer se .vieron disipados los. peligros que habían amenazado 4 la de Egipto de S, E. el teniente general Mourawieff , adonde había ido con una capital del Imperio otomano, singularmente luego que el ejército egipcio detu misión de que le habia encargado S. M. et Emperador; lo que le habia comu vo sus marchas ¡ resultado que según ha confesada formalmente la misma Puer nica…</t>
  </si>
  <si>
    <t>…asporte á Bujuckderé una compañía de infantería rusa. Inmediatamente Real nombre, y esta es también la dichosa ocasión en que felicitan á V. M. marchó allá Fewzi-Ahmed-bajá con el general Mourawieff á dar disposicio por la declaración de sucesión en la corona de España á favor de la Serma. Senes necesarias para recibir las tropas que se esperaban. Se trata de que ocupe en ñora lnfanta Doña María Isabel Luisa; como también por la importante k costa asiáti…</t>
  </si>
  <si>
    <t>…o.) Adana, pues no se halla este gobierno entre los concedidos á Mehemet-Alí. •----Piuría asegurarse que no se terminarán tan pronto las elecciones de WestEl Sultán ha invitado al general Mourawieff á que conserve las tropas ru minster, pues de lt&gt;9 electores que deben dar su volo apenas lo ha verificado sas en las cercanías de Constantinopla. la cuarta parte. Vituperamos, dice el Morning-Heraid, la violencia manifiesta Mehemet-Alí ha pedido se le ceda A…</t>
  </si>
  <si>
    <t>Mouraxvief</t>
  </si>
  <si>
    <t>…mayor ru so , y una nueva y muy suntuosa con todas las comodidades posibles, que ser Ural orden para que no te impongan multat por lot empleaJot del resguar virá de alojamiento al general Mouraxvief. Los proveedores turcos envían tam do en casos semejantes al que te expresa. bién á este campamento las mejores provisiones que se encuentran. Hasta ahora Al Sr. Inspector general de carabineros de costas y fronteras digo con esta no ha recibido este ejército…</t>
  </si>
  <si>
    <t>Moy, A</t>
  </si>
  <si>
    <t>A Moy</t>
  </si>
  <si>
    <t>…l ayuntamlráto y pagados en tres plazos, entendiéndose esta su ma por la residencia j y en cuanto á la asistencia Á medlclna te ajustará con los vecitos D. Cárlos de Moy y Colim , conde A Moy, A tenido á bien el -Re* Clnbsjipodlenílo A este ciáo conbr con fíotapegasde trigo, y la propdfclon de tomaestro Señor conferirle el gobierno militar A k plaza A Pamplona. már uno óFdot anejos qM éataná una legua A dltModa de dicha villa. Los preten dientes d…</t>
  </si>
  <si>
    <t>Moya, Agustín Pablo de</t>
  </si>
  <si>
    <t>Agustín Pablo de Moya</t>
  </si>
  <si>
    <t>…s del • Cuenca,- por promoción de.D. Pedro Cayetano Botija, y fallecimiento de Don ‘/q^;far41^&lt;fó. sj» caherattijetesttjaio.desu noble y generosa profesión, y en Josef González, á D. Agustín Pablo de Moya y D. Francisco Vicente Gon r % TÍ síy &lt;4 »» P»triá, á qué ha te- zalo : y para una capellanía de Señores Reyes Nuevos de la ciudad de Toledo, pldp la glqri^'jdé conctutjr, „en qiem.P de vosotros. . - por muerte de Di Domingo Alvarez.á D. Angel Moreno Reyes. . ^l'.-recjierttó de est…</t>
  </si>
  <si>
    <t>Moyano, Tomas</t>
  </si>
  <si>
    <t>Tomas Moyano</t>
  </si>
  <si>
    <t>…a las tres canongías que resultan vacantes en la santa iglesia metropolitana El vicepresidente de la junta superior de Sanidad de Extremadura av¡4a de Sevilla por fallecimiento de D. Tomas Moyano, de D. Josef Leandro Bo con fecha 16 del corriente, que en toda aquella provincia se disfruta de ca nilla y de D. Manuel María de la Vega, al Dr. D. Ignacto María Tenorio, bal salud, según los parte* de las juntas municipales de Sanidad. canónigo de la catedr…</t>
  </si>
  <si>
    <t>Mozo, Joaquín Lorenzo</t>
  </si>
  <si>
    <t>Joaquín Lorenzo Mozo</t>
  </si>
  <si>
    <t>…de Vargas.= D. Joaquín Sistemes, = D. Francisco Quevedo y Buc— felicitan al .mismo tiempo por la exaltación al trono de sus predecesores de la nq.=P, Josef Salvador López del Pan.=D. Joaquín Lorenzo Mozo. = D. Ma muy cara Reina Doña Isabel ii , que legítimamente nos gobierna por media nuel'Josef de Arbizu.=D. Pedro Bailin.=D. Josef María de Alós. —D. Josef de V. M., como su tierna Madre y Tutora. Dígnese V. .VL admitir benigna Sartorio.=D. Juan de Potous y Mo…</t>
  </si>
  <si>
    <t>Mptczuma</t>
  </si>
  <si>
    <t>…los mismos que mas incrédulos se mostraron acerca de esto el afio tois no dejará de participar á su gobierno el grave asunto que en dicho menanterior; y sirva de testimonio el Sr. diputado Mptczuma , á pesar de que la sage se trata. ’ idea de restauración es para él una cosa ridicula, porque D- Pedro, dice, no El que abajo firma creería efender la delicadeza del gobierno del Rey de dará consentimiento i semejantes pretensiones. De todo lo expuesto, se d…</t>
  </si>
  <si>
    <t>Mr</t>
  </si>
  <si>
    <t>…ro. Rodríguez. -—.Devocionario compuesto por Fr. Buenaventura Tellado: contiene el via-cmcfs, de la Virgen y corona una «1° que lee carta Presidente que era de rosarlo de Monlbel (ministro Mr. El religiosas: en 8.° un cuaderno &gt; 5rvisitahallaráde Iglesiasen Madridy cincoep laaltares,librerú conde Girónotras'áprácticas% rs. en rllcfiVa desde le dice para conocimiento de Cárlos Viena que en 27 de x Julio 1830) de la Cámara de los Diputados le remite…</t>
  </si>
  <si>
    <t>…argado de Negocios de Francia que na preopinante ; pero indica otra distribución distinta de la que aquel propone: admitiría -él socorro que habia pedido al embajador de Rusia. El almirante Mr. Charamaule ,opina que -los fondos que se'destinan para fomentó' áe loa Roussin Uegó' él J7, y al siguiente dia recibió una nota, en que el reis-effendi teatros deben aplicarse al alivio de -los jornaleros. confirmaba aquélla oferta, cuya ejecución no se llev…</t>
  </si>
  <si>
    <t>…los (bertas y de los^buqües' de-guerra surtos en este puerto, anunció que surca rpHM.__Sesión del dia 21. ban UsoUt del Tajo conducidas en la Real falúa los Sermoa Sres. Rilantes Don Mr. Ijelesscrt lee el informe de la comisión sobre el proyecto de ley rela Cárlos y*D. Sebastian, con auá augustas familias, acompafiáodoá la Sesma. Se tivo á la organización del ayuntamiento dé- París. Mr. Salverte observa qué sien- ñora Princesa X&gt;Óña Mar» Tqr…</t>
  </si>
  <si>
    <t>í . . : ' - ■ S. Pedro de la Carolina del Sut el 1S de Febrerft Uef «fio ¿* nuestro Señor Mr. Paixhans opina que yn la aprobación del proyecto de lev relativo á les de 1833, y el 57.° de la independencia americana. zz. J. Hamilton, Presidente casos en que el gobierno « puede disponer d» la propiedad particular’’, iba tácita de la Gonvencion,del puebl…</t>
  </si>
  <si>
    <t>…tinuaban las cosas en el otado mas precario, el que se cho sin orden de este gefe; bien que nadie cree sea sincera e^ta manifestación. aumentaba mas y mas por la impopularidad del gobernador Mr. Mu Igrave. La Se han descubierto muchas Intrigas, yá esto atribulen algunos la descon cosecha prometía poco, á causa de la falta de agua. Aun no se había designado fianza que reina entre la Puerta y el cuerpo diplomático. Parece que se aguarda el dia para la…</t>
  </si>
  <si>
    <t>…e-* diendo en ambos casos los ¡nfórmés oportunos.” La comisión quiere que en esta ben tener iguales facultades. ley se determine el modo con que se han de tomar estos informes. El ministro Mr. de Sadc quiere que todo ayuntamiento tenga ¡35 facultades queda co^ del Interior y Mr. Girod se oponen al dictamen de la comisión: lo sostienen misión concede á solo parte de ellos. MM. Devaisne y Mole: la Cámara aprueba ti primer párrafo del articulo como M…</t>
  </si>
  <si>
    <t>…y director de los archivos del ministerio de las cuarentenas en la guarnición y territorio de Oibraltar, se manda entre de Negocios extrangeros de S. M. el Rey de los franceses el caballero Mr. otras cosas que se publiquen por proclama en Gibraltar todas las órdenes que Mignet, el cual tuvo la honra de poner en las augustas manos de S. M. una en cumplimiento de la Citada de S. M. diere la junta de Sanidad de esta plaza: caria de pésame que al efect…</t>
  </si>
  <si>
    <t>Mr, Althorp y</t>
  </si>
  <si>
    <t>Althorp y Mr</t>
  </si>
  <si>
    <t>…había comunicado el lord Grey sobre las uniones políticas durante la última formar juicio es-preciso ver qué efecto han producido en S. Petersburgo, y bajo elección, declararon el lord Althorp y Mr. Woód que carecían de fundamento ]ué aspecto las considera aquel gabinete. Es probable que conozca la debilidad de semejantes aserciones, pues que nada había comunicado el gobierno con las unio ia Puerta, que persuadida por el embajador de Francia, ha creido…</t>
  </si>
  <si>
    <t>Mr, F. Avendano y</t>
  </si>
  <si>
    <t>F. Avendano y Mr</t>
  </si>
  <si>
    <t>…s, ademas de los sueldos y raciones dé las tropas. El empréstite Lopez.=Juan Soler-Espiauba.=Josef María Rolandi™Ignacio María Bonet™ que se pidió en Ago.to sé pagó en Octubre. El coronel F. Avendano y Mr. Juan Alvarez. ' V. Huizi han sido nombrados por el gobierno de Venezueia para ir en comi Concuerda lo inserto con su original que queda en el libro capitular de sión á Bogotá. El 2$ se instaló la academia nacional.: se ha publicado un de cabildos celebrados…</t>
  </si>
  <si>
    <t>Mr, Salvador Solitamentosí</t>
  </si>
  <si>
    <t>Salvador Solitamentosí Mr</t>
  </si>
  <si>
    <t>…uevamente descubiertas 6 comprobadas eo ' Mr. Bastard pide que se establezca un solo precio regulador para los depar- varias plantas , hechas y publicadas de orden superior por el doctor D. Salvador Solitamentosí Mr. C. Dupin dice que es necesario conservar los aranceles porque la va, médico botánico, y D. Joaquín Rodríguez, cirujano botánico: reimpresas en agricultura francesa no podría competir de repente con la libre introducción de 1B29. Son 3 tomos en 8.° marquillá,…</t>
  </si>
  <si>
    <t>Mtguel</t>
  </si>
  <si>
    <t>flotfiías croe ha ¿a&amp;'j se asegura qu* las escuadras de D. Mtguel 7 dfc IX Pedro» . fas órdenes oportunas por quien, corresponda i fin de que «proceda á exptík que ¡estaban á U vísta des le antier ¿obre el c tbn dé S. Vicente ^cmpenarón ei 'patentes'' enteramente limpias en beneficio jdel Comercio extraordinariamente combat…</t>
  </si>
  <si>
    <t>Muchirsfve</t>
  </si>
  <si>
    <t>…úmeros» ni— deré y Terapia. ' . .. ... biendo propuesto cti:&gt; periódico esta 'cuestión: }Qui se debe hacer en el caso de Él ? altan pasó á gu quinta (de Terapia, y envió al edecán general Muchirsfve el ex-Emperador venga al Brasil a visitarla su hijo? Responde 'qúe .lo Amed-bájá para invitar al teniente general MurawiefF á venir á su palacio con mismo que se hubiera hecho en Austria, si Napoleón hubiese sol ¡chatio ir á los almirantes I.az.tref y Cumani…</t>
  </si>
  <si>
    <t>Mude</t>
  </si>
  <si>
    <t>…es superiores de las tropas de tier Alemania.á ver su hijo y esposa: y concluye, que antes de volver al gobierno ra. S. A. los recibió con la mayor benevolencia, presentándolos el general Mude D. Pedro, seria expelida del Brasil su dinastía. En efecto, estas son las má rawicff: manifestó de mil modos su satisfacción por la llegada de las tropas ruximas y principios que no rgsan de inculcar a su; confidentes el partido que,dqr. ' sas y su profundo reconocimi…</t>
  </si>
  <si>
    <t>Muffling</t>
  </si>
  <si>
    <t>…sus fervientes Ayer llegó al cuartel general de. Crevelt órden para disolver el ejér deprecaciones á Dios para el entero y perfecto restablecimiento de la sallid cito que manda el general Muffling. El 22 del corriente entraron ya en sus del mas idolatrad*)' de todos los soberanos-, cuya preciosa vida , la de V. M. acantonamientos los diferentes regimientos que antes había en ellos; y los Íia sunación.augustaPoblaProledeySegurReal 3familiade Enerodesead…</t>
  </si>
  <si>
    <t>Mufling</t>
  </si>
  <si>
    <t>…lado el 6 de Noviembre para que en este día se abra la Dieta de tos puedan verse justa y cumplidamente realizados, convendría adquirir una West filia, debiendo ser elpresideqte el general Mufling. (G. de Augsburga.) noticia exacta de los jóvenes que haya en los pueblos comarcanos ál Real Sitio que por su aptitud, buena conducta y circunstancias de sus familias se conside AUSTRIA. ren mas útiles y dignos de ser ocupados en dicho establecimiento. ' Vten…</t>
  </si>
  <si>
    <t>Mugica, Esteban de</t>
  </si>
  <si>
    <t>Esteban de Mugica</t>
  </si>
  <si>
    <t>…! Sr. Balsera, teniente corregidor de esta villa, re .Las secciones ó lotes de vales Reales que entran en suerte son 2916, repre frendada del escribano de número Sierra, se cita á D. Esteban de Mugica, presbítero, sentados por igual número de bolas, desde el número 1 al 2916 inclusive, y vecino que era de la villa de Almadén en el año de Iftez, y capellán de las fundadas los vales Reales que componen estos lotes son exactamente los que se han pre en erra c…</t>
  </si>
  <si>
    <t>Muidlos</t>
  </si>
  <si>
    <t>…mar Negro. So dice con bastante crédito que habiendo corrido la voz entre los soldado* vLa escuadra inglesa que. manda el almirante Malcolm se ha hecho á Ja vela del ejército del general Muidlos que los gefes trataban de negociar con D. Pe desde el día 2 de este mes con dirección á la isla de Sarnos.” (G. de F.) dro su rendié'ioñ &gt; se amotinaron gritando "que nos venden" ■ y que declarada la tropa en completa rebelión ha elegido nuevos gefes. El gene…</t>
  </si>
  <si>
    <t>Mulgrave</t>
  </si>
  <si>
    <t>…as notas que han metido en ral Qol|pga se ha puesto.ya en'márefia contra tos úifiaY6s."(óuardia&gt;t.) tre el vizconde Palmelston y M. de Talleyrásíd fM DedeL Sin embargo, su - —,-Kt lord Mulgrave., gobernador de Jamaica, pasaitdo.jcvúla.Á .las milicias ben nuestros fondos, y en k lonja hay esperanzas de paz. Mañana sale pora , «míos.'piídos de Huntley ,'hizo á los oficiales del regimiento de Santa Ana de Francfort el barón deMunch—Bclimg-hausen, presi…</t>
  </si>
  <si>
    <t>…palabra nifestado anteriormente su descontento, se dirigieron como unos 20*0 de estos [de que tanto se ha abusado, estriba en principios conservadores , mas no revo miserables al lord Mulgrave con el objeto de exponerle diferentes quejas relati lucionarios: su objeto fue reformar, pero no destruir; mejorar las primitivas vas á la situación en que se hallaban; pero parece que S. S. tuvo á bien dcac-ti| instituciones del Estado, removiendo obstáculos…</t>
  </si>
  <si>
    <t>Mumwiéf</t>
  </si>
  <si>
    <t>…tenerse. El Saltan asistió esta mañana ¿ una revista, que lejos de pensar en continuar sus victorias, se halla propendo i contentarse que posó en honor Suyo i los cuerpos rrnós el general Mumwiéf, y le admiró con lo que la Puerta le concede, si al mismo tiempo no hiciese extraordina y agradó mucho la exactitud de las maniobras. Pícese que se introducirá en el rios apotos militares. Dicen que en la actualidad forma otro cuerpo de 2t&gt;d ejército otomano^…</t>
  </si>
  <si>
    <t>Munarriz, Amonio</t>
  </si>
  <si>
    <t>Amonio Munarriz</t>
  </si>
  <si>
    <t>…Manuel González. Montaos , D. Julián de Remalle» D. Próspero qye esta,.partiendo-del.polo) adelanta hácia los desiertos de Oriente, llega á Fausto- Jiménez, D. Juan Josef López', D. Amonio Munarriz, el Conde de las pobIacionefff&lt;gefm¿ri¡GM &gt; en donde se divide , y pasando los Alpes, tirole Torre-Muzquiz, D. Rafael de Goiri, D. Juan Antonio Méndez, D. Josef ses ocnpá á Italia para volver después por los Alpes peninós hasta Maboya y lá$ márge«rfcdel Rhm,…</t>
  </si>
  <si>
    <t>Munch-Bellinghausen</t>
  </si>
  <si>
    <t>…o, asistirán á los ejercicios militares de Magde- -de España 82y. Renta perpetua de id. 67%. burgo. Todas los diplomáticos que estaban ausentes de esta capital han -regresado __E! conde Munch-Bellinghausen , presidente de la Dieta germánica, ha mucho antes de lo que se esperaba.-Lord Granville acaba de llegar: .el barón vuelto á Francfort. El Corresponsal de Ñuremberg confiesa que se ignora com "Werther, embajador de Prusia, se halla aqui muchos dias há, y se a…</t>
  </si>
  <si>
    <t>Muñiz, Cirilo Josef Blanco y</t>
  </si>
  <si>
    <t>Cirilo Josef Blanco y Muñiz</t>
  </si>
  <si>
    <t>…Vara de Albacete, y á la de Jorqueraá D. Felipe bando val, quo marques d-* Miradores, conde de Ploridablanca. Se vende eo Madrid 4 2 rs. eo la li lo es de Albacete: á la de Cea á D. Cirilo Josef Blanco y Muñiz., corregi brería de Sojp. —Principio* de Geografía astronómica, física y política por D. Francisco Verdejo dor de Alcalá de Henares, nombrando para esta vacante á D. Pedro Gómez Fae¿ Cuarta edicoo (1^32/^ nuevamente aumeotada y corregida sobre las tres edi dc…</t>
  </si>
  <si>
    <t>Muño, Josef</t>
  </si>
  <si>
    <t>Josef Muño</t>
  </si>
  <si>
    <t>…fia , que hoy se hace cómoda Noviembre actual, en nombre de la Real universidad de Alcalá de Henares. [ mente en 30 ó 40 horas, se anunciaba hace 70 años del modo siguiente en los D. Josef Muño&amp;Maldonado, ministro honorario del consejo de Castilla, y se periódicos de Boston: »Se asegura que el viage á Filadelfia se hara por el Ve— cretario del Real y supremo de Ordenes, antiguo catedrático de jurisprudencia tocífcro 14 dias. de la misma universidad,…</t>
  </si>
  <si>
    <t>Muñoz, Angel Sanz y</t>
  </si>
  <si>
    <t>Angel Sanz y Muñoz</t>
  </si>
  <si>
    <t>…de derecho en las materias mas usuales, consultando las leyes lio á 1.® de Setiembre. en que se apoya, y se citan al margen* Se suscribe en Valencia, 1 asa del autor, pla Sacedon. D. Angel Sanz y Muñoz, en el Real sitio de la Isabela: desde J.“ za de las Comedias, núm. xa. En Madrid en casa de Da Francisco Gómez García, est ile de la Encomienda, núm. 9. En Salamanca en casal de D. Josef Meodez, calle de de Junio á fin de Octubre, aunque pueden usarse con ut…</t>
  </si>
  <si>
    <t>Muñoz, Juan Nepomuceno</t>
  </si>
  <si>
    <t>Juan Nepomuceno Muñoz</t>
  </si>
  <si>
    <t>…l crimen de la audiencia de Sevilla, y para esta vacan los Soberanos. La nación ha visto con placer el feliz recobro de la salud del te de oidoi al alcalde mas antiguo de la misma D. Juan Nepomuceno Muñoz; Rey nuestro Señor; y que confiando á V. M. su paternal gobierno, ha pro y pitá la" plaza que resulta vacante por esta promoción al alcalde de corte de digado con mano liberal en sus Soberanos decretos, luces, unión, paz, y olvido, NavaHra electo D. Manuel BS…</t>
  </si>
  <si>
    <t>Muñoz, Juan Nepomucenó</t>
  </si>
  <si>
    <t>Juan Nepomucenó Muñoz</t>
  </si>
  <si>
    <t>…incia de Madrid. ra tina plaza de oidor de la Reat audiencia de Sevilla vacante por promoción ha población asciende *320 habitantes, y la dotación consiste en 43 rs. anuales pa de D. Juan Nepomucenó Muñoz, al decano de la sala del crimen de la mis gados por trimestres, se le da casa gratuitamente, 30 fanegas de trigo con que con tribuyen los que se afeitan en su casa , y ademas de los partos y otros casos que se ma D. Pascual Méndez Acuña; y para esta resulta…</t>
  </si>
  <si>
    <t>Muñoz, León Redondo y</t>
  </si>
  <si>
    <t>León Redondo y Muñoz</t>
  </si>
  <si>
    <t>…rregui: igualmente se Existencia IMVADIDOS, * ha dignado nombrar para la vara de alcalde mayor de Jarafuel, en el reino de Siss. del dia an Total. Curados. Fallecidos. Valencia, á D. León Redondo y Muñoz: para la de Portillpá D. Ramón Pon- terior. Graves. Leves.I ce de León: para la de Quintanar de la Orden á D. Francisco Amonio Maldonado; y para la de Jcirqueraá D- Miguel Antonio Ochoteco Asimismo se 14 338 11 32 381 IOS 6 ha servido nombrar á consulta de la…</t>
  </si>
  <si>
    <t>Muñoz, Policarpo</t>
  </si>
  <si>
    <t>Policarpo Muñoz</t>
  </si>
  <si>
    <t>…: 40} A fio d. los 30 últimos A vot. cuela de primeras letras, y de los jóvenes de la cátedra de latinidad; la pri ▼ales no consolidados, ioj A id. A vol. y prima. mera i cargo de D. Policarpo Muñoz, y la segunda al de D. Manuel Búr- Deuda negociable del $ p. 100 A papel, oo. Id. sin Interes, 00. gos, mereciendo muchos de los examinados varios premios que les fueron re Acciones del banco español, 00. partidos según reglamento; y quedando muy complacidos…</t>
  </si>
  <si>
    <t>Muntaner, Juan</t>
  </si>
  <si>
    <t>Juan Muntaner</t>
  </si>
  <si>
    <t>…de Octubre de 1833. do mucho a la conservación de este monumento y áque se abriese la lamina, el ca =E1 comandante general de las provincias Vascongadasc=Fcderico Castaños. nónigo D. Juan Muntaner, individuo correspondiente de la Real academia de la His toria, cuya instrucción en las ciencias eclesiásticas y en los estudios de humanidades, y las virtudes que dichas ciencias y estudios inspiran, son harto conocidas de cuantos tieneo la dicha de tratarle…</t>
  </si>
  <si>
    <t>Muntaner, Lorenzo</t>
  </si>
  <si>
    <t>Lorenzo Muntaner</t>
  </si>
  <si>
    <t>…se quio al gobierno y á las artes, dibujó el pavimento con toda exactitud, y grabd la la Reina Gobernadora, en nombre de la sacra Magestad de nuestra ¡nocente lamina el presbítero D. Lorenzo Muntaner, impelido del mismo deseo. Ha contribui augusta Reina Doña Isabel 11. Viva la Reina. Tolosa 8 de Octubre de 1833. do mucho a la conservación de este monumento y áque se abriese la lamina, el ca =E1 comandante general de las provincias Vascongadasc=Fcderico Ca…</t>
  </si>
  <si>
    <t>Muraview</t>
  </si>
  <si>
    <t>…modo inmutable la su- to que el Divan ha sido de dictamen de no admitir la oferta. Sin embargo, el - cesión al trono de las Españas en la línea directa de nuestros idolatrados So general Muraview se ha dirigido á Alejandría con el objeto de proponer igual beranos, y me atrevo á presagiar á V. E. que lá excelsa Princesa DoSa Ma mediación al virey; pero tampoco se duda que producirá igual efecto en el ría Isabel Luisa, ídolo de todos los españoles, llev…</t>
  </si>
  <si>
    <t>Murawief</t>
  </si>
  <si>
    <t>i Num. 99. Jueves 15 dé Agosto dé Í83Í MADRID, ARTICULO DE OFICIO. bramiento de ayudante general de S. M. el Emperador, concedido al teniente general Murawief que manda el cuerpo auxiliar del Bosforo. (ZX de Peters~ El Rey y Reina nuestros Señores, la Serma. Sra. Princesa heredera y su burgo.) «ugusta Hermana siguen sin novedad en su importante salud. -Fn la última guerra de Rusia con Peisia el cuerpo ruso que mand…</t>
  </si>
  <si>
    <t>…de Suiza; mas parece que para tratar for tenido por objeto la conservación del imperio otomano. malmente de ellos se espera saber cuáles son las miras del gabinete de Lóndres, El general Murawief, antes de dejar las playas del Bósforo, ha consagrado la mansión que ha hecho en ella el ejército ruso, con un monumento. Este es pues al principio eran contrarías á la reforma total de las relaciones federales de Suiza. un gran pedazo de risco, del peso de 2…</t>
  </si>
  <si>
    <t>MurawiefF</t>
  </si>
  <si>
    <t>…ibió estas instrucciones por una corbeta con bastante obediencia i V.- M- y á las leyes fundamentales de la monarquía. Dios guarde anticipación para poder unir sus pasos á los del general MurawiefF, y asi Mela importante vida de V. M. muchos y felices años. Cádiz 13 de Febrero hemet-Ali ha podido convencerse -de U perfecta identidad de las miras d¿ de J833Í=Señoru=A L. R. P. de V. M azJoaquín Gómez y Ansa. ambas cortes, de la invariable amistad que el E…</t>
  </si>
  <si>
    <t>Murawieff</t>
  </si>
  <si>
    <t>…cualquier paso hostil que hubiera dado desde que recibió las .ordenes de su »jai colonias se gobernarán por leyes y reglamentos particulares.” Siendo asi padre, que le comunicó el general Murawieff, quien je intimó ademas qué se de que en las sesiones celebradas después de-Julio de 1830 se acordó suprimir la tuviese y esperase el resultado de las negociaciones, i Sin embargo , después de palabra reglamentar-, de modo que se puede decir que la constituci…</t>
  </si>
  <si>
    <t>…altan pasó á gu quinta (de Terapia, y envió al edecán general Muchirsfve el ex-Emperador venga al Brasil a visitarla su hijo? Responde 'qúe .lo Amed-bájá para invitar al teniente general MurawiefF á venir á su palacio con mismo que se hubiera hecho en Austria, si Napoleón hubiese sol ¡chatio ir á los almirantes I.az.tref y Cumani y los oficiales superiores de las tropas de tier Alemania.á ver su hijo y esposa: y concluye, que antes de volver al gobiern…</t>
  </si>
  <si>
    <t>MurawiefFque</t>
  </si>
  <si>
    <t>…mismo tiempo la de nConstantinopla 7 de Febrero* lid® apresuro á anunciar a V. E. que por cisión nunca desmentida, de que responden V. M., de todas las clases de este el teniente general MurawiefFque ha llegado de Alejandría, he recibido del cuerpo á defender á toda casta hasta perder la vida,si necesario fuere, los cónsul general de S. M. un parle en que me informa de haber desempeñado Agrados legítimos derechos de V.,M., de la Reina, nuestra Señora y au…</t>
  </si>
  <si>
    <t>Muro, Josef</t>
  </si>
  <si>
    <t>Josef Muro</t>
  </si>
  <si>
    <t>…cumplim¡ento.=Éstá rubricado de la Real mano.= de la Vega, D. Felipe Bauzá, D. Gregorio Saenz deVillavieja, D. Josef Mou- —Paludo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Miguel de Alava, D.…</t>
  </si>
  <si>
    <t>Murube, Santiago Ascacibar y</t>
  </si>
  <si>
    <t>Santiago Ascacibar y Murube</t>
  </si>
  <si>
    <t>…a reunir, en él El .ÍUsy nuestro Señot se ha servido nombrar intendente de la provincia tqdpsJs* turcos que, se. hallan en, csta5db.de tomar las arnias; pero la dispo— de Aragón á D. Santiago Ascacibar y Murube, que actualmente lo es de la sicion eti que actualmente se halla el. pueblo, no üá esperanzas de qué este pro de Cartagena^ de la de Granada al honorario de ejército y efectivo de la de yecto'tenga buen resultado. Se decía que el partido moderado del divan, o…</t>
  </si>
  <si>
    <t>Mutler, Josef Cruz</t>
  </si>
  <si>
    <t>Josef Cruz Mutler</t>
  </si>
  <si>
    <t>…tas de Cortes de por los ministerios de Guerra y Hacienda sino á los empresarios ó á su apo 1789, y la otra Real declaración, con cuyos documentos se afianza mas y derado en J aeü D. Josef Cruz Mutler, que es la persona competentemente nm la antigua sucesión en el reino. Y ojalá que Melgar, favorecida por la autorizada para percibirlos. ^ naturaleza con. toda clase de afortunadas proporciones, ocupara en el ma Lo que comunico á V. SS. para su inteligencia…</t>
  </si>
  <si>
    <t>Muzquiz, Martin Javier</t>
  </si>
  <si>
    <t>Martin Javier Muzquiz</t>
  </si>
  <si>
    <t>…nsejo de Navarra; y para esta plaza, que cará el tomo 3.° y último de la obra. —:—El nuevo viagero por amiricas^ cuaderno.6.a con una lámina fina , que represen resulta vacante, 4 D. Martin Javier Muzquiz: para el corregimiento de letras ta .el calendarlo de los mejicanos. Se vende en esta corte en la librería de Razóla, y de Torrijos, á D. Francisco Javier Carril, alcalde mayor de .Tavara: para la en'Barcelona en la de Bergnes y compañía, 4 6 rs. vira de alca…</t>
  </si>
  <si>
    <t>Myíbi</t>
  </si>
  <si>
    <t>…muchas cláusulas. el banco de los obispos. £1 obispo de Londres tolera que el ar2cbispo Wha- Respecto i la cláusula 127 relativa á la venta perpetua de los terrenos cor telg y el obispo Myíbi se distingan como los únicos sostenes del gobierno li- respondientes á obispos , pide ql obispo de Rochester que se'deseche absoluta ; roas todo oslo de nada servlrá. mente. El obispo de Gioucester y el duque de Wellinglon te oponen también í,of amigos del or…</t>
  </si>
  <si>
    <t>Na</t>
  </si>
  <si>
    <t>…bia creído oportuno prevenir al co ba convencido de que los ministros no podian permanecer en sus puestos, pues mercio inglés, aunque nada sabia de oficio; y que por lo tocante al capitán Na que habían dado pruebas de su incapacidad.. Si los torys entrasen mañana en el pier, el almirantazgo, aunque con sentimiento, habia juzgado de su deber bor ministerio no hay duda de que obrarían de muy distinto modo’que los minis rarlo de la lista de oficiale…</t>
  </si>
  <si>
    <t>Na, Julián</t>
  </si>
  <si>
    <t>Julián Na</t>
  </si>
  <si>
    <t>…e Toledo se cita á todos los - otra de S de Junio de 1805, por la cual se manda guardar y cumplir la Instruc que se crean con derecho .en el concurso de acreedores á los bienes de D. Julián Na ción inserta en ella sobre el modo de proceder en las causas de fraude de la Real ha varro y D. Manuel Rodríguez Monge , capellanes que fueron de Reyes nuevos de la re cienda, y penas que deben Imponerse á los defraudadores: á 4 rs. ferida ciudad, para que se…</t>
  </si>
  <si>
    <t>Nadal, Tomás</t>
  </si>
  <si>
    <t>Tomás Nadal</t>
  </si>
  <si>
    <t>…tivo con aplicación al globo y mapas generales de las men muy detenido: la Cámara decide que la discusión continúe; el presidente cinco partes del mundo para uso de los nidos, por D. Tomás Nadal. Se vende en concede Ja palabra á Mr- Lafitte, mas este diputado manifiesta que tiene que Madrid en la librería de ia-viuda de Cruz, y en la de Sánchez á 3 rs. ocupar bastaste tiempo la atención de la Cámara, por cuya razón desearía —Lucinda ó lo natural; com…</t>
  </si>
  <si>
    <t>Nantingles</t>
  </si>
  <si>
    <t>…referencia al ex El TI de Marzo llegó á esta rada una corbeta de guerra sarda, a cuyo bor presado comandante ha expuesto el Sr. Secretario interinó de Estado y del Des do venia el general Nantingles t que ha sido cónsul general de Cerdeña en pacho de Marina. En su consecuencia se ha dignado resolver el Rey nuestro Smírna,en calidad de encargado de Negocios extraordinarios: después de la cua Señor que los buques-correos que vengan de la Habana dejen en lo…</t>
  </si>
  <si>
    <t>Ñaparme, Martin Fernandez de</t>
  </si>
  <si>
    <t>Martin Fernandez de Ñaparme</t>
  </si>
  <si>
    <t>…duo de hela re-iú ¿iúmero D. Joseí Duaso , y la de la HLtoria, representada por so director el Í|^pílfciá^^iÍÍS|ÍiÍÍÍÍ¡^@|Í|q|^:::c^::;^lnio' desde el primer día acred*- ■d Excmo. Sr. D. Martin Fernandez de Ñaparme* su secretario interino D. Die go Clemencia, estuvieron en palacio á ofrecer á SS. MM. y A A., coa motivo comaitóanted;:: de la solemne proclamación de ia Reina nuestra Señora Doña Isabel ii , los ejemplares impresos de las oraciones gratulatorias que las aca…</t>
  </si>
  <si>
    <t>Napiér</t>
  </si>
  <si>
    <t>…ue se empleen los menos buques mercanta que sea porible.(G¿irfr¿?J) riendas y puestos de periódicos Etc. que residen ert Lóndres y sus ¿créanlas, en ___ Xa expedición que manda el capitán Napiér, si se ha ^ dar eréditó á lo» fa aual áñnuejab«n ;dc la intervención que en ellos ejercían los comisionados de periódicos ingleses, salió de Óporto k mañana “del 20 dd pasado. La éteñédra «nraaos-y ue tos •ñwestroq de pastas; y manifestando los abusos que en…</t>
  </si>
  <si>
    <t>Napier</t>
  </si>
  <si>
    <t>…a no consentirlo, por ló cual amenazo anti Í6 cual fue aceptado al momento. cipadamente á la Cámara con la disolución, si adoptaba lo propuesto por la col Parece que el objeto del capitán Napier es pasar de Lisboa y arribar á los AI- inision. , , garbes, situados en la extremidad meridional de Portugal. El Albitm considera la «Pero después de muchosdiscurxos en favor y en contra, el diputado Mitsalida de la expedición como una tentativa de los pedris…</t>
  </si>
  <si>
    <t>…al inclinarían al gobier nistro acerca de lo que acribaba de ocurrir en Portugal: »porque deseo saber, no de S. M á reconocer de hecho á Doña María. dijo. si el oficial ingles, el capitán Napiér, á quien.se debe eL haberse apresado .' En los mismos términos.se.expresó S. E. Codrington, pero al fija M Ro la escuadra de nuestro aliado D Miguel, se halla todavía inscrito en la nó binson declaró que retiraba su irióción. mina del ejército ingles, y en se…</t>
  </si>
  <si>
    <t>…Lóndres, estará ausen El lord Grey contesta que no sabe qué otra cosa mas se pueda hacer res- te ocho dias: por ahora queda encargado de los asuntos de la embajada M. As jpecto al capitán Napier. ton, primer secretario de ella. El Cunde de Eldon: El Sr. conde de Grey puede leer eri el cód:go militar ------ Se habia anunciado que el regreso del conde de Aponv á esta capital no el artículo que trata de las trasgresiones en que puedan incurrir los ofici…</t>
  </si>
  <si>
    <t>…he opuesto í la voluntad de S. M. Solo cuartel del regitnientp núm. 10 con ánimo de prender los oficiales que estaban asistí á la asamblea pqra expresar el aprecio que profeso al capitán Napier por allí reunidos; pero, fue recibido con fuego de fusilería muy bien sostenido: Arra «u* prendas personales. ¡El noble conde podrá decirme que no hubiera habido ya contestó, y mandando calar bayoneta cargó1 sostenido’ por el pueblo míe acu Pares dispuestos i…</t>
  </si>
  <si>
    <t>Napier-</t>
  </si>
  <si>
    <t>…paña 84.' Renta perpetua de id. 69¿. Pregunta el conde de Eldon en qué consiste que habiendo quebrantado el El dia 18 por la tarde tuvo el embajador de Rusia una dilatada conferen capitán Napier-, la neutralidad, como el ministerio ha confesado, solo se le cas cia con los ministros de Austria, He España v de Prusia. tiga borrando su nombre de la lista de oficiales de marina. -------Lord Granvilie, que ha salido repentinamente para Lóndres, estará ause…</t>
  </si>
  <si>
    <t>Navalon, Juan Castillejo</t>
  </si>
  <si>
    <t>Juan Castillejo Navalon</t>
  </si>
  <si>
    <t>…osef Alvarez del Manzano: para la de Cea, á D. Manuel elementales; la teoría de la resistencia y choque de los Suidos; y el exámeo compa Martínez Fernandez: para la de Miájadas, á D. Juan Castillejo Navalon; y pa rativo deLe&amp;cto útil que producen las diferentes ruedas hidráulicas. Se resuelven las anas importantes cuestiones industriales, determinando la cantidad de agua que se ra la de Algarrobo, á D. Dámaso Merca y G ron. requiere como potencia motriz para efe…</t>
  </si>
  <si>
    <t>Navamuel, Mariano Ruiz de</t>
  </si>
  <si>
    <t>Mariano Ruiz de Navamuel</t>
  </si>
  <si>
    <t>…to 4e¡ 17 del corriente ha tenido á bien S, M. conceden LDj Carlos y á te pasiones revolucionarias de Madrid! ¡No es cierto que pt tro- los honores del supremo Consejo de Indias i D. Mariano Ruiz de Navamuel,; [-no.se vendria abajo, ora á los golpes dfcl partido retrógrado, ora al empuje del dignidad de tesorero de la, Sta. iglesia metropolitana de Granada, en atención; I-partido ciegamente innovador? I preguntamos ahora, ¡quién tendría la.culpa á sus distinguido…</t>
  </si>
  <si>
    <t>Navarrcte, Juan</t>
  </si>
  <si>
    <t>Juan Navarrcte</t>
  </si>
  <si>
    <t>…. En la clase primera de filosofía D. Francisco Pareja el primer premio, v Idem 14. Invadidos 15, muertos 4&gt; graves 8, leves 7. los segundos D. Josef Henriquez, D. Benito Zappino, D. Juan Navarrcte y D. Francisco Ayala. Sevilla. Existencia del dia 14, 597. Invadidos el 15, 159. Tfctal 756. Muer En la segunda clase de filosofía obtuvo el primer premio D. Francisco Sán tos 37, graves 104, leves 375, convalecientes 139, curados 91. Existencia 628. chez, y los segundos D. Josef…</t>
  </si>
  <si>
    <t>Navarrete, Martin Fernandez</t>
  </si>
  <si>
    <t>Martin Fernandez Navarrete</t>
  </si>
  <si>
    <t>…rte ocurren , y que concille todos los derechos y todos los intereses. Y del coronel y oficiales del regimiento de América, 14 de línea; y de ios del [ nombro para esta comisión á D. Martin Fernandez Navarrete, ministro jubi Bailen, 5.° ligero. lado del consejo de la Guerra, D Francisco León Bendicho, ministrohonora- Exposiciones á S. M.s la Reina Gobernador*. [rio del mismo, y D. Diego Clemencin , que lo es del de Hacienda. Tendréislo [ entendido, y dispondréis lo…</t>
  </si>
  <si>
    <t>…&gt;n Es Gd-n cue 1 r-s cue paran las contribuciones sean acmiticos a cxcir.-rurias y Josíi Mar.a Pu¡¿, ID. Antonio FcrnanJc/ L’rrutia, D. Luis Fernandez de Cór diiir Kuir; i,. doba, D. Martin Fernandez Navarrete y D. Luis Urrejola, que después fue Las primeras Cortes á cue asistieron procuradores.del. pueoio tueron las ce-, ron admitidos ai honor de besar ia mano ¿ S. M. .Asistieron 2 acto tan solem Icbratm en l.ír. e; año uc i i.:v. Er ía'mbma época ton o rtu d.icrcncu apa- ne ci Excm…</t>
  </si>
  <si>
    <t>Navarro, Antonio</t>
  </si>
  <si>
    <t>Antonio Navarro</t>
  </si>
  <si>
    <t>…educación, luis jóvenes que carecen del estudio de la lengua latina y las personas del otro sexo puegep por medio de ésta obrita adquirir las luces ne vacante por fallecimiento de D. Antonio Navarro, i D. Nicolás Martínez de cesarias para escribir coa perfección, y al efecto se ponen rallos ejemplos toma Tejada; para la ración que le baila vacante en la santa iglesia catedral de Jaén dos dé los mejores hablistas castellanos de prosa y verso, puestos con…</t>
  </si>
  <si>
    <t>Navarro, Francisco Montero y</t>
  </si>
  <si>
    <t>Francisco Montero y Navarro</t>
  </si>
  <si>
    <t>…e tripulación, los cuales fueron arrojados á la para la alcaldía mayor del valle deIguña á D. Mariano García Bajo: para la costa por la violencia del-viento. j&gt; , de Torqueipada á D. Francisco Montero y Navarro: para la de Tordesillas á „Los beduinos los recibieron, conduciéndose cob ellos con mucha huma D. Gabriel García Caballero, todos cesantes. Asimismo se ha servido tras nidad ; pnes no contentos! con haberles ofrecido víveres y prodigado todos los ladar á D. J…</t>
  </si>
  <si>
    <t>Navarro, Manuel Jiménez</t>
  </si>
  <si>
    <t>Manuel Jiménez Navarro</t>
  </si>
  <si>
    <t>…leto. 1 En iguales términos han felicitado a 5. M. el ayuntamiento de la villa de »Hasta entonces continuaba en efecto reinando alguna inccrtidumbre res Mazarron, reino de Murcia, D. Manuel Jiménez Navarro, corregidor de Bui- pecto á los intenciones de Ibrahim, quien parecía dispuesto á no retirar Jai ejer trago, el ayuntamiento de esta villa, EL Alejo Molina y Vera, vizconde de cito hasta que las tropas rusas hubiesen abandonado el Bosforo. Pero instruido Huer…</t>
  </si>
  <si>
    <t>Navarro, Pedro</t>
  </si>
  <si>
    <t>Pedro Navarro</t>
  </si>
  <si>
    <t>…ir zaragozano santo Hominguito de ral, pre dicado en el santo metropolitano templo del salvador de esta ciudad en el dia de su festividad 31 de Agosto de 1839, por el presbítero y doctor D. Pedro Navarro, lector de latinidad y humanidades en dicha santa Iglesia. Se halla venal en Madrid en la li REAL LOTERIA MODERNA. brería de Calleja , Zaragoza en la de Pardo, Valladolid en la de Roldan, y Sevilla en la de Caro Hernández, A 9 rs. y 17 mrs. Noticia de los pue…</t>
  </si>
  <si>
    <t>…seria preciso El cardenal voivió á España al cabo de algunos días, dejando el mando ¿z -que una de las casas reinantes sucediese exclusivamente en el imperio , como la la plaza á D. Pedro Navarro , el cual extendiendo sus conquistas á toda la re casa de Hapsbourg lo hacia en los cuatro sg4os últimos, cosa á que nunca se gencia, se apoderó de Bugía y obligó á los beyes de Túnez y Tremecen a sei.c prestará el gabinete prusiano; ó seria forzoso foimar pa…</t>
  </si>
  <si>
    <t>Navarro, Santos</t>
  </si>
  <si>
    <t>Santos Navarro</t>
  </si>
  <si>
    <t>…a ha tenido la de la Princesa D. Vicente López, y hace mención honorífica del alcalde ma dignación de hacer é,n.migara agente .especial de ja prosperidad de esta prór- yor de Haro D. Santos Navarro por lo que contribuyó al armamento de ¡os vincia , por su Real ^ecretq.de 10 del corriente. V voluntarios. , . l,----- El honorífico título ^qe agente especial de prosperidad con que S. M. se ha -------------... _auuM—^ dignado honrarme lisonja mj,^corazón y…</t>
  </si>
  <si>
    <t>Ne-pcmueeno, Juan</t>
  </si>
  <si>
    <t>Juan Ne-pcmueeno</t>
  </si>
  <si>
    <t>…stilla s C otilla , Castilla , Castilla: por nuestra ca Lisboa 2J. de A üviem.brc. tólica Reina y Señora Doña María Isa sel ii (Q. D. Grb) viva, viva , viva. El II ce! corriente d brigadier D. Juan Ne-pcmueeno atacó ccn la id \ 5d Fueren convidado» í c-,u *ugu»U función, de L» autoridad.» y per división de su mando el pueblo de Peines, una de las mejores posiciones de las sonas distinguidas, d Excmo. Sr. D. Pedro Sarsfield, general en gefe del ejer tropas de D- Mig…</t>
  </si>
  <si>
    <t>Negocios, Je</t>
  </si>
  <si>
    <t>Je Negocios</t>
  </si>
  <si>
    <t>…que la ley es inútil, im necesidad y conveniencia dé acceder á lo que pide el gobierno. política , y contraria al objeto para que se pide: Inútil, porque si algunos refugiados El ministro Je Negocios extranjeros: Señores: bajo dos puntos de vista se han faltado á sus deberes, los tribunales y las leyes comunes bastan para casti pueden considerar, á mi parecer, los argumentos que el preopinante acaba de garlos; impolítica, porque recurriendo á leyes de exc…</t>
  </si>
  <si>
    <t>Nepomuceno, D- Juan</t>
  </si>
  <si>
    <t>D- Juan Nepomuceno</t>
  </si>
  <si>
    <t>…dispensa, en el concepto que pagado dad y consideración. el plazo enunciada, serán irremisiblemente pasados por las armas como traido Ya en 23 del actual habia obtenido el Excmo. Sr. D- Juan Nepomuceno res todos los que se cojan con las armas en la mano, con arreglo á decre dé Vial su primera audiencia del Rey y de la Reina de Inglaterra en calidad tos adjuntos. Las de los presentados serán retnitidas á esta ciudad a disposición | de enviado extraordinario…</t>
  </si>
  <si>
    <t>Nepomuceno, Juan</t>
  </si>
  <si>
    <t>Juan Nepomuceno</t>
  </si>
  <si>
    <t>…illanova,, porque Los ene Sautttrem 21 de Octubre. migos ya habían pasádo por VillaFranca. El corregidor de Eig-ueira avisa con fecha 9 del corriente, que en la tarde Luego que el brigadier Juan Nepomuceno, que se hallaba ea la -vanguardia [del dij anterior se presentaron á vista de aquel puerto, y fuera del alcance de del cuerpo de observación situado en Toxresvedras, supo el resultado del .ata | la artillería de sus bjfcrías, dos fragatas y i&gt;« .bergantín del…</t>
  </si>
  <si>
    <t>NepomucOro'Vial, Juan</t>
  </si>
  <si>
    <t>Juan NepomucOro'Vial</t>
  </si>
  <si>
    <t>…nal y 1* junta de En atención 4 los distinguidos servicios, probados- talentos y-constante leal* comercio de la ciudad de Valencia; la det principado dé Cataluña; el gefe y tad de D. Juan NepomucOro'Vial, he venido en nombrarle, de acuerdo con subalternos de la subdelegación de policía de la villa de Vivero; los em mi muy caro y amado Esposo, y en virtud de is* facultades que me tiene con pleados de Rentas Reales de la villa de San Clemente, y el contador da…</t>
  </si>
  <si>
    <t>Ñero, Raimundo</t>
  </si>
  <si>
    <t>Raimundo Ñero</t>
  </si>
  <si>
    <t>…, leves 33, sef Romero Moreno, D. (Alfonso Henestrosa y D. Fernando Pérez de Nueconvalecientes 27. rós: los segundos premios los obtuvieron D. Josef Nieulant, D. Antonio Vaillánt, D. Raimundo Ñero y D. Francisco Tuero. Ocurrencias de hoy. Graves 30, leves 25, invadidos 17 , convalecientes 9, muertos 11, enfermedades comunes 15. En la clase superior de gramática latina llevó el primer premió D. Anto Dia 12. Existencia de ayer. Graves 44» leves 38, convalecientes 27. nio Cam…</t>
  </si>
  <si>
    <t>NeuhofF'</t>
  </si>
  <si>
    <t>…sa con actividad (G. de Ntcker.) I ^ -J Constantino fia 19 de Marzo. Idem 9. El estado de las cosas casi es el mismo. La escuadra rusa continua anclada Acaban de conducir á ata al doctor NeuhofF' que se había fugado dapu-s en el Bosforo, y parece que espera la contestación deMehemet-Alí á las prepo de las desgraciadas ocurrencia del dia 3 , y ha sido detenido en la aldea de Kosiciones del embajador francés, para darse á la vela. Entonces se dirigirá h…</t>
  </si>
  <si>
    <t>Nfount-Stuart</t>
  </si>
  <si>
    <t>…lá economía de gastos, bien sage para el'cabo de Buena-Esperahza en el buque de la compañía de la India ^ue todavía no se ha-fijado la ciudad donde deberá reunirse esta asamblea. (D. Nfount-Stuart, capitán Elphinstope , que debe dar la vela en Porstmouth el de Francfort,') Junes próximo. Es costumbre que un gobernador y comándame en gefe resida Trieste 22 de Octubre,. cinco años en aquella colonia. El valiente general B. d’Uran ha elegido para edecán s…</t>
  </si>
  <si>
    <t>Ni-</t>
  </si>
  <si>
    <t>…a ij de Setiembre dé este afio. I eclesiástico. En suma el Rey amado,el Sr. D. Femando vn (Q. D. D. G.), Se vende en Madrid en 1» librería de-la viuda de Croz. y eo Qv;edq en U de D. Ni-] . 4 colás García Longoria, , .V[nos dejó su corazón, y en él todo su poder y-sus virtudes. La Retlgipn y ta redactados e de ¡¡roítille* latina célebres‘autores por D, Luis] ríelos mas —Elemento J Monarquía, primeros elementos 'de vida para la Es paila., será…</t>
  </si>
  <si>
    <t>Ni-, John</t>
  </si>
  <si>
    <t>John Ni-</t>
  </si>
  <si>
    <t>…en los Estados germáni Tolon es el siguiente: cos y en los Cmtonesá sus interiores circunstancias; pero al cabo la revolución La fragata los Estados-Unidos, cuyo comandante es el capitán John Ni- sofocada en Alemania se encontrará tan impotente como Suiza. (G. de F.) colson, y la fragata la Constelación, que la manda Mr. Jorge Read. Estos dos ____ Podemos asegurar que el gobierno recibió ayer noticias de Constantinopla, buques han salido de Mahon, en…</t>
  </si>
  <si>
    <t>NicasioGaflégo, Juan</t>
  </si>
  <si>
    <t>Juan NicasioGaflégo</t>
  </si>
  <si>
    <t>…o en este puerto 180 naves mercantes, y salido 148 id. con Í8cí, y una oda sobre (á influencia del entusiasmo en las artes, leída en ía misma fmtos y efectos del país. " junta por D. Juan NicasioGaflégo, académico de’honor : un cuaderno de 39 páginas. premios Sefior en la pública hecha por junta uueetra de igaaler el Rey K(OJA,—Logroño. Trigo, de 28 á 30 rs. fanega: cebada,de 15 4 16 id.: -—Distribución 1832. » fie que se Marzo academia M. el dia 27 de. dign…</t>
  </si>
  <si>
    <t>Nicolás</t>
  </si>
  <si>
    <t>…la no representación en el tér ----- Se baila pronto en Bilbao, para salir al mar, con el primer.buen viento para el Havre de Gracia, el bergantín goleta español S. Yuon Bautista, capitán D. Nicolás mino prescrito de los créditos contra individuos no comerciantes y en estado de - de Arana. A su llegada al Havre'empezará á tomar carga para Cádiz, igualmente une quiebra, y por ocultación de sumas á pagar, de capitales, de documentos y do para Bilbao, si la…</t>
  </si>
  <si>
    <t>…azones por la salud , prosperidad V larga vida del magnáni to de V. M. los honrados habitantes de la leal Torrenueva , y no han podido mo, dichoso y padre soberano de los rusos el emperador Nicolás. lograrlo hasta el dia, que lo ejecutan por el conducto de su nuevo ayunta »Concluida la comida todos los convidados se trasladaron á otro gran sa miento , quien lón , en donde S. M. el Emperador dio orden para que viniesen los grandes A V. M. suplica se dign…</t>
  </si>
  <si>
    <t>…rid, ha cabido en suerte con el primer extracto de la de este Nrvríriyt «^mrarlas recibidas en el ministerio del Fomento general del Reino. xlia á Doña María Amalia Otero, hija de D. Nicolás, capitán de Fragata de la Real armada, muerto en el campo del honor. Provincia de /Malaga. [ Estado sanitario de la ciudad de Malaga desde el día 24 al 2-' de jSüV*tm~ abolsa jde cokexcío.__Cotización de hoy á las tres de la tarde. : bre r ambos inclusive. BJ…</t>
  </si>
  <si>
    <t>Nicolás, Juan</t>
  </si>
  <si>
    <t>Juan Nicolás</t>
  </si>
  <si>
    <t>…ule de lar morcar , 4 tomos en 8.° coo 16 láminas supremo de la Guerra, por jubilación de ,D. Francisco de Paula Franco, i finas. Se vende en.la librería de Rasóla i ¡6 esa pasta. D. Juan Nicolás de la Fuente, oficial l.° 2.° de la secretaría del despacho.de -—-El Amigo de lo infancia, á anécdotas extraídas de las obras de Berqulo, un to la Guerra. ntito eo 8.a Se vende eo la librería-de Razóla á fi rs. en pergamino. ----- Et Peregrino, 6 Cristabela d…</t>
  </si>
  <si>
    <t>Nieto, Joaquín González</t>
  </si>
  <si>
    <t>Joaquín González Nieto</t>
  </si>
  <si>
    <t>…ta dél vdecano D. Matías Pareja y Torres, D. Francisco Iñigo de Iñigo. de Castilla la Vieja con la del 3 del corriente, dan parte de no haber ocurrido I D. Santiago López Regañón, D. Joaquín González Nieto, D. Pedro de Vi- novedad en la tranquilidad pública. (J</t>
  </si>
  <si>
    <t>Nieulant, Fernando</t>
  </si>
  <si>
    <t>Fernando Nieulant</t>
  </si>
  <si>
    <t>…s 5, muertos 4» graves 3 , leves 2. En la clase de griego obtuvo el primer premio D. Pedro Sistemes, habién Dia 12. Invadidos 12 , muertos 2, graves 5 , leves 7. dole sorteado con D. Fernando Nieulant. Dia 13. Invadidos 14 &gt; muertos 4» graves 6, leves 8. En la clase primera de filosofía D. Francisco Pareja el primer premio, v Idem 14. Invadidos 15, muertos 4&gt; graves 8, leves 7. los segundos D. Josef Henriquez, D. Benito Zappino, D. Juan Navarrcte y D. Fran…</t>
  </si>
  <si>
    <t>Nieulant, Josef</t>
  </si>
  <si>
    <t>Josef Nieulant</t>
  </si>
  <si>
    <t>…1. Existencia del dia de ayer. Graves 33, leves 33, sef Romero Moreno, D. (Alfonso Henestrosa y D. Fernando Pérez de Nueconvalecientes 27. rós: los segundos premios los obtuvieron D. Josef Nieulant, D. Antonio Vaillánt, D. Raimundo Ñero y D. Francisco Tuero. Ocurrencias de hoy. Graves 30, leves 25, invadidos 17 , convalecientes 9, muertos 11, enfermedades comunes 15. En la clase superior de gramática latina llevó el primer premió D. Anto Dia 12. Existen…</t>
  </si>
  <si>
    <t>Nieva, Josef Mpria de</t>
  </si>
  <si>
    <t>Josef Mpria de Nieva</t>
  </si>
  <si>
    <t>…l bien ge neral de una nadon. Leída en la cátedra de agricultura del Ral jardín Botánico de ba esta propia ciudad como la joya mas preciada de su corona. Granada 19 da Madrid, por D. Josef Mpria de Nieva. Un cuaderno ene.0 que se hallará S4rs.r0 Julio de 1833. = Javier Abadía. . esta corte eo le Imprenta de Bdrgos, frente de S. Isidro el Real, y en la librería de Cuesta, frente fi las gradas de S. Felipe, Madrid 81 de Julio. •——Nueva edición del ingenioso hid…</t>
  </si>
  <si>
    <t>Noguet</t>
  </si>
  <si>
    <t>…ciudad á M. Sermet, intendente de ejército. La primera brive de 'la noche las escenas de desorden ocurridas en dicha ciudad con motivo gada'de esta división, bajo las órdenes del general Noguet, se compone de los de varios papeles esparcidos por los orangistas, solicitando y alarmando á todos regimientos 4° dé ligeros y 48 de línea, y se acantonará ¿n Bayona y sus cer para conseguir la restauración. La relación del corresponsal es la siguiente: »Me…</t>
  </si>
  <si>
    <t>Nominales</t>
  </si>
  <si>
    <t>…esta no se verificó, y parece que el momo día hubo comunicaciones por es da la referida disposición'4-1 de Real orden de 18 de Abril próximo pasa crito. Ei 27-por la mañana fue el general Nominales al Bardo-, visita que ha do. De la de S. M. lo comunico á V. E. para su inteligencia, la de la junta , y repetido después varias veces, pero sin traslucirse nada de las conferencias, pues demas efectos correspondientes á su cumplimiento. Dios guarde á V. 6. m…</t>
  </si>
  <si>
    <t>Nontingles</t>
  </si>
  <si>
    <t>…Ofalia.xeSr. Presidente cos: lo que prueba que no es el dey quien exige los sacrificios en las preten de la junta suprema de Sanidad. siones que se discuten- r Solo se sabé que el general Nontingles subió al Bardo el 3 del corriente, Excmo. Sr.: Hecho cargo el Rey nuestro Señor de lo propuesto por esa y á su regreso mandó llamar á todos los sardos que residen en esta , y a lo* suprema ¡unta en 17 del presente , y encerado por las últimas comunicaciones c…</t>
  </si>
  <si>
    <t>Noriega, Josef de Hevia y</t>
  </si>
  <si>
    <t>Josef de Hevia y Noriega</t>
  </si>
  <si>
    <t>…a parte mis intenciones. Y nombro para componer dicha comi todos los antecedentes y datos necesarios para el acierto, evacúe con la breve-1 sión al ministro de mi Consejo y Cámara D. Josef de Hevia y Noriega, á &lt;fed que permíta la importancia del asunto, la consulta que se le encargó por I D. Manuel Josef Quintana, secretario de la interpretación de lenguas, y al Pa Real orden de 27 de ¡Junio último, sobre si convendría generalizar dicha gracia j dre Fr. Josef de…</t>
  </si>
  <si>
    <t>Noriega, Josef Hevia y</t>
  </si>
  <si>
    <t>Josef Hevia y Noriega</t>
  </si>
  <si>
    <t>…oaquín 11 rbína. jos exponemes, y que jamas desmentirán, sosteniendo siempre por convenci miento , por deber y fidelidad jurada los imprescriptibles derechos que han ele * Señora: D. Josef Hevia y Noriega, ministro de vuestro Consejo y Cámara, vado á la dignidad de Reina á la indicada vuestra Hija y Soberana nuestra. con el mayor respeto exponé á V. M.: que al vene colocado en calidad de su Almagro y Octubre 8 de. 1833.=A L. R. P. de V. M.=Joaquín de la Cue pl…</t>
  </si>
  <si>
    <t>Noriega, Josef María Hevia y</t>
  </si>
  <si>
    <t>Josef María Hevia y Noriega</t>
  </si>
  <si>
    <t>p • -s/í r» /.'i i PJiim. I!2I. Jueves 3 de Octubre de 1833. GACETA DE MADRID. ARTICULO DE OFICIO. y en la de magistrados, á D. Nicolás María Gareli, y á D. Josef María Hevia y Noriega, de mi consejo Real, los cuales por el orden de su nombramiento La Reina nuestra Señora Doña Isabel h , y S. M. la Reina Gobernadora^ •crin suplentes de los primeros; y en el caso de fallecer alguno de estos: Quiero siguen sin novedad en su importante salud.…</t>
  </si>
  <si>
    <t>Noronha, Josef</t>
  </si>
  <si>
    <t>Josef Noronha</t>
  </si>
  <si>
    <t>…ados, Bichas 1£ al 4 por too.. que se hallaban en el.sitio llamado Agoardente, y. que también se ,habia pre Tit. al port. de $ por seo. ! . ♦oí id. id. 35} Id. M. sentado et mayor D. Josef Noronha con la rouget, tres hijos menores y dos Vales consolidados..«. criados, todos fugados del castillo de Foz. ’ ,1 ' *'A. nn CfiniAlMadne. . 9i Id. id. En carita fecha en Vallongo 4 23 del que rige 4 las 10 de la noche se di Deudá neg. del s P- Ué bastimentos, l…</t>
  </si>
  <si>
    <t>Norzagaraáv</t>
  </si>
  <si>
    <t>…rdera , agente fiscal que flie del Real yjHjptenp» 7 consejo de el Hacienda, en para qué vecino término de 1 corte, este 4é j días acu Idem./ 90.. de juzgado del al asista derecho Sr. Norzagaraáv de teniente les del dan que á usar ¿¿diz. corregidor , 7 por la escribanía de Gonzalo; apercibidos qne da no verificado las pa 00. • • y . Sevilla. rará perjuicio. , , 1 * , EN LA IMPRENTA REAL-</t>
  </si>
  <si>
    <t>Norzagaray</t>
  </si>
  <si>
    <t>…ará de hacer envíos, yi sea cn¡ grande para la marina general de Reatas. • y «ira el ejército, ó ya en pequeño para particulares que se quieran dedicar i ----- Por providencia del señor Norzagaray, refrendada del escribano Saotln, se fio.» .de Do» acreedores señalado, para Autopia de mugrr la junta de Doña y Fabra, Jlauo . 98oalmuer ramo de indi&amp;tria. , , ■ - Francisco del corriente nueve de la posadqdsl U mañana, en Ribera, el dia á las Potando la soc…</t>
  </si>
  <si>
    <t>Norzagaray, Mateo de</t>
  </si>
  <si>
    <t>Mateo de Norzagaray</t>
  </si>
  <si>
    <t>…se han hecho los anteriores, á no ser que concurran en algunos circuns mediato. tancias particulares que precisen desde luego la nueva justificación. En virtud de providencia del Sr. D. Mateo de Norzagaray, teniente corregidor Asimismo, y para que no se entorpezca en esta corte por su mucho cú de esta villa, se cita á D. Luis Ricardo Galindo, presbítero, D. Miguel Francisco Galindo, su hermano, Juan Casado de Torres, vecinos.que fueron del lugar de Va— mulo , e…</t>
  </si>
  <si>
    <t>Norzagtray, Mateo'jfe</t>
  </si>
  <si>
    <t>Mateo'jfe Norzagtray</t>
  </si>
  <si>
    <t>…de esta corte;-conperapoderquebastanen el Sevilla. Trigo, á 43 rs. fauega: cebada, á 18 id.: aceite, de 29 á 31 ri. te.-y i; debida dlrecciotí, ante el seliór teniente corregid &gt;r D. Mateo'jfe Norzagtray y arratu. escríba ola de número de D. Gervasio de &lt;&gt;'ii otas i ústr deirderecho que crean asistir Han entrado en este puerto 36 naves mercantes, y salido 59 con frutos lesrá el; apercibidos.perjuicio quequehayapasadolugar.dicho término.sin ma* citarlos ni emp…</t>
  </si>
  <si>
    <t>Nórzégaray</t>
  </si>
  <si>
    <t>…este medio plausible no solo se podrá. sostener fan útil industria, sino que rá perjuicio. susempresarios, animados con el buen éxito de sus desvelos, darán tpas ex provldeoda del Sr. Nórzégaray, teniente corregidor de esta «lila te dta 4 p. Hampo, D. Juan Agustio y D. Juan Manuel Pardo, hermanos, hijos de D. JoSéf tensión'ál establecimiento, expondrán á la venta pública otras varios artícu- Francisco .Fardo y D. foirft Rita de Torres Errazquio, d,4…</t>
  </si>
  <si>
    <t>Nos, Claudio</t>
  </si>
  <si>
    <t>Claudio Nos</t>
  </si>
  <si>
    <t>…na de las salas del Real colegio Tina DE BOMBOU. de S. Telmo, cuyo acto presidió el Excmo. Sr. Asistente , y fue muy concur do , dando principio á él por . un discurso que leyó el catedrático D. Claudio Nos D. Lino Matías Picado, Franco de Jaque , por la gracia de Dios y .Soutelou, y mereció los mayores aplausos de los espectadores. de la santa Sede apostólica abad de S. Cucufat de Valles nulíius diocoests, del consejo de S. M. Scc. &amp;c. &amp;c : A nuestros hermanos y súbditos del…</t>
  </si>
  <si>
    <t>Nota, Francisco</t>
  </si>
  <si>
    <t>Francisco Nota</t>
  </si>
  <si>
    <t>…tar el buque, y se me ba concediPedro Rato, D. Juan González Izquierdo, D. Ramón Rey lio, D. Josef »dt&gt; la libre plática. González de Ribera y D. Angel Ferro, regidores perpetuos; D. Francisco Nota. » La autoridad local me ha precisado á que haga la Obligación de de Paula Exea, D. Miguel Salvador Valarino y D. Josef León López ^di «suscribir por los géneros de que se compone el cargamento , declarando que putados de es.te común; D. Juan Soler-Espiauba,…</t>
  </si>
  <si>
    <t>Nota, Juan</t>
  </si>
  <si>
    <t>Juan Nota</t>
  </si>
  <si>
    <t>…clase de bellas letras fueron premiados D. Josef Zorrilla, D. Fran Total general 152. cisco Pareja y D. Silvestre Collar. En dibujo y pintura D. Felipe Vedoya, D. Rafael Córdoba, D. Juan Nota. El subdelegado general de policía recomienda el infatigable zelo dd Bessieres, D. Saturnino Saenz, D. Francisco Sánchez y D. Bruno Saenz. encargado de la subdelegacion principal D. Josef de Santa Cruz, asi en man En música fueron premiados D. Francisco Viado…</t>
  </si>
  <si>
    <t>Nota, Mariano</t>
  </si>
  <si>
    <t>Mariano Nota</t>
  </si>
  <si>
    <t>…mayor de la villa de Estremera á D. Cárlos Parés: para la del Carpió de Montalvan Quedan existentes para mañana 270. á D. Agusiin Pelaez; y para la de las Cinco Villas de Aragón á D. Mariano Nota. La enfermedad continúa presentándose con mas benignidad, según O roña y Heroles. parte dé da Real academia de Medicina ,y Cirugía de dicha plaza. Igualmente se ha servido presentar para el priorato de Roncesvallej á Don Jo-ef Miguel de Villanueva, párroco de…</t>
  </si>
  <si>
    <t>Noticia</t>
  </si>
  <si>
    <t>…SEAL LOTERIA MODERNA* el reino de Valencia, cuya dotación es la de 50 pesos anuales pagados del fondo de Propios. Los pretendientes dirigirán sus memoriales, francos de porte, al secretario Noticia de los pueblos y administraciones donde han cabido los premios ma— del ayuntamiento de la expresada villa en el término de 30 dias. ■yares, de los que comprende el sorteo de ayer. — ■■■En la villa de Briviesca, provincia de Búrgos, se halla vacante el partido…</t>
  </si>
  <si>
    <t>Novella, Juan Antonio</t>
  </si>
  <si>
    <t>Juan Antonio Novella</t>
  </si>
  <si>
    <t>…aballería de León, 2.° de ligeros, qtie se halla tam Lérida 31 de Octubre de l833.=Señora.= Á L. R- P. de V. M-=r Lorenzo bién á mis órdenes en esta ciudad, mandada por su Japitan D. Juan Antonio Novella.=Pedro Fleix.nPedro Jordá.=:Mariano Gigo^Bucnarcntura Vidjl^s de Palacio; y i fin de que aquella omisión involuntaria no pueda poner en du Mariano Posorull.=Ramon Vicens. da-su fidelidad á nuestra Reina y Señora Doña Isabel 11, y obediencia á las órdenes de S…</t>
  </si>
  <si>
    <t>Nu, Lorenzo Sánchez</t>
  </si>
  <si>
    <t>Lorenzo Sánchez Nu</t>
  </si>
  <si>
    <t>…Guznrau bolsa de comercio._Cotización de hoy 6 las tres de la tarde. el Bueno.=D. Juan Antonio Mendez.=D. Juan Castelló^D. Bonifacio GuI ticrrezc=D. Francisco Javier Mariátegui.==D. Lorenzo Sánchez Nu5ez.=D. An- ERECTOS PUBLICOS. | dres Cabaliero^=D. Josef Fagoaga.=D. Julián Aquilina Perez.sD. Joscf Mu- Inscripciones sobre el gran libro al 5 p. loo, 00. Dichas Id. al 4 p. loo, 00. | guiroc=D. Faustino Domínguez, secretario.” &lt; Títulos al portador de ¡ p. 1…</t>
  </si>
  <si>
    <t>Nubar</t>
  </si>
  <si>
    <t>…Miguel Tossitza, comerciante griego-de Alejandría, y uno de los cortesa-, Alonso Andrade y San Juan. nos del virey , ha recibido su nombramiento de cónsul de Grecia en Egipto. El Sr. Nubar, jóven esmirniota y sobrino de Boghos bey , ha ascendido á Señor: El cabildo de la santa iglesia metropolitana de 1» muy leal ciudad primer dragomán de segundo que era antes. de Santiago de Cuba, excitado por un oficio de su limo, prelado para tributar Se ase…</t>
  </si>
  <si>
    <t>Nueconvalecientes, Fernando Pérez de</t>
  </si>
  <si>
    <t>Fernando Pérez de Nueconvalecientes</t>
  </si>
  <si>
    <t>…clase inferior de gramática latina sortearon el primer premio D. Jo Ayamonte. Dia. 11. Existencia del dia de ayer. Graves 33, leves 33, sef Romero Moreno, D. (Alfonso Henestrosa y D. Fernando Pérez de Nueconvalecientes 27. rós: los segundos premios los obtuvieron D. Josef Nieulant, D. Antonio Vaillánt, D. Raimundo Ñero y D. Francisco Tuero. Ocurrencias de hoy. Graves 30, leves 25, invadidos 17 , convalecientes 9, muertos 11, enfermedades comunes 15. En la clase superior de…</t>
  </si>
  <si>
    <t>NÚMEROS, Ra</t>
  </si>
  <si>
    <t>Ra NÚMEROS</t>
  </si>
  <si>
    <t>…rende ¿l sorteo de ayer. tal, refrendada del escribano de número Ordoñez, se c-lta á todos los que se crean con derecho á los bienes que han quedado por fallecimiento intestado de Doña Ra NÚMEROS. ' PREMIOS. ADMINISTRACIONES. mona Gallego, vecina que fue de esta corte, psyra que en el término perentorio de ocho días le deduzcan en di*ho juzgado y escribanía, coa apercibimiento de quedo 8,483..........10000 ps. fs................................ .. Gra…</t>
  </si>
  <si>
    <t>Nunes</t>
  </si>
  <si>
    <t>…etiembre. El dia 31 de Agosto último por tra el centro y la izquierda de su línea. Todo se redujo á un tiroleo, de que la tarde salió de Mafra La brigada de reserva mandada por el brigadier Nunes, resultaron algunos muertos y heridos por ambas partes, sin que se diese ataque -con dirección £ esta ciudad: el mismo dia á las ocho y media de la noche em formal ni se empeñase acción. prendió S. M. el mismo camino, acompañado de todo su estado mayor y tres…</t>
  </si>
  <si>
    <t>Nuñez, Fernando</t>
  </si>
  <si>
    <t>Fernando Nuñez</t>
  </si>
  <si>
    <t>…s las autoridades civiles, militares y eclesiásticas, y el cuerpo de nobleza; en segui 2&lt;5,451. ..-......... 8000 pt. Madrid. da una comisión deCuatro' regidores 'pasó á buscar al Sr. D. Fernando Nuñez 12,876................. 2000. Idem. Robres, caballero del orden de Calatrava, alférez mayor perpetuó de Chinchi 2.911...... 2000.............ti Valencia.!- i lla; y recibido por la concurrencia y ante todos los escribanos de número, que 19,686........... 2000…</t>
  </si>
  <si>
    <t>Nyevelt, Zuylen de</t>
  </si>
  <si>
    <t>Zuylen de Nyevelt</t>
  </si>
  <si>
    <t>…n menos de limitarse dentro de pocos dias. Durante su ausencia quedará encargado de la secretaría el á declarar que el que habia hecho las heridas no era culpable. La consecuencia barón Zuylen de Nyevelt, ministro plenipotenciario que fue en la conferencia es fácil de deducir. de Lóndres. Se ignora si la indisposición de M. Dedel es la única causa que ha ____Acaban de botar al agua en el Támesis el mayor barco de vapor que has habido para nombrarle sucesor en…</t>
  </si>
  <si>
    <t>O, Ve</t>
  </si>
  <si>
    <t>Ve O</t>
  </si>
  <si>
    <t>….lGAAÁlÍtyldyüA;dAG:AdG'Ai:y;%lltlA:IS ve:nh V eí alú. -e; I&gt;. Ar.l&lt; r.i • Davha , \ erice me; la prh: ■:; de D N . ..;•&gt; de 1&gt;J:!;c-, hie-e 1 ; C— - . ’* ;■■:*. llili lix M'lre , cura Ve O.A t. ull a S.mvuñ z: de D. &gt;a b . ■ G - / h o -J ' .••-.. J •• . e ■ -y - U- \' :■ |f}AlatAt:wDdyd.cü:'Í^-eidorally'dil^lfreckfívilrir;y '■"/ *. A4' - S. M. : i\. ' *. (l ,n. Reo de Tonsd.mm, v dv !.::. J. • DeA-uG, vur: 1 de !» -y -. ■;-. t m • &lt; u . .. n w-…</t>
  </si>
  <si>
    <t>O-Donell, Josef</t>
  </si>
  <si>
    <t>Josef O-Donell</t>
  </si>
  <si>
    <t>…tran Excmo. Sr: H© dado cuenta al Rey nuestro Señor de la sumaria formada quilidad: ni una vez sota han excedido los límites prescritos á un cuerpo mili en esa capital al teniente general D. Josef O-Donell, -que V. E. me repritió ya tar: ni una vez sola han desmentido que solo quieren monarquía pura, absolu finalizada con oficio de 24 del mes anterior, suscribiendo V. E- al'cííctámen ta, y tal, cual V. ML la heredó de sus mayores, como sabiamente dijo vuestra d…</t>
  </si>
  <si>
    <t>O-Gaban, Juan Bernardo</t>
  </si>
  <si>
    <t>Juan Bernardo O-Gaban</t>
  </si>
  <si>
    <t>…ario de gobierno por tres días consecutivos.” fónts de este crímerr. . »E1 17 se divulgó la noticia de este atentado, la cual excitó principalmente El Sr. gobernador de esta mitra D. Juan Bernardo O-Gaban, después dé ífttre los extranjeros li mas grande indignación: inmediatamente marcharon á haber dispuesto que en todas las iglesias se hiciese repique general de campanas, Maparapa las autoridades y lo$ cónsules ingles y americano: el de Francia no y se cantas…</t>
  </si>
  <si>
    <t>Oana</t>
  </si>
  <si>
    <t>…refe Jpyépis^los-eftcfer^^^^^ Desde rida acción de ayer, y también el expresado comandante de batallón Azpiroz, fes;áésió§#f§l¿és:i|§li:ts|b#hyg^ - ■■.■■■. el teniente Gamez y el capitán Oana, que después de animar á la caballería, ahay una diferencia enorme, que" solo' ’ ha podido vencer la ignorancia poniéndose a h cabeza, lo hizo también después 4 la de k infantería y k ani iudc no' debe mó con su ejemplo. También debo hacer mar honorífica menc…</t>
  </si>
  <si>
    <t>Obispo</t>
  </si>
  <si>
    <t>…tiene conferidas, y y el zelo de sus maestros, especialmente de su director D. Antonio Cánovas. conforme en un todo con su voluntad, ha expedido en favor de sus vasallos El limo. Sr. Obispo, que también concurrió í presenciar los exámenes, vió los españoles. El Consejo me manda que lo comunique á todas las personas que complacido los sazonados frutos que en tan tierna edad daban los alumnos en dependan de mi autoridad. todos los ramos que forman…</t>
  </si>
  <si>
    <t>Obra, J. M. G. N.</t>
  </si>
  <si>
    <t>J. M. G. N. Obra</t>
  </si>
  <si>
    <t>…desto porD. Tomas Alfageme. Se hallará en las librerías cámara de i&amp;t diputados__ Sesión de ídem. de Hurtado y de Brun. —El experimentado cazador y perfecto tirador, compuesto por D. J. M. G. N. Obra útilísima á todo aficionado al arte de cazar, por los varios secretos que en ella se Continúa la discusión del proyecto de ley relativo á «los deberes y facul manifiestan: método que se debe observar para tirar corriendo y al vuelo á todo gé tades dé los ayun…</t>
  </si>
  <si>
    <t>Ocaña, Juan</t>
  </si>
  <si>
    <t>Juan Ocaña</t>
  </si>
  <si>
    <t>…eves 430, convalecientes 149, curados 115. Existencia 804. tuvo el segundo. Existencia del 17, 804* Invadidos el 18, 186. Total 990- Muertos 22, En la segunda clase de matemáticas D. Juan Ocaña obtuvo el primer pre graves 217, leves 439, convalecientes 186, curados 106. Existencia 862. mio, y D. Silvestre Collar el segundo. En la clase de física experimental obtuvo el primer premio D. Antonio Estado que manifiesta los cadáveres enterrados en los cem…</t>
  </si>
  <si>
    <t>OcañáVpatá, Josef García Sánchez</t>
  </si>
  <si>
    <t>Josef García Sánchez OcañáVpatá</t>
  </si>
  <si>
    <t>…o de la referida villa. lla de Buelna 4 D. Juan Josef Moro de Elejabeitia: para la de Bembibre 4 -*■—pediendo precederse en esta corte á la subasta de los utensilios que han de su D. Josef García Sánchez OcañáVpatá la cle Navalcarnero á D. Josef Morfi; ministrarse a las tropas del ejército, estantes y transeúntes en la prcviucia de Va lencia , por el término de cuatro años, que comenzarán á cantarse desde 1.° de Maya y para una canongía de la catedral de León 4 D. Migue…</t>
  </si>
  <si>
    <t>Ochoa, Sebastian García de</t>
  </si>
  <si>
    <t>Sebastian García de Ochoa</t>
  </si>
  <si>
    <t>…uelto inmediatamente y antes que el Príncipe saliese Teruel...................... D. Joaquin Montesoro y Moreno. del palacio de las juntas. _ Toledo............................... D. Sebastian García de Ochoa. ESPAÑA. Valencia. ......................... D. Josef Galdeano. Valladolid................... .. . D. Josef laboada. Madrid 16 de Diciembre. Zamora.............................. til marques de Vaidegema. El dia 13 del actual se dignó S. M. la Reina Gobernador…</t>
  </si>
  <si>
    <t>Ocon, Josef Asensio de</t>
  </si>
  <si>
    <t>Josef Asensio de Ocon</t>
  </si>
  <si>
    <t>…, y que dice asi: Derechos sidad literaria de la Habana; la junti de subsidio de la ciudad de Toledo, el de la Soberanía en su inmemorial plenitud, para que el poder Real tenga to brigadier D. Josef Asensio de Ocon , y otras muchas corporaciones civiles y da la fuerza necesaria para hacer el bien: Derechos de sucesión, astgur¿idos eclesiásticas. Á la descendencia legítima y directa del Rey nuestro Señor t en conformidad de las antiguas leyes y usos de la nación. Felicit…</t>
  </si>
  <si>
    <t>Ocurrencias, Jo</t>
  </si>
  <si>
    <t>Jo Ocurrencias</t>
  </si>
  <si>
    <t>…amática latina llevó el primer premió D. Anto Dia 12. Existencia de ayer. Graves 44» leves 38, convalecientes 27. nio Campos, y los segundos D. Juan Pedro Cortés, D. Carlos Mesía, D. Jo Ocurrencias de hoy. Invadidos 23, muertos 7, graves 18, leves 12, con sef Bohorques, D. Manuel Mendiola y D. Luis Sistemes. valecientes 15 , enfermedades comunes 33. En la clase de humanidades tocó él primer premio á D. Fernando MadraDia 13. No se ha .recibido el parte r…</t>
  </si>
  <si>
    <t>Odescalchi</t>
  </si>
  <si>
    <t>…t, obispo de Orvieto, quedaencargado dél mims-i 'Europa. Qu&amp;ieramos que st'sigiíiesé uila política'jústáVttnpárcial (é//ü)£'y:.,gúq terio del Interiora-Sil Santidad ha nombrado al cardenal Odescalchi qbispóde concillara Jos odigs de partido; que no sé.viniese diariamenteá ejtcjtaf,Iqs;p¿-¿ Sabina r vicecanciller: dignidad, la mas elevada en la .{jerarquía, y que dá;mur siones reyrfudtbnhrras, qué eh él’ dla' áóh'yá Ífnp¿getít¡^; téi Inútiles lóSeáfiiercho…</t>
  </si>
  <si>
    <t>Odet-Pellion</t>
  </si>
  <si>
    <t>…andar S. M. que se den las gracias á este inte- I Cocodrilo.” (G. de F.) resado, y que se publique en la Gaceta este rasgo de desprendimiento para su I «El bergantín la Flecha, su capitán Odet-Pellion, teniente de navio t ha satisfacción. llegado á Toloci el 30 de Setiembre. Este buque salió de Navarino el 15. —En vista del testimonio publicado por el consejo de sanidad de Inglaterra Noticias sanitarias recibidas en él ministerio del Fomento general del Re…</t>
  </si>
  <si>
    <t>Odriozola</t>
  </si>
  <si>
    <t>…' xjue cree el mas 4 propósito para conseguir la aproximación deseable,, y cuyas Tres écces mirtos-4 nuestro amado Rey enlazarse en los santos vínculos del fórmulas son debidas al Sr. Odriozola. /L° Ip aplicaciones de Ja* leyes: del matrimonio: tres veces fueron coronadas á su lado la virtud y la hermosura en movimiento libre al exátnende las fuerzas variatrices gue obran sobre los pro Princesas que inspiraban las espenrizas mas dulces 4 esta heroic…</t>
  </si>
  <si>
    <t>Odrlozola, Josef de</t>
  </si>
  <si>
    <t>Josef de Odrlozola</t>
  </si>
  <si>
    <t>…a; sostuvo vigorosamente los ataqua que ANUNCIOS. por consecuencia de la retirada de las tropas aliadas dirigieron los franceses con Tratado elemental de meedñioa, por el teniente coronel D. Josef de Odrlozola, ca tra Medinasidonia durante tra dias consecutivos, y verificó la suya por las in- pitán del Real cuerpo de artillería, profesor en el colegio de esta arma, i individuo de la academia de Nobles arta de S. Fernando: Madrid, Noviembre de 1833. Dos to mediacion…</t>
  </si>
  <si>
    <t>OFICIAL, Francisco PARTE NO</t>
  </si>
  <si>
    <t>Francisco PARTE NO OFICIAL</t>
  </si>
  <si>
    <t>…a del Rey de Propios de la provincia de León. Inglaterra. Tendréislo entendido,»y dispondréis su cumplimiento. = Está ru bricado de la Real mano.scPalacioá l.° de -Enero de 1833—A D. Francisco PARTE NO OFICIAL. de Zea Bermudez. * ' NOTICIAS EXTRANGERAS. En atención 4 los distinguidos méritos y 4 las particulares circunstancias que ' . RUSIA. concurran en D. Luis Fernandez de Córdoba, enviado extraordinario y minis tro plenipotenciario que ha sido en la corte de Ber…</t>
  </si>
  <si>
    <t>OHer</t>
  </si>
  <si>
    <t>…misma librería están ción de sus actas encuadernado en pasta , al que presente la versión castellana de ahora de venta otras varias obras del mismo autor. , ■ por providencia del Sr. OHer, decano de la sala de alcaldes de casa y corte, y la citada obra hecha con toda exactitud, prefiriéndose la que resulte mejor des juez conservador d-1 Real derecho de décimas, se cita á D. Angel Benito Poublon, 6 empeñada en el caso de concurso de varias para…</t>
  </si>
  <si>
    <t>Ol, Mariano</t>
  </si>
  <si>
    <t>Mariano Ol</t>
  </si>
  <si>
    <t>…r un bmnCárlos Cemadas, D. Manuel Antonio Ulivarria, D. Josef Ramos, D. ¡Ilde bre de bien y de tan eminentes conocimientos. fonso Ponte; D. Rafael di: Torre*, D. Ildefonso Frutos, D. Mariano Ol mas, D. Benito Jiménez de Cisneros, D. Angel Pedrero, D. Juan Télesfo- ioua db coKBScro.__Cotización de hoy i lat tres dr ia tarde. ro Díaz y D. Raimundo Canenciá; y á los externos D. Lorenzo Vergara, «FICTOS PUBLICOS. Aí c&amp;tttdo. A • A D. Antero Sainz, D. Ju…</t>
  </si>
  <si>
    <t>Olavarríeta, Francisco de</t>
  </si>
  <si>
    <t>Francisco de Olavarríeta</t>
  </si>
  <si>
    <t>…, mi muy caro y amado Esposo, me tiene' conferidas; y de peligro cón que fije amenazada su preciosa vida. El Todopoderosa que vela ícuerdo cort'su soberana voluntad, en nombrar i D. Francisco de Olavarríeta, para conservarla, oyó los votos que se le dirigían por el mejor y más amado de gobernador di la sala del crimen de la audiencia de Sevilla, y para esta vacan los Soberanos. La nación ha visto con placer el feliz recobro de la salud del te de oidoi al alcalde…</t>
  </si>
  <si>
    <t>Olave, Buenaventura</t>
  </si>
  <si>
    <t>Buenaventura Olave</t>
  </si>
  <si>
    <t>…y arde cuanto D. Santos Sánchez Pandos y para el corregimiento, de la villa de, .Baños de Molhay de ira y de pasiones en España, y la consecuencia será crear un ejército al gas i D. Buenaventura Olave, [Pnaendiente. ; «Aun hay mas: en tal estado el gobierno de la Regenta se encontrará en- Igualmente se ha servido.presentar por B-eal decyeto para la nación vacante t-tro dos fuegos. Porque jqué seria ¡gran Dios! una asamblea en lás circunstan- en la santa ig…</t>
  </si>
  <si>
    <t>Olioqui, Pascual</t>
  </si>
  <si>
    <t>Pascual Olioqui</t>
  </si>
  <si>
    <t>…nte sobre sustracción de unos vales Reales formado á principios del año de 1815 por la oficina de Renovación, en la cual fue depositada en la misma especie cantidad y otros por el Sr. D. Pascual Olioqui, alférez mayor de Sevilla: que al ocupar competente á cubrir la sustraída, invita á las personas en cuyo poder se encuentren el tablado el alférez mayor con las demás personas que según costumbre debían las certificaciones que abajo se expresan, para que en e…</t>
  </si>
  <si>
    <t>Oliva, Gerónimo</t>
  </si>
  <si>
    <t>Gerónimo Oliva</t>
  </si>
  <si>
    <t>…. ) id. Santiago j 8»l ‘ í. nuel del Rio: para una canongía de la santa iglesia catedral de Santiago, á Don Benito.Forcalledo: para la dignidad de pleban de la colegial de Pons, á Don Gerónimo Oliva: para una ración de la santa iglesia de Alcubierre, á D. Mi ANUNCIOS. guel Caberopara la dignidad de prior de la colegial de Belmonte-, á D. Teo~ Los suscrlptores al Diccionario geogriflea universal pasarán á la librería de Parola dardo Pedro Rebolledo: para…</t>
  </si>
  <si>
    <t>Oliveira, Jo-ef Machado de</t>
  </si>
  <si>
    <t>Jo-ef Machado de Oliveira</t>
  </si>
  <si>
    <t>…y valor á Tos gefes de la de Rio-Jáneiro á 8 de Junio de 1833-=Aureliano de Sousa é Oliveira Coufacción restaurada j á los que en el 17 de Abril se atrevieron á dar vivas á tinho.=Sr. Jo-ef Machado de Oliveira. -Pedro-i en medio del estrépito de las armas, y que estes gefes adoptaron para Se circuló á todos los presidentes de las provincias del Imperio. agradara) pueblo, un lenguage ultra-liberal, contrario á los notorios sentimientos Ministerio de Negocios extrang…</t>
  </si>
  <si>
    <t>Oliveira, Pedro Josef</t>
  </si>
  <si>
    <t>Pedro Josef Oliveira</t>
  </si>
  <si>
    <t>…ió administrador de la aduana de Cádiz, sobre el depacho de dos millares de san la vela para Odesa con viento favorable. Después de tres dias' de navegación guijuelas que presentó D. Pedro Josef Oliveira, y condujo de Larache la barca llegó á aquel puerto, según cartas de dicha ciudad que se han recibido aquí. española Milagro, se ha serado S. M. resolver por Real orden de 23 de Ju El m»mo dia 13 envió el Sultán al Sr. de Boutenicff tres medallones con lio úl…</t>
  </si>
  <si>
    <t>Oliver, Juan</t>
  </si>
  <si>
    <t>Juan Oliver</t>
  </si>
  <si>
    <t>…stá rubricado de la Real mano.= de la Vega, D. Felipe Bauzá, D. Gregorio Saenz deVillavieja, D. Josef Mou- —Paludo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Miguel de Alava, D. Pablo Mon los in…</t>
  </si>
  <si>
    <t>Olivier</t>
  </si>
  <si>
    <t>…ón de su políti «El dia 3 del corriente llegó de Constantinopla La goleta Mesange, condu ca ¡nvasora, ofreciendo, dicen, que en cambio de sus buenos oficios retirará las ciendo al capitán Olivier, gefe de estado mayor del embajador francés. Este ofi tropas que -tenemos en Anconi. A este proyecto se atribulen las conferencias cial traia las condiciones de paz que en nombre de Francia ha prometido el al que anteayer mañana se tuvieron en las Tuberías en…</t>
  </si>
  <si>
    <t>Oller, Andrés</t>
  </si>
  <si>
    <t>Andrés Oller</t>
  </si>
  <si>
    <t>…mi muy caro y amado Esposo, mé tiene conferidas, ternales la abundancia, la pai y lá justicia, Jáéef 2&lt;J'9s Noviembre'dé 1832— y de acuerdo con su soberana voluntad, én nombrar á D. Andrés Oller con la Señora—'A L. R. P. de V- ÍA.—Manutl M/rría Gutrrtro. antigüedad que tenia al tiempo de su jubilación, y á D. .FermínGil de Lina Señora: Ciudad Real, capital dé la Mancha, ^esmejitlri» su título de muy res, ministro de la chancillería de Granada; y para…</t>
  </si>
  <si>
    <t>Ongar</t>
  </si>
  <si>
    <t>…Le misase Gaceta debie refcvbien haber publicado igual elevación ge donde loados ejércitos vinieron i la manas. El ejército otomano se im en favor d¿ Mr: W«torn, bajo el titulo de lord Ongar. ponía de 863 hombres, entre los cual» se hallaba un considerable numero de ,*_Unwgeto fidedigno ha remitido de París-el proyecto da convenio que alben«&lt;3, en quien» se fundaban grandes esperanzas.</t>
  </si>
  <si>
    <t>Onis, Luis</t>
  </si>
  <si>
    <t>Luis Onis</t>
  </si>
  <si>
    <t>…muerte de en francés por tos doctores H. Miloe, Edv/ans y P. VaVaceur, y traducido de la 2.a nuestro amado Rey el Sr. D. Fernando vu (Q. E. E. G.), y sus sentimientos edición por D. Luis Onis y D. Josef Oriol Perreras. Contiene esta obra todas Us sus de adhesión , fidelidad y obediencia á S. M. la Reina Doña Isasbl ii y i tancias medicinales conocidas basta a) presente; y describe en cada una de ellas ana . nombres, origen , caracteres.botánicos,- propiedades físicas, y qu…</t>
  </si>
  <si>
    <t>Oodina</t>
  </si>
  <si>
    <t>…orden á las universidades y á los estudiantes. £stc^sOgeto es conocido favorablemente por la publicación de muchas novelas Señor: La muy noble y fidelísima villa de la Almunia de; Doña Oodina, "por los diferentes viages que ha hecho, y por su residencia en Ñapóles y en en vuestro reino de Aragón, adquirió aquellos gloriosos títulos con que la hon España. Por desgracia es muy cierto que los acontecimientos de Francfort han ró el augusto Rey, Abuelo…</t>
  </si>
  <si>
    <t>Oráa</t>
  </si>
  <si>
    <t>…1000. -i...........;.. 'Aléeciriíü ' - El espitan general de Aragón con fecha de 27 del corriente dice que el 2á‘ 6,839............... 1000. ... -V ; Sevilla/’'‘ ■ se. hallaba el coronel Oráa con su columna en Olite, y el general Lorenzo en. 10,624;........... ’ 400................. Valencia./' Rafalla, debiendo-obrar de acuerdo rsobre los facciosos de Navarra que estaban: S,532. . . í ■ 40O;... Madrid; n f.. Barcelona.en Barbarin, Lnquin .y puebl…</t>
  </si>
  <si>
    <t>Ordejon, I. de</t>
  </si>
  <si>
    <t>I. de Ordejon</t>
  </si>
  <si>
    <t>…--Eos cuadros de la penitencia, por el limo. Sr. Godeau , obispo de Vence, tradu en que el poseedor sea meramente usufructuario, la fe de vida también legali cidos del francés por D. I. de Ordejon. Esta es una de las obras meditadas mas sabia zada con fecha posterior al vencimiento del plazo que ha de percibirse. mente por su autor, célebre por otras muy apreciables en piedad y literatura. Con Con los residuos, ó sean documentos interinos que son endos…</t>
  </si>
  <si>
    <t>Ordofiez, Tomas Diaz</t>
  </si>
  <si>
    <t>Tomas Diaz Ordofiez</t>
  </si>
  <si>
    <t>…ra ia plaza de alcalde del crimen de la audiencia* He'Aragón, vaca’n te por : 3fca.dijflitícióS} tetídrá’tócIsh'cUsé'-de fniratrfieittiS’éorf'lOs espéCuradqTira'; queseparacion.de D. Tomas Diaz Ordofiez , i D. Manuel María Céspedes mi nistro cesante de la chancillería de' Grabada; para la alcaldía mayor de Siruela á D. Salvador Serrano y Herrera , corregidor cesante de Bujalance, y á diciónes óue-séan- útiles para faciütit tis Ventalás'-de laí-empD. Francisc…</t>
  </si>
  <si>
    <t>Oreiro, Manuela</t>
  </si>
  <si>
    <t>Manuela Oreiro</t>
  </si>
  <si>
    <t>…ia. 5.° Final de la ópera Capuletti é Mon- Madrid, Razóla; Barce’ona, Sierra;Badajoz, Carrilrb;Bilbao, García; Bárbattrp, Latecchi ,• del ‘maestro Bellini, cantado por los alumnos Doña Manuela Oreiro tita; Burgos, Villamieva; Cádiz, Hortal y compabtá-; Coraba, Calvete; Perról; Tejaa da; Granada, Aguilar; Lérida, Caramillas; MurciaBenedicto; Málaga, Aguilar; Lema, Doña Dolores Carralero, D. Mariano Martin, D. Joaquín Reguer, Oviedo, Longoria; Pamplona, Lon…</t>
  </si>
  <si>
    <t>Orense, Juan Jusef Esco</t>
  </si>
  <si>
    <t>Juan Jusef Esco Orense</t>
  </si>
  <si>
    <t>…arroba, según su calidad. tomos qsrímeros, Preélo de suscripción 24 rs. en:Madrid-y 2fi en las provincias, inclu so el valor de los Atlas. Se suscribe en Madrid en la librería de D. Juan Jusef Esco Orense. Trigo, á 5u rs. fanega: centeno y maiz, 4 25 id.: vino, á 30 rs. rar : calle de la Concepción gerdnima, y en ia de |a viuda de Paz, frente á S. Felipe al moyo./) carga. el Real. En las provincias: Btrcelona , en la de Gaspar; Barbastrov, L.fita; Badajoz, Pon…</t>
  </si>
  <si>
    <t>Orge, Miguel</t>
  </si>
  <si>
    <t>Miguel Orge</t>
  </si>
  <si>
    <t>…ino seña Mombeltran £ £&gt;. Lúeas Fernandez; para el de Mayorga de Campos £ Don lado/no seráir admitidos. - ’ Francisco Saturio de la Puerta, y para la aífcddía mayor de Sotomayor £ D. Miguel Orge, todos cesantes. Igualmente ha tenido á bien trasladar al al— XBAl IOTBXIA KODBÍnA. ^ . calde mayor de Cartagena D. Gaspar María Jover , á la de Jorquera, y al de Noticia dt los pueblos y administraciones donde, han cabido los prtnáae ,estar que lo es D. feli…</t>
  </si>
  <si>
    <t>Oricff</t>
  </si>
  <si>
    <t>…Soberano y de sus colegas, habiendo Conseguido con ella el objeto que se pro Solo siguiendo asi, y adictos á nuestro gobierno, seremos fuertes; sin unión ponía. Por lo que hace al conde Oricff, debía saberse que-este diplomático no y sin confianza mutua seremos presa de nuestros enemigos; y el que se opone á habia venido con ninguna misión á Inglaterra, sino que habia pasado por este las autoridades se opone al orden de Dios ;,y los que se oponen á…</t>
  </si>
  <si>
    <t>Orioff</t>
  </si>
  <si>
    <t>…r general, y se dirigió por el camino do li última misión del lord Durham, y cuál ha sido su rebultado! 5.° Finalmcn- Alcoba za. 1 . te, ¡cómo fue" recibido en la corte de S. M el conde Orioff, enviado á Ingla ____ La brigada de caballería que manda el brigadier Juan Galvao que salto terra después de la salida del lord Durham! ayer de esta ciudad, el batallón de infantería de Kstienyoz y toda hr tropa que El lord Palmerston nuniucsttien primer luga…</t>
  </si>
  <si>
    <t>OrioíF</t>
  </si>
  <si>
    <t>…nto Puerta y la Rusia ¡ ahora resta saber cómo, el Parlamento mirará el nucrO fe# d« S. M. el Señor ©. Fernando vu -,'É. &amp;. JL)t pettefádos. del ma» vivo - tado concluido cntre ai conde OrioíF y el Reú-efifendi.’' í. ’■ t . 1</t>
  </si>
  <si>
    <t>Oriol</t>
  </si>
  <si>
    <t>287</t>
  </si>
  <si>
    <t>…se habla de la reunión de otra inglesa. al abrigo de Serva. (G. de L-) »Por Belgrado se tienen noticias de Constantinopla que alcanzan hasta el 27. Estas desmienten la llegada del conde Oriol!' ú aquella capital, en don da Lisboa 27 dé Mayo. sin embargo se le espera de un momento á otro. También anuncian que la es Las noticias de oficio que ha recibido hoy de la ciudad de Braga, con fe cuadra francesa que se reúne en el Archipiélago deberá content…</t>
  </si>
  <si>
    <t>Orlcans, Duque de</t>
  </si>
  <si>
    <t>Duque de Orlcans</t>
  </si>
  <si>
    <t>…90 c. Empréstito Real Fondos públicos. Tres por 100 consolidados 87$. de España 89. Renta perpetua deJd. 76. Los ministros estuvieron muy ocupados toda la mañana del martes. To El Sr. Duque de Orlcans safio ayer para Londres. dos los individuos de la Cámara‘de los Comunes, que ordinariamente vo Antes de ayer el barón de Werther, embajador de Prusia, se presen tan en favor del ministerio, tuvieron también aquella mañana una entrevis to en la embajada de Rus…</t>
  </si>
  <si>
    <t>Orlof</t>
  </si>
  <si>
    <t>…uentes que está anclado en frente del palacio del Gran Señor, al em patróquial y médico titular tienen hoy la satisfacción de felicitar á V. M. por bajador extraordinario de Rusia conde Orlof, al ministro ordinario M- Boutc'el restablecimiento de vuestra interesante salud. tiief, á sus secretarios, al general en gefe del ejercito ruso y ql comandante da ' Xos españoles, Señor, no deben temer peligros, porque defendida vuestra la escuadra rusa. pre…</t>
  </si>
  <si>
    <t>…ra, bien que aLparecer se limita á las obras que se hacen en las plazas de mento se instaló con un gran banquete y fuegos artificiales, á que asistieron el la frontera occidental. conde Orlof, el almirante Lazaref, M. Butenief, ministro cerca de la Puerta, y muchos oficiales de tierra y mar. Los rusos no han grabado en el risco mas Idem 28. que esta inscripción: Desde que llegó de Toeplitz el Rey, de donde hace unos dia» vino M. An25 as Junio na 1…</t>
  </si>
  <si>
    <t>Orloff</t>
  </si>
  <si>
    <t>…ara concluir este negocio pasó a Londres Mr. de Falek. La InglatcrPetertburgo 25 dt Abril. • ra empleó sumas enorme^ en dicha colonia, y ciertamente que las cesiones de El general conde Orloff ha ¿recibido orden de marchar i Comtantinopía , y ’ Demerary y otras posesiones que hacen parte de la Guayan* inglesa, no han de tomar en esta ciudad el rhiitdo en gefis de nuestras fuerzas dé tierra y mar, podido hasta el dia ni reintegrarlas ni -resarcirlas…</t>
  </si>
  <si>
    <t>…ntíiioplá lord Ponsomby, embajador de rios para el pago de atrasos y pensiones que gravitaban sobre la tesorería de la Inglaterra; y el 5 por la tarde desembarcó en Buyucjcderé el conde Orloff, em casa Real de Cárlos x. M. de Belleyme pide lo mismo, y ambos diputados bajador extraordinario de Rusia, y comandante de ía expedición de dicha nación* «Publicamos la traducción del firman de amnistía ¿eneral que la Puerta ha presentan por escrito su propo…</t>
  </si>
  <si>
    <t>OrlofF</t>
  </si>
  <si>
    <t>…egó con felicidad á Consiantinopla el 12 del mismo mes; en gunas proposiciones, y luego se levantó la sesión. (Mercurio de Suevia.) cuyo día 20 se embarcó para el Bósforo S. E. el conde OrlofF en la corbeta la Pendaraclia, acompañado del piróscafo el Tonante. ( Diario de Petertburgo.) AUSTRIA. El 2 de Abril pasaron las tropas que forman el cuerpo ruso del /Bósforo, desde el sitio donde desembarcaron, al nuevo campamento designado jíor el ge Vierta…</t>
  </si>
  <si>
    <t>…nseguir un triunfo completo en el divan. sargentos ya comprometidos y otros que no eran militares, á quienes se habia El Sultán está ahora sometido enteramente á su influencia. El conde OrlofF llegado á corromper por medio de libelos impíos y revolucionarios impresos en podrá experimentar grandes dificultades y hallarse detenido en sus pasos desde Marsella y en Lugano, y con la oferta de sumas considerables. El objeto do es que el almirante Roussin…</t>
  </si>
  <si>
    <t>…ú otras causas hayan dejado de presentarse á su debido tiempo, pue- saba sorpresa y admiración. dfe suceder que otros no lo hayan verificado por&gt; circunstancias inevitables, ha El conde OrlofF, embajador extraordinario del Emperador de Rusia, que tenido á' bien S. M. conceder el término improrogable de dos meses contados llegó el 5 al Bosforo, tuvo á los dos dias audjencia del gran Señor. Dícese que desde el día en que se publique en la Gaceta esta…</t>
  </si>
  <si>
    <t>…aquel. ^ sos en Constantmopla es mas necesaria á la paz de la Europa que á la Ru En seguida aprueba el art. 1S , por el cual «se concede al gobierno un cré sia; que la misión del conde OrlofF tiene por objeto verdadero el orden y dito de 12 millones para la construcción de los caminos estratégicos”; y el Pre la paz, y que el Emperador Nicolás no ha vacilado en hacer con el mismo des sidente levanta la sesión. interés en estas circunstancias lo que…</t>
  </si>
  <si>
    <t>…Monarca que asi les ha dis- voces, pero no faltan datos para sospechar que hay algo. i .tingüido. Aposentados en los mismos cuartos que en otro tiempo ocuparon tan Aseguran que el conde OrlofF ha pedido terminantemente al gobierno tur tos hombres célebres que adornaron la iglesia y la magistratura española, creen co niegue el paso de los Dardanelos á todo buque de guerra extrangero. Resta ver sus sombras,.que les recuerdan sus virtudes, su literatu…</t>
  </si>
  <si>
    <t>…e todavía pasarán 15 días antes que esto se ve res con facultad Real. Originándose de aquí considerables perjuicios á la agri rifique. El embajador de S. M. el emperador de Rusia, conde Orloff, ha en cultura de esa provincia, desea S. M. evitarlos, y después de tomar en consi viado á Kiutahia uno de sus ayudantes acompañado de un oficial de la Puerta deración por una parte lo que sobre el particular propuso V. K., y por otra lo para informarse por…</t>
  </si>
  <si>
    <t>…rque el tióte para que se decidiese á hacer una paz. tan favorable á Ibrahim: en estas estado mayor contaba muchos traidores que comunicaban al enemigo las orde circunstancias, el conde OrlofF se ha contenido dentro de los límites de la mo nes que el Emperador les daba, de cuyas resultas, y de ia extraordinaria negli deración y reserva, y por este medio ha obtenido el favor del buhan , que por gencia que hubo en hacer que las órdenes mas impo tante…</t>
  </si>
  <si>
    <t>…ra augusta descen hirtí, ha sido confirmada por el Sultán el dia antes de que llegase ú Cinstantidencia, para bien y felicidad de la nación española. Burriana 26 de Junio nopla el conde OrlofF. Desde entonces los esfuerzos de,este embajador solo han de 1833.;=SeñoA L, R. P. de V. ^i.inurl Afiitcgarro, alcatde.:=Kr- debido tener por objeto cuidar de que las condiciones aprobadas por S. A. *• cente MisoLzz Antonio Farner.zzVUente PlanelUs.zz.Jose/ Sa…</t>
  </si>
  <si>
    <t>…para Lisboa las de Doña María. vapor los fuegos artificiales con que los rusos solemnizaron en Buyuckderé e{ dia de su Emperador. Madrid 16 de Agosto. «Ya el dia 6 habia pedido el conde Orloff permiso para retirarse con la. tropa rusa, si S. A. no necesitaba que permaneciese mas en Constantinopla. El La siempre fiel j antiquísima ciudad deDenia ha solemnizado la jura de Sultán concedió el dia 8 aquel permiso por medio de una nota de oficio, redac l…</t>
  </si>
  <si>
    <t>…ridad y bienestar de sus pro wedt; lo acompañan el príncipe volkowski , el general Bentbendorf y el pios Estados: 2.°, que las tres cortes lejos de limitar con fórmulas convenidas conde Orloff. Con el Rey de Prusia va el Príncipe Real, y se cree que el prin de antemano el derecho que les asistía para resolver á su arbitrio !a existencia cipe de Mettemich habrá asistido á la conferencia. Añaden las cartas que ín política de sus vasallos polacos, se…</t>
  </si>
  <si>
    <t>…greso de Vlena el Austria será representada tiempo una de nuestras mejores posesiones, que han comprado muchos terrenas! I por el príncipe Melternich y M. Sturmer; la Rusia por el conde Orloff y para manifestar á los colonos que el informe que daran al gobierno será favo-! príncipe Mentschikoft*; la Inglaterra pór lord Durham, y nada se dice de rabie á la conservación de la colonia.*’ I | Francia. Ahrígnrlo una zanja á la inmediación de Tolosa se h…</t>
  </si>
  <si>
    <t>Orloflf</t>
  </si>
  <si>
    <t>…tiene una cláusula semejante,no hay duda qoemenos que se dígnen disponer de mi propia vida que ofrezco en justa y, agra nuestro gabinete se hallará embarazado. Lo cierto es que el conde Orloflf ha decida retribución á L. R. P. de VV. MM, con toda sinceridad. hablado ya ai almirante Rousin en un sentido semejante cuando este quiso lla Dios guarde tas vidas.de VV MM., y demas Real familia. Alcaráz 18 de mar á la escuadra francesa, al mar de Mármara pa…</t>
  </si>
  <si>
    <t>OrlofT</t>
  </si>
  <si>
    <t>…legado á Malta y consta de tres navios de tres puentes, cinco de línea, siete puntos la retirada. fragatas y muchos buque, menores; y que la rusa saldrá del Mediterráneo, pues «El conde OrlofT, con el objeto de averiguar la verdad de este hecho, dio ya ha recibido orden de entrar en el mar Negro, por cuya razón se dispone á orden al capitán del estádo mayor el barón Lieven para que marchame í lo* pasar los Dardanelos. Los lusos tienen en el Bosforo…</t>
  </si>
  <si>
    <t>Orloíf</t>
  </si>
  <si>
    <t>…asunto, y ha sido el recurrir á la fuerza. EL lórd Palmerston dijei que la exposición merecía- por paftévdel gobierno Es muy posible, dice también el corresponsal de Semlin, que c conde Orloíf la mas'séria atención. También hizo observar que era muy dificil intervenir en deje muy pronto á Constantinopla, y pasará inmediatamente á Rusia con el «ste negocio sin traspasar la línea de neutralidad que se habia decidido seguir el objeto de informar y dar…</t>
  </si>
  <si>
    <t>Orloíf'</t>
  </si>
  <si>
    <t>…ente orales, Las cartas de comercio de Constantinopla dicen que el capitán ruso Lleven, aunque tenia este proyecto muchos partidarios. (Corresponsal de Nuremberg.') enviado por el conde Orloíf' al cuartel general de Ibrahim-bajá con el objeto Brunswick 19 de Junio. de asegurarse por sí mismo de la retirada del ejército egipcio, está ya de vuelta de dicha capital, y ha confirmado la noticia de la evacuación de ¡a Natolia, Los Estados se han convocado…</t>
  </si>
  <si>
    <t>Orloíí</t>
  </si>
  <si>
    <t>…9. Cádls par i 4 b,, - Sevilla A d. y en S. Petersburgo qué tiene la misma intención. Bayona, 00. Alicante i Corto pla Corulla ^ d. Valencia par. —...Con motivo de la llegada del conde Orloíí* á Constantinopla ha publica Bórdeos, oó. zo f d. Granada I Id. Zaragoza filé. A Id. Descuento de letra* do la Puerta da siguiente nota: Hamburgo, 00. Barcelona á pesos fs. Málaga par i Lóndres i 90 días 4 Id. Santander 4 id. á 4 p. 100 al alia. «La-presencia…</t>
  </si>
  <si>
    <t>Ormaeche, Manuel</t>
  </si>
  <si>
    <t>Manuel Ormaeche</t>
  </si>
  <si>
    <t>…actúe V. sobre este negocio. De Real orden &amp;c. fdadrid 21 de páramo de Villalta: y se ha enterado asinvsrm de las condiciones bajo las cua Febrero de 1833.—El conde de Ofaiia. les D. Manuel Ormaeche y D. Antonio Orive, personas de notorio arraigo y responsabilidad, se obligan á tomar a su cargo la construcción del nuevo El Rey nuestro Señor se ha enterado de lo que han expuesto á esa Di camino hasta darlo perfectamente concluido en el término de 18 meses á con rección gene…</t>
  </si>
  <si>
    <t>Ortega, Antolino</t>
  </si>
  <si>
    <t>Antolino Ortega</t>
  </si>
  <si>
    <t>…ante experiencia en otros países. sef Velazquez Prieto: para! la de Cogoltudo, á D. Andrés Ruiz: para la de Noticias sanitarias de Andalucía y Extremadura. Medina de las Toires, á D. Antolino Ortega: para la de Brihuega, á Don f Francisco María Marcinez: para la de Monoc-ar, á D. Josef Salamanca y Ma- Partes del Excmo. Sr. marques de Us Amarillas, cantan general de An yol: para la de Villarcayo, á D. Salvador Diez Andaluz-, y para la de Villar- dalucía ,…</t>
  </si>
  <si>
    <t>Orti, Vicente</t>
  </si>
  <si>
    <t>Vicente Orti</t>
  </si>
  <si>
    <t>…asados en recoger loz tomos, que podrán Lacerto hasta el último día de Setiembre. . ,, Judío próximo, y .que pasado .sin haberlo hecho se entenderá que renuncian i este Marmolejo. D. Vicente Orti j Crudo, en la misma Villa: 1.» temporada derecho. Queda cerrada la suscripción* Se vende dicha obra en Madrid á axó rs. eo desde 15 de Abril 4 fS de Junio: 2.® desde 20 de Setiembre i igual día de rústica,■i 11 .Los suscriptoresy en las’provincias4á la Histo…</t>
  </si>
  <si>
    <t>Ortiz, Josef</t>
  </si>
  <si>
    <t>Josef Ortiz</t>
  </si>
  <si>
    <t>…do.'EspóiOí García Ga 11ardo; para lá de Mairena de ^tlcqor .4 P, Antonio ArUaga; y Reinosa entre otros sé congratula Hoy-por tan prósperos acontecimientos, para la de Montalbtm Í D. Josef Ortiz y $ierra.~Tendráse, entendido en la y felicita á V. M. por Ja plenitud de salud de su Rey y Señor, sjp dejar de Cámara para su cpmpíitniento~Está rubricado de la Real manó. En Palacio i 2 de Febrero de 1833—AI Presidente deL Consejo y Cámara de Castilla. cont…</t>
  </si>
  <si>
    <t>Ortiz, JosefJoaquin</t>
  </si>
  <si>
    <t>JosefJoaquin Ortiz</t>
  </si>
  <si>
    <t>…ha tenido, y que por obligación de dor de la aiidiencia de Cataluña, y para su plaza nombro al ministro cesante su sagrado ministerio debe conservar. de la chancillena de Granada D. JosefJoaquin Ortiz: Tendráse entendido eti Si bien'en el momento^ (a trisfe noticia del peligro en que se hallaba la la Cámara para su curnplimiento.=Está rubricado de la Real mano-céEn Pala vida del mas amado’ dé los Reyes , causó en el ánimo del que expone la mas cio á 3 de E…</t>
  </si>
  <si>
    <t>Ortiz, Miguel</t>
  </si>
  <si>
    <t>Miguel Ortiz</t>
  </si>
  <si>
    <t>…cretos dirigidos con fecha de 2 de este mes al Presidente dei Consejo y Cámara de' Castilla, se ha servido nodo— a BAL LOTERIA PRIMITIVA. brar para la alcaldía mayor de Caiellar á D. Miguel Ortiz; para la de Val— decaballeros i D. Antonio Valenzuela; para la de Baños de Molga, vacante En la extracción celebrada en el dia de hay han tolido agraciado! loe ruípor renuncia de D. Felii Sánchez Fano, i D. Gregorio Miota; para la de meroí siguientej : Villag…</t>
  </si>
  <si>
    <t>Ortiz, Pedro</t>
  </si>
  <si>
    <t>Pedro Ortiz</t>
  </si>
  <si>
    <t>…enta, con fecha de 9.de Noviembre, de Los suscrlpfores á la obra Diccionario enciclopédico de teología de Mr. Bergier, haber dirigido oficio al cónsul general de España en Francia D. Pedro Ortiz y tfaducídó, pueden recoger el cuaderno 3.0, del tomo y.°, en Las librerías donde se Zugasti, anunciándole la solemne proclamación de S. M. Doña Isabel ii , cele hallen suscritos. . ——Auroras de Flora, 6 colección de historietas y novelas morales: dos tomos b…</t>
  </si>
  <si>
    <t>Ortlr, T.</t>
  </si>
  <si>
    <t>T. Ortlr</t>
  </si>
  <si>
    <t>…mento* de geogrofia universal, dispuestos en forma de diálogo para instruc*ríentjj , por las cuales consta que el Rey nuestro Señor y sus agustas hermanas cion de la juventud, por D. T. Ortlr. Obra qué á la concTsioh reúne la claridad y sen gozan dé la mas completa salud. cillez , y comprende la estadística dé lós pueblos de Eípáña ¡'cuaderno en 8.° rústica rEl conde déS Lorenzo, general eírgefe del ejército dé Operaciones, ha par- á 4 rs. en la l…</t>
  </si>
  <si>
    <t>OrtuÚo, Ramoe de</t>
  </si>
  <si>
    <t>Ramoe de OrtuÚo</t>
  </si>
  <si>
    <t>…—~-Por providencia del sr. de Nor'zagaray, teniente corregidor de esta vtu$, se ci ‘ 7 ta al poseedor ó admlniítrador dé los mayorazgos fundados por D. OrtuÁp de Ugarcansíos. té y D. Ramoe de OrtuÚo y:Ugsrrt«, A 'lbs qúe éorreépoTiúe uo censo redindible de 7889 rs. y rá. mrs. de capital. J^puqffo «n aó de'Agostorde ifóg sobre unas casas Parle &gt;(-f Cádlx i i id, •Sevilla f A r en las calles dé Reyes nueva ylde U; Yedra, señaladas^con; 1 ot núms. 1, a y 3,…</t>
  </si>
  <si>
    <t>Osa, Diego</t>
  </si>
  <si>
    <t>Diego Osa</t>
  </si>
  <si>
    <t>…i.3 : * se baila de venta en Madrid en casa de Hermoso, 4 too rs. cada sencia á D. Antonio Fernandez Villanueva, todos cesantes. ' ejemplar. Asimismo ha tenido á bien trasladar á D. Diego Osa, alcalde mayor de -- -Memoria histérico-legal sobre las leyes de sucesión á la.corona de España, por el Jorquéra, á la Vara de Albacete, y á la de Jorqueraá D. Felipe bando val, quo marques d-* Miradores, conde de Ploridablanca. Se vende eo Madrid 4 2 rs. eo…</t>
  </si>
  <si>
    <t>Osma, Miguel</t>
  </si>
  <si>
    <t>Miguel Osma</t>
  </si>
  <si>
    <t>…dino Agraz; al capitán de gra naderos del regimiento de infantería de Saboya , 77 de línea , el teniente coronel graduado D. Pedro de la Iglesia, y al oficial de la plana mayor el capitán D. Miguel Osma , que so han distinguido en cuanto les he encargado , y repito que ha sido muy decidida y constante 1* voluntad de todos los gefés, oficiales y tropa que tengo el honor de mandar. Todo io que pongo en conocimiento de V. E. con la mayor satisfacción para su go…</t>
  </si>
  <si>
    <t>Osma, Miguel de</t>
  </si>
  <si>
    <t>Miguel de Osma</t>
  </si>
  <si>
    <t>…es empezaron 4 desordenarse ai ver también la bizarría con que Icimientos de amor y de zelo incesante por el bien de k monarquía, que bri- el espitan del Real cuerpo de Artillería D. Miguel de Osma, gefe de la phn¿ i sabios y benéficos decretos, que le lian adquirido ya ci título ce Ma~ mayor de k división, poniéndose- 4 k. cabeza de ..kn,cabaUerk::r,kíS-.,aa&gt;mct;L r de los españoles, y que la han identificado irrevocablemente con h nación acompañado de…</t>
  </si>
  <si>
    <t>Osorio</t>
  </si>
  <si>
    <t>…s dichos ber exterminado las partidas rebeldes que lo ocupaban. partes, debemos combinar las noticias que se publican en Lisboa, con lasque El 8 se envió orden por el telégrafo al general Osorio, comandante de la .recibimos del ejército. Estas son las siguientes: 4.a división que está en Coimbra, y se preparaba i marchar sobre Lisboa y re El general realista Lemos, tiene su cuartel general en Palma, y sus avan unirse con él ejército de S. M. para que…</t>
  </si>
  <si>
    <t>Osoriq, Luis Cándido de Távares</t>
  </si>
  <si>
    <t>Luis Cándido de Távares Osoriq</t>
  </si>
  <si>
    <t>…á. Jas órmmés dé su ¿íigr terrumpa Un solo momento; puedé de consiguiente inferirse en cierto modo que'po girarán 43 horas fas. fatigas del' ejército.' Hace unos 6 meses que el no coronel Luis Cándido de Távares Osoriq, caígó át enép\igo con , tal de mártscal &amp;ult_pjd,i4 ajegerpo de ingenieros un dictamen sobre elataque pro- nuedo , que le hizo perder mucha'gente que se-ahogó por. huir, jr , no tener! tiempo' para-embarcarse; habiendo sido tan gráiidé.éLdeíordéti'yjeótifuSi…</t>
  </si>
  <si>
    <t>Osy</t>
  </si>
  <si>
    <t>…reto. El Handelsblad de - Ans- del pasado. tcrdnntmrguxa qoeeldccrclono. ha existido,, y enseguida pareccnréftrscdeé • En ma caria de Washington del 21 de Enero dice lo siguiente: barón Osy» de las Cámaras y do nuestros periódicos belgas. En el dbTtenfmos —Ténga la satisfacción de anunciaros que están en vísperas’de oonyoassi un hecho que ee menester le justifiquemos; los diarios, de Amberet Ean.énun- los negocios dei Sur, oon lo que re forman f…</t>
  </si>
  <si>
    <t>Otaegui, Agustín de</t>
  </si>
  <si>
    <t>Agustín de Otaegui</t>
  </si>
  <si>
    <t>…ciones de dicho rio. Londres á yo días Santander | dU á 4 p. ioo'ai año. 371 * é* Bóbao ^ d. Santiago á id. KE/ví. WVJA DE AMORTIZACION*. Participan de Burdeos eí fallecimiento de D. Agustín de Otaegui 4 bordo del paquete núm. 4&gt; cd travesía desde la Habana 4 aquel puerto, lo cual seNumeración de los Vales Reales no consolidados de 4OO, 200 y 100 pesos anuncia en este periódico para que llegue á conocimiento de los interesados. de Enero, Muyo y Setiembre ,…</t>
  </si>
  <si>
    <t>Otero, Josef García</t>
  </si>
  <si>
    <t>Josef García Otero</t>
  </si>
  <si>
    <t>…Tres por 100 consolidados 901. ; . , , El barón Verstolk-Van-Suclen y M. Dedel, plenipotenciarios holandeses, 2.® La dirección facultativa de esta obra se encargará al arquitecto D. Josef García Otero, y si este se hallase ocupado en otras empresas, í la persona que estuvieron aver en casa de algqnos embajadores: en seguida pasaron bb. tt. al pl ¡Asistente de Sevilla y el Capitán general de Granada designen. , ministerio de Negocios exttangeros para asisti…</t>
  </si>
  <si>
    <t>Otero, María Amalia</t>
  </si>
  <si>
    <t>María Amalia Otero</t>
  </si>
  <si>
    <t>…imas del 2 de Mayo de 18ü8 en Madrid, ha cabido en suerte con el primer extracto de la de este Nrvríriyt «^mrarlas recibidas en el ministerio del Fomento general del Reino. xlia á Doña María Amalia Otero, hija de D. Nicolás, capitán de Fragata de la Real armada, muerto en el campo del honor. Provincia de /Malaga. [ Estado sanitario de la ciudad de Malaga desde el día 24 al 2-' de jSüV*tm~ abolsa jde cokexcío.__Cotización de hoy á las tres de la tarde. : bre r…</t>
  </si>
  <si>
    <t>Othon</t>
  </si>
  <si>
    <t>…cidos al fuerte de Palamedes. Parece que tenían el pro mente los presupuestos , y el examen ya hecho de los gastos del corriente año yecto de anular La regencia, y dar el poder al rey Othon para ejercerlo ellos facilitará á la Cámara ei de 1834-Confio de vuestra ilutación y patriotismo en su nombre. que sabréis conciliar una prudente economía con el sistema de una buena admi La peste se ha manifestado de nuevo eñ esta capital, y en la última sem…</t>
  </si>
  <si>
    <t>Otloff</t>
  </si>
  <si>
    <t>…puede dar por arreglada la paz; de lo contrario, 'volverían a empezar la» taldt Hamburgo.) 7vOttTBM*ERO. hostilidades,.y se continuarían con mucho vigor. r&gt; Ayér llegó- i esta el conde Otloff; al punto pidió audiencia dél Sultán Stuftgdrdt 20 de Mayo. para manifestarle de palabra da voluntad de su Soberano: trae ámpiios podére», 'y el ejército y la escuadra están bajo sus órdenes. El gabinete ruso ha Hecho ' • Hoy te hán abierto con la aolemnidád…</t>
  </si>
  <si>
    <t>Otrostchenko</t>
  </si>
  <si>
    <t>…ñada de algunos navios mercantes. Conduce un nuevo destacamento de que debe establecerse en las colonias, y para que auxilie á las autoridades de tropas de desembarco. El tenieote general Otrostchenko, gefe de la división las colonias para que tomen las medidas competentes, á fin de que se de á la 2óU de infantería, va á bordo del navio almirante Parir." población negra que se hubiere emancipado una educación religiosa y moral. ____En todo el año 1832 ha h…</t>
  </si>
  <si>
    <t>Outierrez</t>
  </si>
  <si>
    <t>…dadas echar á vuelo. barón de Rerbenó con media brigada de artillería del calibre de á 35, manda D. Santos destituyó al corregidor y dió este empleo á un abogado llamado da por el capitán Outierrez y 22 caballos del regimiento de policía de Lisboa D. Antonio Quintana , y nombró una ¡unta, en la cual no tuvieron dificultad á las órdenes de un alférez , marchó Gutiérrez á situarse con su arlilleria en de entrar hombres colmados de ios beneficios del gobie…</t>
  </si>
  <si>
    <t>Pablo</t>
  </si>
  <si>
    <t>…tino González Azpilcuetá, alcalde ma 'Antonio Lavrdan, profesor de medicina, y cirujano de cámara de S. M.: un tomo yor de Roa: pira la vara de alcalde mayor de Fuente, Ovejuna, á D. Pablo eo 8.° marquflla. Se hallará én la ilbóerla de HurtadÜ, á lo rs. en pasta. Campe» Barragan , alcalde ridayor de Huelma: para la de Jimena de la Fronte — -Se Jaca ¿pública subasta el Calendarlo ó Almauac civil de Casrllla la Nueva, qué comprende las,provincias…</t>
  </si>
  <si>
    <t>Pablo'én</t>
  </si>
  <si>
    <t>…zie la joven Princesa María Esterhazy, hija del principé Pablo Esterhiry. nocimiento y placer da gracias á S. M. por habqr mandado nuevamente se ob Esta circunstancia detendrá al príncipe Pablo'én aquella corte algún tiempo serve una ley tan sábia y útil á la monarquía. / mas dé lo que se creía; pero luego que concluyan las funciones saldrá para Lo que pongo en noticia de V. E. de acucado del ayuntamiento á los efec Lóndres. El abuelo de la joven novia…</t>
  </si>
  <si>
    <t>Pablo, Juan</t>
  </si>
  <si>
    <t>Juan Pablo</t>
  </si>
  <si>
    <t>…nsejo y Cámara de Castilla, se ha servido nom excepción prueba la regla. No hablamos de las naciones mahometanas: porque brar para la alcaldía mayor de S- Lorenzo de la Parrilla á D. Juan Pablo el bello sexo, proscrito en ellas y sometido á la esclavitud doméstica., mal Clemente: para la de Guadalest á B. Salvador Navarro y Cañete: para la de podría redamar derechos políticos, cuando caréce no solo d&lt;¡ lós piyüfs, sino la Rambla i D. Aniceto Ramón G…</t>
  </si>
  <si>
    <t>Pablo, Pedro</t>
  </si>
  <si>
    <t>Pedro Pablo</t>
  </si>
  <si>
    <t>…ia d. C ' Vales no consolidados, 00. También ha venido en nombrar para el beneficio servidero de Mengibaf» Deuda negociable del S p. 100 i papel, 00. vacante pqr fallecimiento de D. Pedro Pablo de ia Rocha, á D. Manuel Ma Id. sin Interes, 54 al contado. Acciones del banco espaBol, 9a ps. fi. al contado. lta Sánchez. Amsterdau, 16-8. 00. Paria d. á CáéKid. t Sevilla j Alcance. i 4 Bayona, 00. Alicante i corto pla Id. } Corulla 1 Id. Valencia f i 1 Gr…</t>
  </si>
  <si>
    <t>Pacca</t>
  </si>
  <si>
    <t>…Padre le recibió con la mayor benevolencia y afabilidad. En seguida pasó el orador á hablar de las fueteas ■militares de otros Esta En seguida pasó S. E. á visitar á SS. Ernas, el cardenal Pacca, decano del sacra dos, para probar que no se podía pensar en reducir las fuerzas de la Gran Colegio, y al cardenal Bernetti, secretario de Estado. (Diario de Rapta.'} Jíretaáa, ciando las demas potencias mantenían tan formidables ejércitos. INGLATERRA. " Sesi…</t>
  </si>
  <si>
    <t>Pahñeriton</t>
  </si>
  <si>
    <t>…ome en consideración. Nota que ron fcchaí^ de ‘Febrero entregaron en Ldndrtt eí principe Tallece Mr. L’herbelte sostiene la proposición, y Mr. Jaubert por el contrario, rá nd y el lord Pahñeriton al barim Van-Zuylm-Van-Niertlt- cree que perjudica á la revolución de Julio, y que se opone al fin que todos Los que "abajo firman acusan el recibo de la nota que ton fecha i del cor deben proponerse, que es la extinción de los partidos y la unión de todos io…</t>
  </si>
  <si>
    <t>Pahnerstcn</t>
  </si>
  <si>
    <t>…para á Lisboa á relevar al lord Rusel!. (Giobe.} músicos que entonaban himnos á SS. MM., y por último, cerraba la comitiva ----- Eí encargado de Negocios de España vir.jtó av«- ai vizconde Pahnerstcn tz un. piquete de provinciales de Lorca con un inmenso concurso de gentes que k secretaría efe Estado. (Coutier.} vitoreaban á S. M. ia Reina y á su augusta Madre con alegría inexplicable. ------Se dice que el embajador francés ha recibido la noticia del próx…</t>
  </si>
  <si>
    <t>Paikcr</t>
  </si>
  <si>
    <t>…e conduce. Se cree que contienen la orden para que inmediatamente P res burgo 28 de Marzo, 4 se dé á la vela para el Levante una parte de la escuadra reunida bajo las órde nes del almirante Paikcr. (Falmouth Packet.') En !a sesión del 27 de Marzo de la Cámara de los magnates se trató úni »___ Escriben de Dejil con fecha 5 del corriente, que en aquella mañana ha camente de asuntos religiosos, habiéndose decidido en ella que las quejas con bía salido de.…</t>
  </si>
  <si>
    <t>Paímerston</t>
  </si>
  <si>
    <t>…resentaron sobre nuestra» costas, de,pacho cuantas acciones ha tenido, y el soldado árabe es mejor que el turco: la escua el gabinete Holandés un correó á'Lóndres, manifestando al lord Paímerston que dra egipcia cuenta mas buques de lo que se cree en Europa, y está en disposi el Rey de Holanda estaba resuelto á hacer que su ejército volviese á cunar en ción de acometer grandes empresas. Bélgica si-las escuadras no alzaban'el bloqueo. «Hemos sabido últ…</t>
  </si>
  <si>
    <t>Pajol</t>
  </si>
  <si>
    <t>…dico que el general Del»rt n\ .p_.rcr.it rBjul cu árboles ril se hagan vallados que tengan mas de una vara de alto.” Algunos di el mando de la división de París. Ya se sabe que el general Pajol votó contra putados se oponen á la aprobación de este artículo; otros proponen que sea «1 minisrerio en la cuestión del empréstito griego. (O. de F.) menor el espacio que ha de quedar despejado; otros en fin hacen ver que es ne ____ Sje asegura que ayer tuvo…</t>
  </si>
  <si>
    <t>Pal</t>
  </si>
  <si>
    <t>…ferencias relativas £ la Alemania. -■ / .El consejero áulico ruso FÓggenpohl ha llegado á esta capital procedente . ayer una larga conferencia en el palacio de Saint James con- el vizconde Pal— de Petersburgo:pasa a la corte de Madrid, adonde va encargado de unamisspñ mers|on.; y en seguida sir Roberf Chester, gran maestro de ceremonias, le in trodujo y presentó en la cámara,del Rey. S. M., después de haberle recibido, particular. .... , Se han jpc…</t>
  </si>
  <si>
    <t>Pal-</t>
  </si>
  <si>
    <t>…con que c'áda uno cuenta. El primero condición se verifique , porque ningún guíñete querrá poner trabas á su vo con los representantes de Austria, Prusia y Rusia, y el segundo con lord Pal- luntad é iniéreses, ni someter ambas cosas á los errores en que podria incurrir tnerston y M. de Talleyrand. Se sabe que en estas reuniones se ha adelantado su plenipotenciario; y hay materias en que un diplomático, sea cúal fuese su algo sobre la navegación…</t>
  </si>
  <si>
    <t>…uso, el ministro de Prusia, el enviado es marques grandes talentos y estudios profundos. Pero lo que principalmente leí pecial de Austria, el encargado de Negocios de Francia y el vizconde Pal- recomienda es la igualdad de ánimo con que sufrió en las vicisitudes de su pa— | ¡ merston. tria los reveses de su mala fortuna, y la resignación con que toleró los males] -Las noticias divulgadas hoy en la lonja confirman las anunciadas anterior consiguiente…</t>
  </si>
  <si>
    <t>Palacio, Josef Gutiérrez del</t>
  </si>
  <si>
    <t>Josef Gutiérrez del Palacio</t>
  </si>
  <si>
    <t>…a lo que sigue: He dado cuenta al Rby nuestro Señor de la acordada PARTE NO OFICIAL. de esa ¡unta de Gobierno, en que con motivo de la solicitud de Doña Loren za de Tena, viuda de D. Josef Gutiérrez del Palacio , cabo que fue del resguar NOTICIAS EXTRANGERAS. do de Málaga, y antes teniente" de infantería con grado de capitán , pidiendo cijos db amkrica. Viudedad en el Monte pío militar , manifiesta sus observaciones para los casos de esta nos-un esta naturaleza; y S…</t>
  </si>
  <si>
    <t>Palacio.', Andrés</t>
  </si>
  <si>
    <t>Andrés Palacio.'</t>
  </si>
  <si>
    <t>…regidor Miguel Suarez Hurtado.~F.1 regidor Josef 7Vrmoz.ee: B regidor . administraciones de correos de la provincia, de que la correspondencia proce— Francisco de Paula MurióteEl diputado Andrés Palacio.'.—El diputado dealte de pueblos contagiados ó sospechosos sea expurgada, picada y envinagra Francisco VazquesuzzPX síndico per sonero Jacinto MedinaazPor la ciudad d* da «n la forma prevenida por los reglamentos vigentes. Almuñecar D. Josef de SandotaU 11. Dos…</t>
  </si>
  <si>
    <t>Palaíio, Uipiano Gil de</t>
  </si>
  <si>
    <t>Uipiano Gil de Palaíio</t>
  </si>
  <si>
    <t>…teno y Campos, presidente, znjiwn Telo rujo, abad. = Bartolomé dos comprendidos en k gracia que hubiesen satisfecho sus adeudos en efectos de Martínez y Fernandez, cura párroco. — D. Uipiano Gil de Palaíio, regí— la deuda consolidada, pues con arreglo á ellas queda expedito el derecho i los dor.=D. Tucas María de Insúa, admmistrador.erD. RV/ia: Peiíaiosa, pro venerables cabildos, para que puedan exigir de los provistos las faltas volunta curador. =r Fernando Sa…</t>
  </si>
  <si>
    <t>Palinerston</t>
  </si>
  <si>
    <t>…supone será para fi|.ir el día en que se ha de abrir el Parlamento.-1 particular gracia qufc aci.lv, de merecer á V. M,. concediéndome el perdón de Stf dice por muy cierto que el lord Palinerston esta ..revuelto á proponer los alucinados que había en esta ciudad , donde han concurrido mucho circuns en U próxima reunión de la Conferencia que Fa bélgica quede exenta de L tancias del tiempo pasado para llevar los ánimos y las persona, por el camino oblig…</t>
  </si>
  <si>
    <t>Pallares, Joaquín Díaz</t>
  </si>
  <si>
    <t>Joaquín Díaz Pallares</t>
  </si>
  <si>
    <t>…ulación para todas las naciones: idea sublime que solo podrá ser puesta en se cita á todas las personas qué puepao ser acreedores á los bienes que han quedado por fallecimiento de D. Joaquín Díaz Pallares, vecino qué fue de esta corre, para ejecución por el desvelo incesante que consagra S. M. al bien de sos vasallos, qué en el término preciso de 13 días acodan al citado juzgado y por ta escrlbaoia de Í’.porla parteel zclo^ypreciosavigilanciade sus dominios..d…</t>
  </si>
  <si>
    <t>Palmcrspor</t>
  </si>
  <si>
    <t>…conferencia en Forehtg-offiee , á la que Se han recibido noticias de Alejandría que alcanzan hasta el 27 de Fehrero, haq asistido los representantes de Prusia, Austria, Rusia y el vizconde Palmcrspor las cuales se mira como mucho mas verosímil que antes la conclusión .de la ton. Mr. Dedel aun no había recibido contestación alguna á la nota que tenia paz; sin embargo,^io presentaban ningún nuevo hecho en apoyo de esta opinión. presentada. Los fondos habian…</t>
  </si>
  <si>
    <t>Palmcrston</t>
  </si>
  <si>
    <t>…todavía acerca dél resultado de la causa: se dice Idndres 20 de Abril. únicamente que de los presos, solo cuatro han confesado tener parte en los al Se confirma 1» noticia de que lord Palmcrston será nombrado gobernador, borotos. del dia 3 del corriente, y que por lo mismo se ha mitigado la vigilan general de India, y reemplazará á M. W. Bentinck. (Times.) cia que se observaba respecto á los demás complicados en esta causa. (Metcurio __En la sesión d…</t>
  </si>
  <si>
    <t>…nfermos á centenares, f ^ Ti impugnación inserta en el Diario de S. Peí irsburgo de los discursos de mueren diariamente de 25 &amp; 30: es verdad,que la plaza esti rodeáda de panta— ) lord Palmcrston acerca de Polonia, ha causado en esta mucha sensación. Es 1» nos, y que estos quedan secos en tiempo dé calpr por fajta de aguas. primera vez que el gobierno ruso so expresa- ea estos términos y sin reserva Parece indudable que se' está preparando én Tolón un…</t>
  </si>
  <si>
    <t>Palmee.ion</t>
  </si>
  <si>
    <t>…eraciones de la Conferencia respecto á los recibido acerca de este particular que pudiese comunicar á la Cámara. (Courier.) asuntos de Bélgica, de resultas de la la obstinación de lord Palmee.ion , que ha Con fecha del 22 dice el Morning Post lo siguiente: creído que el medio mas expedito de arreglar definitivamente este asunto, es no «Hace algunos días que no se reúne la Conferencia, pero, el plenipotencia ocuparse en celebrar ningún nuevo tratado ha…</t>
  </si>
  <si>
    <t>Palmeraton</t>
  </si>
  <si>
    <t>…i las dificultades que su aplicación haya experimentado deben atribuirse á las cluyendo el proyecto de convenio preliminar: , circunstancias. «Otra del príncipe de Talleyrand y el lord Palmeraton, fecha 2 de Abrí!; «Confiados en la sabiduría de V. A. R. esperamos lo que tenga á bien «Contestación de los plenipotenciarios de Francia é Inglaterra, contenida en una nota de 22 de Abril:mandar comunicarnos acerca de las modificaciones que deban hacerse en…</t>
  </si>
  <si>
    <t>Palmerfton</t>
  </si>
  <si>
    <t>…, la protección que las leyes ordinarias Jes niegan. Creedme; mostremos vigor i no permitamos á los facciosos que crean Documentas inclusos en la nota del príncipe Tallcyrand y de lord Palmerfton. que carecemos de energía y de firmeza, y yo respondo de que bien pronto se Documento A. restablecerá el orden. Si en este momento retrocedemos, ya no será tiempo des pués , y1 entonces caeríamos en una completa anarquía en que no valdrían leyes Nota que con…</t>
  </si>
  <si>
    <t>Palmeríton</t>
  </si>
  <si>
    <t>…e JM» , y prendido por el virey; barón Bulow, barón de Vc^áernberg, el encargado de Negocios d« Francia y tí lyM^lomlx^liofy^eto^ peuss examtaár los negock» ’ct': aq»«íl* parte de vizconde Palmeríton. La conferencia duró algunas horas. (Oovrier.) .. aí^: ^ -í *—Hdatíe miu&amp; crédito á c&amp;u noticia, ni aunque , . -.-El sábado hulxi un cornejo de iittnLtros, que estuvo tr« horas en sesbn. i im^aikmo tiempo Jo* jdq» congresos. (Idem.) ^ - . ......... \ . • - .-…</t>
  </si>
  <si>
    <t>Palmersfon</t>
  </si>
  <si>
    <t>…tra las medi persista en su conducta firme, é'imperturbable , como tampoco que á pe,ar de das de coerción adoptadas por el lord Grey; y la otra al pueblo ingles, en la la nota del lord Palmersfon, eí ministro ingles no, cooperará con las armas cual interesan su simpatía y su cooperación para que por su parte se opongan á obligar al Rey de Holanda í. que potíga en ejecución el tratado dpi f S de Í medias tan odiosos. Esta última representación fue pres…</t>
  </si>
  <si>
    <t>Palmersion</t>
  </si>
  <si>
    <t>…eycr, ministro ordinario de la misma corre, tu- | Ruego á V. E. se sirva dar cuenta á S. M. la Reina Gobernadora para sn vieron ayer una larga conferencia en Foreing-office con el lord Palmersion. conocimiento. Dios guarde á V. E. muchos años. Madrid S de Octubre d® (Courier.) 1833.=Excmo. Sr.=Manuel Freire=Excmo. Sr. Secretario de Estado y del .____Con. el mayor y mas profundo dolor hemos «abido que un centinela en Despacho de la Guerra. Veracruz ha…</t>
  </si>
  <si>
    <t>Palmersque</t>
  </si>
  <si>
    <t>…de Holanda, á la secretaria de Ne en Inglaterra están Contentos con el giro que llevan los asuntos de Oriente, y gocios extra ligeros, y estuvo mucho tiempo en conferencia con el lord Palmersque no se piensa ya en amenizará Mehemet-Alí. Ademas, bistante tienen que ton; luego que /salió M. Dedel, entraron el Príncipe Talleyrjnd y M. Van de hacer los ingleses con los asuntos interiores para poder pensar mucho en la Weyer, qúe tambien permanecieron larg…</t>
  </si>
  <si>
    <t>Palmerstoa</t>
  </si>
  <si>
    <t>…oronel Lctarg hace mención en su parte de cuantos se dis guir en la votación una mayoría por hallarse ausentes muchos Pares, (Globo.") tinguieron en citas acciones. Contestando el lord Palmerstoa á una pregunta que le hizo el coronel «En una postdata con fecha del 10 de Agosto dice el mismo general que ■Evans en la Cámara de los Comunes, anunció que la conducta de Rusia nada los caudillos de la tribu de Smelicb se le habían presentado el día ames para…</t>
  </si>
  <si>
    <t>Palmerstojh</t>
  </si>
  <si>
    <t>…conferencia celebrada uno de estos últimos mente í esta elección, y que el jueves próximo 31 del .corriente presentéis á su días, á la que únicamente asistieron Mr- Talleyrand, el lord Palmerstojh y él Real aprobación el candidato elegido.” Concluido este discurso se retiraron lo* ministro holaptjcs, y cuyo objetó principal era el examinar las explicaciones individuos de la' Cámara de los Comunes, y la noble Cámara señaló el día en de la Holanda, parja…</t>
  </si>
  <si>
    <t>Palmerston</t>
  </si>
  <si>
    <t>…Antonio Tizón. libertad. f ' " PARTE NO OFICIAL. INGIATÜT5XA. ZAndrec 74 de Enero. NOTICIAS EXTRANGeAaS. Fondos públicos. Tres por 100 consolidados B7?. ~ ArxicA- Ayer recibió el lord Palmerston la respuesta -del Rey de Holanda con , -Argel 06 de Diciembre. fecha 9 del corriente relativa al nuevo proyecto de tratado propuesto por la Inglaterra, y por la Francia, la misma que sin perder tiempo se remitió'at Hasta ahora sé. habia visto precisado el cri…</t>
  </si>
  <si>
    <t>…o modo en cualquiera concesión por;amplia que fuese; Tám-,' ta capital. (/&lt;£) \ 1: -bien damos facultad icios misinos-para que puedan conmutar en otras obras ------ Se dice que el lord Palmerston trata de .retirarse, y que deberá reetripiadosas y saludables cualesquiera votos, aun juramentados y reservados, á la plazarle el lord Durham. Sin que pretendamos dar' por cierta esta noticia, Silla apostólica, Imponiendo á estos penitentes y á cualquiera de…</t>
  </si>
  <si>
    <t>…» de la escuadra rusa del Rey de los Paises-Bajos por.» Rey de los francés», de acuerdo.con«1 que cruza por aquellas aguas. de la Gran-Eretaña. . Ayer tuvieron conferencias con el vizconde Palmerston en el Foreing-r «En la actual» circunstancia esperan la corta de Francia y de Ingla Ojetee algunos’ embajador» extrangeros. terra que el anhelo con que comunican «tas proposición» al Rey de los Pai j____Lord Althprp está resuelto á presentar una proposición r…</t>
  </si>
  <si>
    <t>…elgas delante'de níies- encargado de negocios en la corte de Haya, había dos que deseaba aceptar el tras avímridascon el objeto de insultarlos: pero algunos'tiros que les dispar»» lord Palmerston, pero á las coala, según se asegure, no podía acceder por su ron fueron íuficientapara ahuyentarlos. . propio honoT el, gabinete franca, (Sun.) En la madrugada de osta mañana se observó en los belgas un gran moví»! .... —Se asegura que en la escuadra egipcia…</t>
  </si>
  <si>
    <t>…Jrbre Se asegura que se han renovado las negociaciones relativas á los asun.tos.de y expedita,-para los buques de las Potencia neutrales,'y que tan luego cpmo Bélgica; pero que el lord Palmerston no quiere admitir*?!, contraproyecto -dpi cesen el bloqueo de este» puertos y embargo de ios .buques holandeses , los de Rey de Holanda, insistiendo al mismo tiempo en que se aceptasen las propo Francia,íngiaterra y Bélgica disfrutarán de igual beneficio, deb…</t>
  </si>
  <si>
    <t>…él referido pueblo, ’ 1 durottados, con el Rey de Holandafy con su embajador; pero que sin embargo —En vlréadtte providencia dél Srr Óe-Norzagsrayy reolénté corregidor de esta’ «1 lord Palmerston nunca accederá a tomar contra Holanda lás medidas enér- villa, »e cljaAJaS;pera»nas que. se créan, con derechú * los bienes que han qnedsdo ppr ftlleclmlentq IqtestadodeP. Sllvcftrg,García Al «son yCoU*r,bzronqde&amp;iade, icas que exige el gobierno francés; y.qu…</t>
  </si>
  <si>
    <t>…a gt de Enero pasd el Sr. harón de Zarlcn de \ievelt á ni autoridad, en que solo el inocente padecería, pues co encontraría seguridad los Excmas. Srcs. príncipe de Ta’.leyrandy el lord Palmerston. ni protección , con lo cual el crimen ttiunfaria.” ' El que abajo firma ha recibido ayer con el nombre de acta una nota de Mr. Ruthwen pidió después que se difiriese is discusión. los Exentos Sres. príncipe de Talleyrand y vizconde Palmerston , fecha 30 El l…</t>
  </si>
  <si>
    <t>…ra. (Diario del Comercio.) al Rey Othon á nombre del Emperador Nicolás por su advenimiento á aquel Concluyen los documentos inclusos en la naSa del príncipe Tqileyrand y de trono. lord Palmerston• Según las últimas noticias, parece que en el mes anteripr se extendieron lot - . r •. i. Documento Z&gt;» terremotos por las provincias del Eslv. En Barí se aseguraba que la Dalmacia era él centro de estos fenómenos. . Neta verbal dirigida en 5 de Febrero de 18…</t>
  </si>
  <si>
    <t>…las instrucciones que aguardaba, y que en consecuencia ha estado largo comodidad en Inglaterra. liare ver que arruinando las colonias se arruina el co tiempo en conferencia con el lord Palmerston. En algunas tertulias en que hay mercio y la marina, bases sobre que estriba el poder de ¡as naciones; que no es buenas noticias se decía que el Rey de Holanda no quiere entenderse mas que justo abandonar las colonias porque hayan degenerado de su antigua imp…</t>
  </si>
  <si>
    <t>…de Negocios extrangeros. Se M. hizo á Mr. Van-Zuylen muchas riente por la tarde se entregó ésta ciudad á Ibrahim-bajá, que por medio de un preguntas acerca de las intenciones del lord Palmerston respectó á Holanda, y oficial enviado al intento había intimado á nuestro gobernador le entregase Ja •obre todo procuró saber cómo pensaba en Inglaterra la clase elevada. El ex plaza, ¿orno se verificó inmediatamente. embajador satisfizo á S. M. lo mejor que…</t>
  </si>
  <si>
    <t>…en de la ni aun preliminar. Asi que, Mr. Dedel no trata del encargo que se le ha .con población de los Estados-Unidos. Según el último censo, en 1832 ascendía el fiada sino con el lord Palmerston y con el príncipe de Talleyrand, y aun li total de la población á 12.858,670 individuos, entre los cuales 10.849,620 son mitado á estos dos personages, no pueden entenderse de ninguna manera .sobre lijares, y 2.009,050 son esclavos; Los once Estados septentri…</t>
  </si>
  <si>
    <t>…aria^ pues se asegura que profesa sobre la política extrangera opiniones mu mirse, por la tenacidad y obstinación que en los últimos acontecimientos han cho menos decididas que el lord Palmerston. (Morning Htrald.) manifestado. La suspensión ó interdicción consistirá en privar á los referidos Fl encargado de Negocios de Turqpía.tuvo el sábado 26 una larga con individuos del derecho de ser elegidos ó nombrados durante los cinco anos. ferencia con el lo…</t>
  </si>
  <si>
    <t>…te de Haya, á la nota que se le pasó i 2 del supuestos, y otras ha consumido én cuestiones pueriles el tiempo que ha debido mismo mes. Consiente en/ arreglar inmediatamente con el lord Palmerston y emplear en disminuir las cargas que gravitan sobro sus comitentes. Mr. de Taíleyrand un tratado preliminar; mas se niega siempre á negociar las , Dice después que la corrupción no se oculta, y la prostitución camina con bases de un tratado definitivo, porqu…</t>
  </si>
  <si>
    <t>…la imprenta la Oriente. (Constitucional.) opinión de que el noble lord, á pesar de la debilidad de la mayoría, está deci .____Ayer llegó un correo de Londres con la respuesta que lord Palmerston da dido á llevar á efecto la resolución adoptada.gritería, en medio de la á’ia último? nota de Mr. Broelie, y al instante se despachó otro correo á Mr. eual se ordSíS Sí! No! Nol^Se grita «No! n*o mas desearía- saber quiénes dé Saint-Aulaíre para instruirle d…</t>
  </si>
  <si>
    <t>…s sumís que se gastan ejr las embajadas, no hay em bajador ingles en Constantinopla, cuando se agitan allí cuestiones de la mayor Constantinopla 16 dt Abril. importancia. Contesta lord Palmerston que si lord Ponspmby no se ha halla El embajador de Francia ha recibido dos correos de París, los cuales han do en la capital de Turquía durante las negociaciones, se debe atribuir á ocur traído pliegos de aquel gobierna, cuyo contenido es la aprobación que e…</t>
  </si>
  <si>
    <t>…y que estos po muy interesantes de Londres; que el duque de Orleans había tenido una con drán reformar Jas resoluciones de aquellos; pero hace notar que en algunos ferencia con el lord Palmerston, en la cual este joven Principe pudo haberse casos llegará tardé: la reforma, y en otros será casi inútil la vigilancia y la convencido de que la Inglaterra no está dispuesta á cooperar con la Francia en facultad de reformar, pues los ayuntamientos saben neut…</t>
  </si>
  <si>
    <t>…ilegál la reunión que iba á verificarse Sabemos que la contestación del Rey de Holanda á la última nota de lord en Coldbath's fiehfc, y suponiéndose que esta proclama emanaba del secretario Palmerston y del príncipe Talleyrand se halla en camino para Londres, y lle ‘de Estado, habia observado que no llevaba la firma suya. Sin embargo, al verla gará esta tarde ó mañana. Por lo tánto, aun pueden hacqrse cuantas conjeturas fijada en varios puntos de.la capita…</t>
  </si>
  <si>
    <t>…r haber potado siempre con el gabinete , y por haber contribuido El conde-Aberdeen pidió una razón exacta de la cantidad de vinos iq:por don toda su influencia á la reelección del lord Palmerston. (Sun.) ' tados en Inglaterra, y del total á que ascendían los derechos «jue habian paga- * ■ ; - Creemos que el importante empleo de secretario de Irlanda se dará á M. do eirel último quinquenio que esoiió en el 5 de Abril de 1833. Littleton. No es muy fácil…</t>
  </si>
  <si>
    <t>…os se alzaría el embargo y el bloqueó, y se devolverían los prisioneros holandeses.pechados: entre ellas las de algunos softái, ó aspirantes á la clase de ulemas, «Aseguran que el lord Palmerston estaba muy propenso á admitir estas especie de estudiantes , cuyo número asciende á 50$, y que han sido respetado» proposiciones; pero que á M. de Talleyrand le parecieron poco favorables*, á tn todas las revoluciones anteriores. pesar de que no falta quien d…</t>
  </si>
  <si>
    <t>…Kl príncipe de Talleyrand, M. Dedel y el lord Granville han tenido úlne de vuestra augusta primogénita cómo Princesa heredera dél trono. ¡ ¡ tímamepTc una larga conferencia con el vizconde Palmerston en Foremg-Offitos motivos de júbilo y gratitud para todos los verdaderos españoles! 4Quicia ■ 'ce.,fLJl); : 1 . rehusará prestar el juramenLo de .fidelidad á la-excelsa Hija del mejor de Igs íRe- ■ . (&gt; 1 Sabemos que acaban de dirigírse_al gobierno holandés .…</t>
  </si>
  <si>
    <t>…demostrando que por este medio se obten El martes 28, anivet-sariodelnacimiCnto dét Rey de Inglaterra, dará el drían asir de 8 mílfórtes de libras esterlinas.con Ipcúal seria que vizconde Palmerston un gran banquete á todos los embajadores. (Globc.) te para reemplazar la odiosa contribución de puertas y ventanas. •, ' ‘ ____El 22seiba presentado en la secretaría de Estado el que presidió la : femó* Si'r Whalley presentó su mocion sobre la' abolición de l…</t>
  </si>
  <si>
    <t>…igord, príncipe de Talleyrand &amp;c.; el Rey de la Gran Bretaña fice, al muy das , encargando al lord Radttet presente ál Rey la segunda: La sesión se finalizó ilustre Henriquc Juan, vizconde Palmerston &amp;c.; y el Rev de los Paises-Ba elogiando el proceder del presidente del jurado en el asunto de Cully, y después jos &amp;c- al Señor Salomón Dedcl &amp;c., los cuales, después de cangear los am de haber aplaudido tres vecft'se separaron los concurrentes. 1 plios pode…</t>
  </si>
  <si>
    <t>…general en gefe del dose i cooperar con el gobierno francés á todo procedimiento contra la Rusia. ejército de operacioncs.ncllmo. y Excmo. Sr. vizconde de San taren. (G. de Id) El lord Palmerston mira ya en el dia como poco oportuno y conveniente su proyecto de dzjar á la Francia que ella sola proteja sus intereses y los de los -ESPAÑA. enemigos del engrandecimiento de. La Rusia. El lord Palmerston conoce bien Valladolid 9 de Junio. que no teniendo el…</t>
  </si>
  <si>
    <t>…on su trabajo los negros, y asi po lativamente ál reconocimiento‘dé los derechos de Doña María?” drán hallar medios de comprar su libertad antes que espirasen los 12 afios, tér El lord Palmerston dijo éntre' otras Coras que todo lo que podía contestar mino señalado para su emancipación. era que el gobierno no había tenido motivos suficientes para separarse del sistema El coronel Hay también combatió la medida, y aseguró que solo con los de rigurosa ne…</t>
  </si>
  <si>
    <t>…e hallaba en Boua, porque se proponía explorar aquel pais, sobre Tendríamos curiosidad de ver la correspondencia que ha mediado entre el todo la antigua Hipona. duque de Broglie y lord Palmerston, acerca de esta infracción de unos trata «En efecto, la columna, después de haber pasado el Seibusá, encontró vas dos, en los-cuales se afianzan los derechos y bienes de lossóbditos franceses quo tas llanuras sembradas de trigo y cebada, y excelentes forrages…</t>
  </si>
  <si>
    <t>…e M. Van-de-Weyer, embajador de S. M. belga, diplomático, que la Conferencia de Lóindres dejó en el mismo estado en que ls pasó á la secretaría de Negocios extrangerosá visitar al vizconde Palmerston. (fu.) encontró antes de publicar sus 7o protocolos, van á fijar en adelante toda su ____El día 11 de Junio salió de Malta sir Pulteney Malcolm con todos los atención en la situación extraordinaria en que se halla la Alemania á conse buques que se habían reun…</t>
  </si>
  <si>
    <t>…urquía, y •dnwn , el conde Ripon, el conde Grey, el duque de Rtchemond, el vizcou* que se necesitaría de que interviniese una Potencia extrangera para detener sus de Malbournc, el vizconde Palmerston, M. Stanley, el vizconde Althorp, marchas. Mas por una negligencia inconcebible de nuestro gobierno no se hizo el lord Holand y el lord Jphn^Russcll. Este consejo duró dos horas y media, caso de este aviso, ni se adoptó la menor medida para impedir á la Rusia…</t>
  </si>
  <si>
    <t>…lm ancló cerca de los Holanda, tuvieron antes de ayer una conferencia en Foreing-offico con el viz castillos, de donde no se retirará sino después que lo hayan vérificado las fuer conde Palmerston. ...................&gt; zas rusas. La escuadra inglesa se compone de 2 navios de línea, 4 fragatas6 ------ El bilí sobre renovar la constitución del banco se examinará de nuevo bergantines, y algunos otros buques pequeños. esta noche en comisión: y no se duda q…</t>
  </si>
  <si>
    <t>…vitar nuevos distur Hemos sabido por último que el destino de la expedición inglesa preparada bios, y para restablecer una paz duradera, pasarán vuestras fronteras. Recibid por el lord Palmerston es precisamente para la Jamaica, adonde se dirigen los las, pues, amistosamente, y no les opongáis la menor resistencia. En fin, do 33 hombres que se han embarcado. No es en Portugal en dónde la Inglaterra vuestra conducta dependerá que se retiren mas ó menos…</t>
  </si>
  <si>
    <t>…sto de 1825. Anteayer por la tarde tuvieron una conferencia en la secretaría de Negó-' Esto supuesto, y en la suposición razonable de que no obstante las puras cios extrangeros el lord Palmerston, M. de Talleyrand, y los ministros belgas intenciones del gobierno imperial pueden sobrevenir algunas violencias come ’Wan-de-W'eyer y Goblet. (Courier.) tidas por las autoridades subalternas del imperio; el infrascrito protesta tam ____El mismo d¡a salió par…</t>
  </si>
  <si>
    <t>…e pensaba adoptar para asegurar el donde se han hecho grandes preparativos para recibirle.” reembolso. ____ Los dos Soberanos de Prusia y de Austria han tenido y3 su primera en El lord Palmerston contestó que no habia motivo para negarse á comuni trevista, hallándose presentes MM. Ancillon y Metternich. Los periódicos ale car lo que se pedia. manes no se atreven siquiera á hacer conjeturas acerca de los motivos en que se En seguida se formó la Cámara…</t>
  </si>
  <si>
    <t>…consta de oficio* acerca de este partí- / !á Ppetta igual paso con'Inglaterra. . . ’)&gt;.■* calar, desearla saber; l.° &lt;Si la',división rusa enviada últimamente á Constan- Conviene lord Palmerston en que durante el otoño del año último, pidió tinopla lo ba sido con ahucncia de los gabinetes de Francia’é Inglaterra; ó en la Puerta que Inglaterra, la facilitase auxilios marítimos; pero que tí gobierno casó contrarió, si dicha división se puso en marcha k…</t>
  </si>
  <si>
    <t>…te, pues estaba bien convencido de que habia casos en que piadosos. su deber le inspiraba intervenir. Nuestra causa no está todavía perdida, porque es la causa del derecho y de El lord Palmerston contestó que la’regla que se seguía en semejante materia ja verdad, y por esto es la de Dios; y no puede perderse, porque él es su ga ara la de no intervenir en las querellas domésticas, aunque conocía que se po rante. dían presentar circunstancias en que le…</t>
  </si>
  <si>
    <t>…ntería. Para la ciaciones holando-belgas, y lo que ha adelantado de dos años á esta parte. In campiña, 32 hombres de caballería, cinco compañías de infantería, con el es sistiendo lord Palmerston en que la cuestión relativa á Luxemburgo se decidie tado mayor de un batallón. se ante todas cosas, contestó Guillermo que era lo último de que pensaba tra Concluido este negocio, los diputados que formaban la comisión comieron tar. Se le proponía cediese á B…</t>
  </si>
  <si>
    <t>…ervio á las autoridades lo Ayer tuvo el caballero Vial, ministro de S. M. C., una conferencia con el cales , y acobardan i-los revolucionarios, de manera que abandonan diariamente vizconde Palmerston en la secretaria de Negocios extrangeros. íGlobe and lá facción, y se vuelven á los pueblos de su domicilio, entregando las armas á Traveller.) las autoridades respectivas; siendo de notar también que ya los pueblos se nie FRANCIA. gan abiertamente a dar raci…</t>
  </si>
  <si>
    <t>…ente sobre tal objeto, concediendo á la Rusa el derecho de guardar Señqia: El corregidor y ayuntamiento de vuestra M. N. y M. L ciudad de con ella las llaves de ios Dardanelos. El lord Palmerston ha dado ya ál Parla- ; Xucena i L R.P. de V. M,«on cimas profunda respeto hacen presente: Que -mentó noticias tranquilizadoras acerca de las relaciodcs que existen enue la desde el momento en qúe recibiéron la dolorosa noticia del fallecimiento Puerta y la Ru…</t>
  </si>
  <si>
    <t>…e Bélgica y el barón de Wessembourg, ministro extraordinario de Austria, Es inútil decir que ni el conde ni níñguna persona distinguida habia toma han tenido una entrevista con el vizconde Palmerston en la secretaría de Negó-, do parte en esta intriga, respecto á la cual es probable que Fracialis haya de cios extrangeros. clarado cosas dé importancia: por manera que el gobierno sabe ya quiénes son ------ Por las noticias que ayer se recibieron de Elmira s…</t>
  </si>
  <si>
    <t>…I [á pesar del convenio de 31 de Mario: 3.° en las respuestas del príncipe de al trono de nuestra Reina Isabel ii, y se anticipa cu idea á describir la unión, I | Talleyrand y del lord Palmerston á dichas notas. En estas respuestas, la una la paz y la ventura de los españoles, cuando vencidas las facciones, que lo se- I [ en 5 de Agosto y la otra en 29 de Setiembre, los dos diplomáticos , al paso rán prontamente, aparezca en todo su esplendor la era q…</t>
  </si>
  <si>
    <t>…o de Prusia, el barón de Wessemberg, ministro de «Señor: Si siempre es interesante para los Representantes de la fiel y gene Austria, agregado especialmente á la Conferencia, y el vizconde Palmerston; rosa Neerlandia la augusta presencia de V. M. y el reciBir de su boca comu duró la conferencia mas de una hora. (Courier.) nicaciones solemnes, mucho mas lo es ahora en la incertidumbre penosa en que ____ El nuevo lord maire y los sherifs Wilson y Harmer; ac…</t>
  </si>
  <si>
    <t>…or edad de la Rt i\ \ nues :____Ayer el caballero Vial, ministro de España, tuva una conferencia con el tra óeñora Doña Isabel ii, en atención al memo y dilatados servuio* dei bri vizconde Palmerston. (Couricr.) gadier D. Atanasio Arango, director subinspector del arma de ingeniero* en ____Reinó ayer grande actividad en el cuerpo diplomático, previa á la reunión la isla de Cuba, se ha dignado promoverlo a mariscal de campo uc .os Reales que va á celebrars…</t>
  </si>
  <si>
    <t>Palmerston.ponwbilídad</t>
  </si>
  <si>
    <t>…da.» {A plausos.} Después declaró ^j3Knones. {Idí) que pidiendo estas medidas de rigor los ministros, tomaban sobre sí toda la res* ^ Continúa la nota del principe Talteyrand y de lord Palmerston.ponwbilídad de sus consecuencias. uTodos, continuó/siguen su marcha; pero por desgracia el gobierno es detenido contiguamente en el bien que quiere ha Mas si por el tratado de i S de Noviembre, se impuso á, Bélgica un grava cer por hombres que siempre, salen al encuentro…</t>
  </si>
  <si>
    <t>PalmerstotL</t>
  </si>
  <si>
    <t>…hez.—Prudencio Hernández Santa Creilu’^*' llééo Dedel. (G/oár.) cretario.rrExcmo. Sr. Sectario de Esudo y del Despacho del P"—"*"'—*- , Dicen que en la última conferencia que tuvo lord PalmerstotL con Mr. paral del Reino. ‘ rozzo-di-Borgo, aseguró este último que el Emperador de Rusia aesea con ansia ver terminados los asuntos de Bélgica. Parece que con motivo de la com PARTE NO OFICIAL. plicación que han causado las ocurrencias de oriente^está mas por…</t>
  </si>
  <si>
    <t>Palmerstotr</t>
  </si>
  <si>
    <t>…on 180 cañones. ' ' maríps 8 del corriente.este diplomático rteo estuvo enqérrado mas do ¿res «Se «fvierte que enestosdos últimos años no se ha verificado mutación al hofSs con el lord Palmerstotr, y posteriormente han vuelto á tener los dos diguna en las personas á'ittdiyiduos que-Componen :1a Dieta. En la comisión mi- piomatícos otras conferencias todavía mas largas. litzriefullarejjreseMacfa 1» Austria por el generál Von-Weldon , que es el Si no se…</t>
  </si>
  <si>
    <t>Palmertton</t>
  </si>
  <si>
    <t>…de Prusia; pero estará de vuelta c» nes al ministro. Petersburgo á fines del mismo mes. Es dudoso que se detenga en Varsovis, Este documento es una carta escrita el 1S de Julio i lord Palmertton por aunque se hacen preparativos en esta ciudad para recibirle, y te reúnen tropas «1 marques' de Lima, en la cual dice al ministro ingles que el duque de Bra- para formar un campamento de evoluciones. Otro igual se prepara en Peters ganza, después de ja vict…</t>
  </si>
  <si>
    <t>Palmotston</t>
  </si>
  <si>
    <t>37</t>
  </si>
  <si>
    <t>…ra , Ya.o» ha recibjdo en Lóndrgiia contestación ¿del Rey ;de Holanda á las. en el distrito de cada^subprefectura. Nadie podrá ser al mismo tiempo voefil últimas proposiciones del lord Palmotston. Kste Monarca, dice él Correo in de muchardiputaciones de departamento, ni dé distrito, ni'de una dedépargles , desecha no solo lo sustancial, sino también la forma del nuevo proyecto tamento y de otra de^distrilo.” MM. Berard y Bresson quieren ^ el primero d…</t>
  </si>
  <si>
    <t>PalnMjrstoa</t>
  </si>
  <si>
    <t>154 , , , rio» memoria; y orden, por último , cimas conforma coq la voluntad , -Ir. Pózzo-dl-BorgQ tuvo la última conferencia oon el lord PalnMjrstoa ncral 4* loa españole» ,y confío .que- exige la prosperidad dél Estado en, 1* |j'i3ia 5: dicen que en ella aseguró,que Wr. Dedel, nuevo embajador dé Hosus ramos. La junta' no puede' menos de mostrarse muy reconocida * syfj| '■^áéria mas condescendiente que Mr…</t>
  </si>
  <si>
    <t>Palomares, Antonio de Santiago</t>
  </si>
  <si>
    <t>Antonio de Santiago Palomares</t>
  </si>
  <si>
    <t>…lica á dl— do sanitario de aquel ejército es satisfactorio. (G. de X.) ■ eba familia se sirva ‘indicar por cgrta, d como guste, con quién podrá entenderá» sobre asuntos de familia D. Antonio de Santiago Palomares, oficial archivero dé IA ESPAÑA. ' primera secretaria del Despacho. _ • ‘ 1 -----Para celebrar junta general de acreedores al concurso de Doña’María Elguet», Madrid 26 de AbriL viuda de-O. Antonio Angelitt, ha señalado el señor;Las»vca„ alcalde,deporte, el /l…</t>
  </si>
  <si>
    <t>Palrnerston</t>
  </si>
  <si>
    <t>…uá ideas, y al intento se aguardan pliegos del Príncipe Real," encargado de conse les sen los casos en que para la reunión ó separación de poblaciones ha de in guir, si puede, que lord Palrnerston responda definitivamente. (M. de (?•) tervenir una ley ; y que la que prescriba la «unión &lt;&gt; separación de poblacio ____ El Observador auStxiaco confirmé todas las noticias de Constantinopla que nes, decide igualmente en lo relativo á división, de derechos y…</t>
  </si>
  <si>
    <t>Paltnerston</t>
  </si>
  <si>
    <t>…que marche £ los Dardanelos una fuerza naval to nadie-ignora que el antiguo obispo de Malinas ha sido ardentísimo defen •onsiderable que se hallaba en Sebastopol , mientras que et lord Paltnerston se sor dé las revoluciones, y partidario de la soberanía de los periódicosha contentado con extender una declaración de principios, insistiendo en la «Los periódicos á qué hacemos alusión, alimentan esta fiebre que consume necesidad de conservar íntegro el im…</t>
  </si>
  <si>
    <t>Palxnerston</t>
  </si>
  <si>
    <t>…al barón de Zuylen-van-Nievelt instruc ------ Parece que el ministerio quiere enviar otra expedición á Bélgica. Sm'ern-r ciones relativas á la nota que ya se ha hecho pública del lord Palxnerston y bargo, aun espera obtener por medio de negociaciones lo que eí Rey Gíuiiíerdel príncipe de Talleyrand, fecha el 14. mo no ha querido conceder después de la toma de Ajnbpres, y á 10' qup no Aseguran que nuestro gobierno está bastante dispuesto á hacer tentat…</t>
  </si>
  <si>
    <t>Pamies, Josef</t>
  </si>
  <si>
    <t>Josef Pamies</t>
  </si>
  <si>
    <t>…r' y político de AlciratAL coWnel D. Ramos Puertolasla tenencia Cuesta y Perez: eo Barcelona en it dr Ollya: Ctdlt, Hortal y compartía; Velcacfsf .■dájfoffdfctofpiU» de Lérjda, al coronel D. Josef Pamies la tenencia de Rey Mailen y.Bérardi y en Zaragoza tn la dé Polo. —Pberiar á lá plausible y fausta aelattaíioe de Dofia ISABEL n na Boafeosr, Kan Ba de fitpafia é Indias..Un cuaderno an-4.»t «e hallará á a rs. tu U librería dt Cues ¡.totq &lt;ü« * ta, y en Valenc…</t>
  </si>
  <si>
    <t>Pancretos</t>
  </si>
  <si>
    <t>…e de 1832. — Señora, re A L. R. P. men -á su cargo aquel lasfrauqiiicias y exención» que las leyes y Reales de de V. Mc=El fiscal general eclesiástico dé este obispado, Licenciado D. Pancretos vigentes conceden por1 punto general en esto* casos, no excediéndose taUen Félix Galilea. de los limites que las' mismas leyes y decretos prescriben. Concluidos los trabajos preparatorios, cuidará V. S. de dar al anunció que Señora: El gobernad* militar y pol…</t>
  </si>
  <si>
    <t>Pandó, Josef de</t>
  </si>
  <si>
    <t>Josef de Pandó</t>
  </si>
  <si>
    <t>…argo decorífgidorReves. Graves. Leves. frendada de! escribano de número Baade, se cita ¿ las personas que se consideren acreedores* ios tútaés qié haé qo*d*d»*r£or faitecámte«q de D. Josef de Pandó, ve cino de esta córte, para que de cica del término de 30 dias se presenten á deducktsus S U ,?£1 j s 129 por medio apercibióos reclamaciones j««z\y de procurador ante eseribauia; el citado i m 9 i* - * - • - * * 1 5 1 Ies parará^perycricio. de no yeri&amp;carm…</t>
  </si>
  <si>
    <t>Pandos, Santos Sánchez</t>
  </si>
  <si>
    <t>Santos Sánchez Pandos</t>
  </si>
  <si>
    <t>…stituciones, bagase la miento de Sonar á D. Diego López Arjona: parala vara de la villa.de Coca á [guerra á las leyes antiguas y fundamentales, y entonces se rebulle y arde cuanto D. Santos Sánchez Pandos y para el corregimiento, de la villa de, .Baños de Molhay de ira y de pasiones en España, y la consecuencia será crear un ejército al gas i D. Buenaventura Olave, [Pnaendiente. ; «Aun hay mas: en tal estado el gobierno de la Regenta se encontrará en- Igualmen…</t>
  </si>
  <si>
    <t>Pankrasief</t>
  </si>
  <si>
    <t>…progresos que le debe la industria eñ aquel importante gobierno. sobre la nación entera , y particularmente sobre esta provincia, que cuenta co Dícese que le sucederá el ayudante general Pankrasief, gefe dé1 estado mayor mo uno dc los mas distinguidos la acertada elección que se hiciera para man del príncipe Paskewitch. Se espera en esta á dicho Príncipe de’ regreso de su daría de su digno gobernador, mariscal de campo D. Josef Santos de la Hera, viage…</t>
  </si>
  <si>
    <t>Pantaleaon</t>
  </si>
  <si>
    <t>…á menos de ser muy provechoso á todo el ejército. otros que venian á atacarle por el rio. Creóme obligado á unir mis deseos á los del teniente general barón Clouet Entre tanto el brigadier Pantaleaon, gefe de una de las dos brigadas del p?ra recomendar á la benévola consideración de V. M. los oficiales de artillería ejército de observación ,-que guardaban los puestos del norte del Duero, atacado, encargados de la dirección del fuego en los, reductos de Se…</t>
  </si>
  <si>
    <t>…intrepidez, arrojando á la bayoneta á los rebeldes de los ninguna de lis grandes Potencias se encargaría de ejecutarlo; lo harían sí, una ó reductos de que se habian apoderado. El brigadier Pantaleaon se retiró sin es dos Potencias de segundo orden, sea por la posición geográfica en que se ha perar al enemigo ni al brigadier Cardoso que acudía en su favor. llan , sea porque la intervención material de cualquiera de ellas, no causaría nin El conde de Almer…</t>
  </si>
  <si>
    <t>Pantaleon</t>
  </si>
  <si>
    <t>…sirvie la Rochejáquelín, se retiraron en buen orden á nuestra línea. ren mas del trienio; «en atención, dice, á que la mayor parte de estos magis La tercera columna, al mando del brigadier Pantaleon, saliendo por la iz trados me han servido con particular zelo y adhesión.” quierda de Sertalvés, se dirigió sobre Lordello, y ganó los puestos avatizadoé Extractas del Carreo de Oporto, que se publica en Coimb-a. Algunos con del enemigo hasta la población y c…</t>
  </si>
  <si>
    <t>PaOsotttby</t>
  </si>
  <si>
    <t>…s. mirante, Greigh.habia entrado en.aquel puerto, procedente de- Malta, para Principia la discusión del proyecto de ley en que se piden 2.2009 francos conducir á Gonstantinopia al lord PaOsotttby j Oombrado embajador en aquella para indemnizar á'los qu¿!'fueroii perjudicados por las ocurrencias de los tres corte-óéró que instnjidoel Lord «fe la'derrotá del ejército turco, acaecida en dias últimos del mes de Julio deJ83Ú. KónláD , habia creidajipprtupo…</t>
  </si>
  <si>
    <t>Par, Antonio</t>
  </si>
  <si>
    <t>Antonio Par</t>
  </si>
  <si>
    <t>…ación de D Francisco de Paula ■1 ■ i -Curdo completo, teórico y práctico del arte de tocar el piano-forte ¡ empetando des Ovejas, á D. Benito Marcilla y López: para la de Falset á D. Antonio Par de los principios elementales maf sencillos, é incluyendo todo lo necesario para lle do y Vara: para la de Villafranca dé Montes de Oca á D. Manuel Martínez gar 4 adquirii^g- posesión mas completa del instrumento: escrito por J. N. Hummel, Fernandez; para Ja…</t>
  </si>
  <si>
    <t>Para</t>
  </si>
  <si>
    <t>…dispuesto En Inglaterra, en donde no se forman tan fácilmente ilusiones, se juzga con á entrar en composición. mayor se\reridad de la conducta del gabinete de Londres y de la del almirante Para concluir un armisticio, es preciso convenirse sobre el derecho de peage Roussin. El Times dice hablando de este asunto que por no hallarse en dispo que dehe pagar la navegación por el Escalda: si este derecho fuese muy subido, sición de poner en ejecución inm…</t>
  </si>
  <si>
    <t>Para, Ma</t>
  </si>
  <si>
    <t>Ma Para</t>
  </si>
  <si>
    <t>…o primera silla de la catedral de Jaén á D. Juan Jo real y otros puntos donde se les obligó á tomar las armas. sef de la Madrid: para una canongía de la iglesia colegial de Mora á D. Ma Para tener víveres les es forzoso salir en columnas móviles, que no se atre riano Felez: para la comensalía de la metropolitana iglesia de Tarragona á Don ven á alejarse mucho de la plaza, y que se apoderan de todo el ganado vacuno Tomas Pedrol; y para la ración d…</t>
  </si>
  <si>
    <t>Pardo, Josef Miguel Sainz</t>
  </si>
  <si>
    <t>Josef Miguel Sainz Pardo</t>
  </si>
  <si>
    <t>…a á D. Sebastian Bencsam: para la dignidad de capellán mayor de la santa mas funeste, causada por el incendio de la población, de resultas de un vivísi iglesia primada de Toledo á D. Josef Miguel Sainz Pardo: para una capellanía mo fuego que duré desde las once de la mañana hasta las once de la noche , en de coro de la misma santa iglesia á D. Juan Bonilla: para otra capellanía de la que los pedristas se piaron obligados á ceder la pqsesion. de la plaza á sus ene…</t>
  </si>
  <si>
    <t>Pardo, Sancho</t>
  </si>
  <si>
    <t>Sancho Pardo</t>
  </si>
  <si>
    <t>…nto eleva á manos de V. E. el adjunto testimo disimulados á que ha recurrido el Sr. Infante á quien se refiere el decreto de nio que contiene los partes dél C3pitan de carabineros D. Sancho Pardo, anun 17 del corriente, inserto en el artículo de oficio de hoy, para oponer durante ciando la total dispersión de la partida que capitaneaba el teniente coronel Don cinco meses la inobediencia mas desusada y escandalosa á las órdenes'terminan-* Pédro *de la…</t>
  </si>
  <si>
    <t>…eom.o de la Bárceni, que ai frente de las uuerriri is luz-) p-'o Fríos de valor: con habitantes tan decididos, todo puede emprenderse. Un gritp general de al capilm de carabineros D. Sancho Pardo, y al capítan 1). Fruncí-jo G uricz vamos á ellos, se hizo sentir en un momento en Lis filas de los vecinos hon de la Turre, mi ayudante, v úil capitán que fu: de! r:-invento del Pr’njpe rados , y cuando pregunté á las compañías mencionadas de granaderos v ca…</t>
  </si>
  <si>
    <t>Parece</t>
  </si>
  <si>
    <t>…n ate puerto ha salido también para Smirna. (’Jdem.) SUIZA. Lausana 4 de Octubre. Constantinopla 10 de Setiembre. Esta capital del imperio otomano sigue agitada por el descontento general Parece que los diputados reunidos en Zurich no tardarán en retirarse. Mu del pueblo, y principalmente por el de la tropas, á consecuencia de la rebaja chos de ellos creen que el dia 9 del corriente se resolverá cerrar la saion; si que se ha hecho en su sueldo; á lo…</t>
  </si>
  <si>
    <t>Pareja, Francisco</t>
  </si>
  <si>
    <t>Francisco Pareja</t>
  </si>
  <si>
    <t>…Dia 12. Invadidos 12 , muertos 2, graves 5 , leves 7. dole sorteado con D. Fernando Nieulant. Dia 13. Invadidos 14 &gt; muertos 4» graves 6, leves 8. En la clase primera de filosofía D. Francisco Pareja el primer premio, v Idem 14. Invadidos 15, muertos 4&gt; graves 8, leves 7. los segundos D. Josef Henriquez, D. Benito Zappino, D. Juan Navarrcte y D. Francisco Ayala. Sevilla. Existencia del dia 14, 597. Invadidos el 15, 159. Tfctal 756. Muer En la segunda clas…</t>
  </si>
  <si>
    <t>Parés, Cárlos</t>
  </si>
  <si>
    <t>Cárlos Parés</t>
  </si>
  <si>
    <t>…IOS 6 ha servido nombrar á consulta de la Cámara para el corregimiento de Raeriz de Veiga á D Cárlos Fernandez de Loaisa: jiara la vara de alcalde mayor de la villa de Estremera á D. Cárlos Parés: para la del Carpió de Montalvan Quedan existentes para mañana 270. á D. Agusiin Pelaez; y para la de las Cinco Villas de Aragón á D. Mariano Nota. La enfermedad continúa presentándose con mas benignidad, según O roña y Heroles. parte dé da Real academia de M…</t>
  </si>
  <si>
    <t>Parir</t>
  </si>
  <si>
    <t>…embarco. El tenieote general Otrostchenko, gefe de la división las colonias para que tomen las medidas competentes, á fin de que se de á la 2óU de infantería, va á bordo del navio almirante Parir." población negra que se hubiere emancipado una educación religiosa y moral. ____En todo el año 1832 ha habido en Moscou 1432 bodas: 8825 nacimien (Globo.) tos. (4594 de varones y 4232 de hembras), y 6485 fallecimientos (3364 da ____ En el discurso de M. Stan…</t>
  </si>
  <si>
    <t>París</t>
  </si>
  <si>
    <t>…Constantinopla; pero nada añaden á lo dido, á lo menos por ahora, las disposiciones que se habían tomado. que se tiene publicado. Ei- dia 8 del que rige salió de Viena púa esta el barón París 18 de Mayo.' Hugei, consejero de la embajada de Austria. Se esperaba llegase á Viena de un día á otro el Sr. de bainte-Aulaire. _ . Bolsa de ayer. Cinco por 100 consolidados 1Q2 fr. 95 c. Empréstito Real -- Fondos públicos el día 9 del corriente en Viena: en…</t>
  </si>
  <si>
    <t>…la Reina Góbernadora. FRANCIA. ^ En el mismo día, y en el de hoy, con motivo de las ocurrencias referidas en la última Gaceta extraordinaria , se presentaron en palacio el Excmo. Señor París 18 de Octubre. duque presidente del Consejo Real , un gran número de grandes de España, de oficiales generales y varias otras personas de distinción, á ofrecer á S. M. sus Bolsa de hoy. Cinco por 100 consolidados 101 fr. 20 c. Empréstito Real servicios en pru…</t>
  </si>
  <si>
    <t>Parker</t>
  </si>
  <si>
    <t>…ióse nouibrepára ello un embajador. Con este motivo tuvo S. E el ' general Clouet respondió que no estaba autorizado paria contestar á’ esta intimaIionor.ííe.pTesenUr i S. At t al almirante Parker y,demas oficiales de marina clon, y que dentro de pocas horas'tendría la respuesta del Rey D. Miguel. quese hallan bajp sus'órdenes eu este apostadero. - i‘_ ■_ " _ ■ ' (Crónica-del 17.) 1 ■ a \ -■ T j trascenieijcia de esta noticia no permitía que se difirie…</t>
  </si>
  <si>
    <t>…ejado el pabellón británico en lo alto de la casa. Los rea Queriendo combinar la disposición que dí por mi decreto de 14 de Agosto listas lo quitaron: pero habiéndolo observado el almirante Parker, envió al pun próximo pasado para que se inutilizasen los libros en que se hubiesen asentado to de la orilla derecha del Taj e ocupado por nuestras tropas una lancha parla las prisiones de cualquiera clase que fuesen hechas de orden del gobierno usurpa mentar…</t>
  </si>
  <si>
    <t>Parma, Alejandro de</t>
  </si>
  <si>
    <t>Alejandro de Parma</t>
  </si>
  <si>
    <t>…ngrandecimiento de los imperios. ■ construyó á Venloo en el año de 1343- Carlos v Ye apoderó de esta plaza, y el Sé em , Señóla, halla benévola acogida,'.esta respetuosa y sincera duque Alejandro de Parma la sujetó en 1386 á las leyes de España. La ciudad exposición, verán llenar la esfera de sus deseos vuestfOt leales Realistas; ellos está rodeada de anchos fosos, y por el occidente ¡a baña el Mosa, donde tie sola cifran «rdieba en qué su augusta Reina no dfc…</t>
  </si>
  <si>
    <t>Pascual, Luís</t>
  </si>
  <si>
    <t>Luís Pascual</t>
  </si>
  <si>
    <t>…sí mismo nczmeSre?. directqresj»enerales de Rentas. , la distribución de premios, que recayeron $n los caballeros siguientes: En la clase elemental obtuvieron los primeros premios D. Luís Pascual y D. Manuel Fórner: los segundos D. Juan Grimarest, D. Alfonso Chico y " Noticias sanitarias recibidas en el ministerio del Fomento general del Remo, D. Antonio Mendoza. 1 Provincia de Sevilla. En la clase inferior de gramática latina sortearon el primer premio D. Jo Ayamonte.…</t>
  </si>
  <si>
    <t>Pasheiro</t>
  </si>
  <si>
    <t>…aría de Estado y .dé Negocios, extrangeros, en los cuales ; El ejemplo de la sociedad de Toledo no será perdido. Otras mücHas- del manda el Rey nuestro Señor que sea destituido el brigadier Pasheiro, gober reino han dado iguales pruebas dé selo y laboriosidad. Los adelantos indus nado! interino de la torm-de S. Julián de la Barra, porque dicha torre y al triales, prodigiosos y» en Europa/lo Serán también-en España. El paternal gunos fuertes dependientes…</t>
  </si>
  <si>
    <t>Pask.ewitscb</t>
  </si>
  <si>
    <t>…a cobrar dos duodécimos provisionales. movimiéntoi qüC hacian las tropaspontificales.. La comisión dice que para evitar no tener que pedir y conceder créditos pró^ TÍin-n qiie el .príncipe Pask.ewitscb .de Varsovia, gobernador del reino de visiónales Conviene que las Cámaras se reúnan este año por segunda vez para Polonia , salió' el dia 6 de aquella ciudadwoñ direccipn áS. Petersburgo, de examinar, discutir y conceder los presupuestos con la debida anticip…</t>
  </si>
  <si>
    <t>Paskew</t>
  </si>
  <si>
    <t>…mas, el batallón de la capital, y que 4 -porfía se repiten por marchar. otros beneméritos cuerpos y científicas corporaciones desde los cuatro ángu Se asegura que el feld-mariscal príncipe Paskew itsch se está preparando los de la Península; tributando i V. M. homenages y loores eternos, bendi para hacer un viage á Berlín. (G. de Aujjíurjfo.) ciendo los momentos en que tomó 4 su cargo el gobierno de la monarquía, y en que presentándose i la faz de la…</t>
  </si>
  <si>
    <t>Paskewitch</t>
  </si>
  <si>
    <t>…ovincia, que cuenta co Dícese que le sucederá el ayudante general Pankrasief, gefe dé1 estado mayor mo uno dc los mas distinguidos la acertada elección que se hiciera para man del príncipe Paskewitch. Se espera en esta á dicho Príncipe de’ regreso de su daría de su digno gobernador, mariscal de campo D. Josef Santos de la Hera, viage de Petersburgo. «íya constante fidelidad, zelo y aprecíables prendas corresponden á la confianza han descubierto en la oril…</t>
  </si>
  <si>
    <t>…urquía, &gt;para cuyo caso están dadas las disposiciones oportunas á fin de poder tomar El Rey y Reina nuestros Señores y SS. AA RR. sus augustas Hijas íi-&gt;- parte activa en ella. El príncipe Paskewitch ha formado el plan bajo el cual guen sin novedad en su importante salud. " 1 '' * deberá obrarse contra Ibrahim-bajá. Parece que af. principio se limitará solo á la defensiva; que se tratará de ganar á la Puerta todas las diferentes tribus del Peí mismo benef…</t>
  </si>
  <si>
    <t>Paskewitsch</t>
  </si>
  <si>
    <t>…rían deses, han marchado á lal fronteras de Prusia. á la navegación del Escalda, en represalias de los mqdipfi, coercitivosjmnlca-. '• En KaJiscfi esperart dé un momento á otro al príncipe Paskewitsch, y dos contra ¿I,.continúan ejecutápcjósé con todo rigor,porque hacíTmas de Ht&gt;. para su recibimiento sé están haciendo grandes preparativos. Se asegura que él mes que no h? llegado al puerto de Amberes ninguna embarcación extrati- prínéipe fdd-mariscal revis…</t>
  </si>
  <si>
    <t>…es de noche á favor de una vistosa iluminación. paña en los dias de ambas Magestades el aura de gloria y amor que en sus fas S. M. el Emperador ha regalado al príncipe de Varsovia conde Paskewitsch tos circunda al nombre de Isabel. de Erivan su retrato guarnecido de diamantes; y al mismo tiempo le ha dirigido En obedecimiento y cumplimiento de lo que V. M. se ha dignado man una carta en.que le expresa su augusta satisfacción por el excelente estado en d…</t>
  </si>
  <si>
    <t>Paskewitz</t>
  </si>
  <si>
    <t>…e Bucharest se asegura, que una Segunda escuadra rusa se reúne cerca de la embocadura del Danubio; y que el Anoche por un violento norte baró junto al cabo Copet el buque mercante príncipe Paskewitz ha salido de S. Petersburgo y se ha dirigido á Tiflis. (Cotí) S. Nicolás, cargado de trigo. A no ser por el pronto auxilio que se le dió hu Toda la Alemania se halla actualmente en movimiento á consecuencia de biera perecido la tripulación y la carga; pero á…</t>
  </si>
  <si>
    <t>…cartas de Hamburgo recibidas el 17 por el paquebote de vapor, cuya cho ya uso con buen resultado. fecha alcanza hasta el 14, contienen noticias poco ¡nterésantes: sin embargo, Él príncipe Paskewitz ha creído conveniente la permanencia del general hay en ellas una cosa que observar. En efecto, debemos recordar que «ya se ha Pankrasicf en esta provincia: y asi irá ai gobierno de Oremburgo, vacante por anunciado la conclusión de un tratado que arreglaba lo…</t>
  </si>
  <si>
    <t>Paslqrs, Pedro</t>
  </si>
  <si>
    <t>Pedro Paslqrs</t>
  </si>
  <si>
    <t>…n territorial deireino. Uo go de marqullla á propósito para fijarlo £ la vista. Véndese £ ia cuartos eó,la Impran*' ta de Búrgos y en la librería de Matute. .-El mariscal de campo D. Pedro Paslqrs con fecha del 28 dice al mismo - ■ se batía vacante la* plaza de'cteujano dé la dllla de Beoavide», cuya pobiacton Excmo. Sr. que ei brigadier D. Antonio Tojo, comandante de una columna ascJeode á ido vecinos; y la4ocacjoa coaiiare cja.aoo dqcado» aauale»,pag…</t>
  </si>
  <si>
    <t>Pastor</t>
  </si>
  <si>
    <t>…os que huían de la Borunda, y los valientes granade nuestra misma patria los Ildefonsos; Isidoros con sus respectivos clero», su tale ros provinciales y demas tropas del mando del general Pastor!, 9ue saliíron y tu sabiduría destruyeron hasta los cimientos del infame Arrianiamo. La cru» de esta ciudad, llegaron i Vitoria el 14- de Critto llevada por un clérigo era laa Navaa de Tolos*, y Santiago auto*</t>
  </si>
  <si>
    <t>Pastor, Francisco Cáccres</t>
  </si>
  <si>
    <t>Francisco Cáccres Pastor</t>
  </si>
  <si>
    <t>…ahorra, á D. Miguel Fernandez Angulo: p3radoscapellaníasde nú — Secretaría de Estado y de Negocios Eclesiásticos y de Justicia* Sección de mero de la iglesia catedral de Ouadix, a D. Francisco Cáccres Pastor y á D n palma judicial. Júan Guerrero: .paja una canonjía con cargo de cura de almas de la colegial Ordena el duque de Braganza,.regente en nombre de la Reina, que el con de Cerbatos, en la diócesis-de Burgos, á D- Celestino Ruiz de Ii Fuente: pira sejero int…</t>
  </si>
  <si>
    <t>Pastors</t>
  </si>
  <si>
    <t>…uya cabeza marcha, abandonaron aquel punto los re Alba de Tarmes 8 de Noviembre. beldes que lo ocupaban , retirándose en las direcciones de Mtranda y Sta. Ga rfea. La división del general Pastors continúa también su marcha internándose Esta villa no cede á los pueblos de mayor extensión ni en amor á su So en Castilla la Vieja para tomar parte en las operaciones, con arreglo á las ór berana , ni en decisión por sus legítimos derechos. Animada del excel…</t>
  </si>
  <si>
    <t>Pastórs, Pedro Miría</t>
  </si>
  <si>
    <t>Pedro Miría Pastórs</t>
  </si>
  <si>
    <t>…ocurrido en También se ha servido nombrar gobernador de la ciudadela de Barcelona el puente de Arcóle según resulta de la sumaria; explica los deberes del gor al mariscal de campo D. Pedro Miría Pastórs. bienio citando alguno intenta alterar el orden público; rectifica algunas pro- . posiciones que han establecido los últimos diputados que híñ' hablado; y&gt; hace ' Igualmente se ha servido nombrar gobernadores militares y políticos da ver, que la. remisión que…</t>
  </si>
  <si>
    <t>Patmeg-</t>
  </si>
  <si>
    <t>…ueva, parti guridad dé mi reino.” do de Talavers. La dotación cónslité énfib fs. amulé* oueél áyúntamlento roía’ itír ir. #k»*1 (ftiti quéel embajador holandés había presentado al lord Patmeg- trimestre*, sin contar la aslstendaiásiete IndlVidoo* del-4*(ddo écleslistiéó. y ia'í m una ,UQta» qué ronque abundaba, ¿n promesas de paz, solo era un media. de administrador del ^scorial que se roga Bór áeparadOt SKl*»de la poblachra4 tñár vecinos. Los prét…</t>
  </si>
  <si>
    <t>Patmers-</t>
  </si>
  <si>
    <t>…ecto á la cuestión belga. De resultas de esto manda que de los dos batallones de infantería de zuavos que existen en el el embajador de Austria ha expedido á Viena un correo, y el lord Patmers- ejército de Africa , se forme- uno solo, cuya fuerza será entonce» &lt;j!e 1123 ton y el príncipe Talleyrand han expedido asimismo otros i París. Como el hombres entre oficiales^ sargentos y soldados. (Id.) ’ embajador de Austria no puede hacer á Mr. Dedel ningu…</t>
  </si>
  <si>
    <t>Patomarés, Esteban</t>
  </si>
  <si>
    <t>Esteban Patomarés</t>
  </si>
  <si>
    <t>…y compañía , y, en Madrid, á D. Francisco Laffitte, del comercio fcill» ____El ministro de Negocios extrangeros ha recibido oficio del general en ¡jefa Mayor, núm- 5. ' ' i ----- D. Esteban Patomarés, coronel del Fijo de la isla de santo Domingo por los aña» del ejército de operaciones, en que con fecha 11 del actual le avisa qtié el esta *796, pertenecía á la rama del apellido establecida en la Mancha: se suplica á dl— do sanitario de aquel ejército es s…</t>
  </si>
  <si>
    <t>Patriarca</t>
  </si>
  <si>
    <t>…ción que pedia para declarar Por otro Real decreto dé 2/ dél mismo ha tenido á bien S; M. indicar al en estado de sitio el territorio ó provincia que juzgase conveniente; asi como cardenal Patriarca que en atención á'que ha aparecido en estos últimos días ahora si hubiese discurso á que contestar , habría tenido motivo para quejarse una enfermedad epidémica , que aunque-'limitada 4-un solo barrio dé Lisboa, de que aun permanezcan en estado de sitio las p…</t>
  </si>
  <si>
    <t>…esados libros^, lo manifiesten á -los tenientes vicarios castrenses mas in dejaron nuestros padres, y al aumento de nuestros biches temporales; sino tam mediatos, ó bien al Excmo. Sr. Patriarca de las' Indias, vicario general de lo* bién para que el cielo nos conserve la vida preciosa de nuestros Reyes y llene Réales ejércitos, quienes cuidarán de recogerlo* sin perjuicio ni gravamen al de bendiciones su augusta descendencia y toda la Familia Real.”…</t>
  </si>
  <si>
    <t>…el "3 del corriente, con repique general de campanas, con una (Extractos de la Crimea de Lisboa.') vistosa'iluminación que se dispuso én la fachada del Real monasterio de San1 AI cardenal Patriarca—Eminentísimo y reverendísimo Señor: S. M. I. el ■Gerónimo, con músicas y -cea odbelei. £14** dió principio por ia solemne duque de Braganza, regente en nombre de la Reina , me manda comunique á función de’ iglesia con sermón , que se celebró en el insinuado R…</t>
  </si>
  <si>
    <t>PaU-</t>
  </si>
  <si>
    <t>…e tal naturaleza que nuestro gabi aáv£ las aclaraciones quf se han pedido acerca de 1? navegación del Escalda, nete pueda adherir £ ellas sin que el de las Tottertas se ofenda, el lord PaU- dice sobre poco mas o rúenos que la navegación de dicho rio quedará libre asenten hará muy-'blen en asegurar los intereses de su país sin alterarse por lo, por-ahora para todas las naciones, excepto para Francia é Inglaterra; en esta que desee la .Francia, y…</t>
  </si>
  <si>
    <t>Paula, Francisco de</t>
  </si>
  <si>
    <t>Francisco de Paula</t>
  </si>
  <si>
    <t>…dia y por la noche acudían á admirar, y gozar este lucido espectáculo. Lo» flores la ley 2.a, título 15 de Ja Partida 2.a que marca la sucesión Real en la Serenos. Sres. Infantes D. Francisco de Paula y Doña Luisa Cariota, sus augus hembra á falta de varón, cuya tabla vistosísima y elegantemente adornada ha tos hijos y los Scrmos. Sres. D. Sebastian y Doña María Amalia-áe honraron sido después trasladada al balcón principal de la Real academia de S. Femando, con su presencia.…</t>
  </si>
  <si>
    <t>…istoria, sagrada S. M. con destino á la-servidumbre de los augustos hijos de los Sermos. Infan dude la creación del mundo hasta nuestros dias, para^el uso é Instrucción de los tes D. Francisco de Paula y Doña Luisa Cariota. criados. Escr ta en franc-s por el ataúd' F'eurl, y traducida' al espaflol por D: Juan Díaz de Barra, presbítero, 3I3 edición, rectificada y corregida. Se vende 48 rs.&gt;en Nucir) en Pamplona el 27 de Mí o de 1773 , siendo sus padres los condes Madrid en 1# li…</t>
  </si>
  <si>
    <t>…. Josef Mier, D. Bartolomé Vasallo y D. Marcelo &amp; tomar un oficial francés.'’ (Crónica del 15.) de OndarzaSección de Negocios eclesiásticos. SS. A A RR. los Sermos. Sres. Infantes D. Francisco de Paula, su augusta Esposa y Real Familia continúan sin novedad en la ciudad de S.~Sebastian, y Atendiendo á que la institución de prelados mayores de las órdenes milita— ^ res, monásticas y cualesquiera otras corporaciones que viven congregadas en eo— han señalado e…</t>
  </si>
  <si>
    <t>…bre á las diez de la noche llegaron de San Sebas D. Miguel; pero en realidad para robar las casas de campo y traer á. Faro á ven tian á esta capital los Sentios., señores Infantes Don Francisco de Paula y der los ganados y efectos que encontraban, sin perdonar ni á los muebles de augusta Esposa y familia, gozando de la mas completa salud. Apenas SS. AÁ. menos precio, ni respetar las propiedades de sus mismos adictos y empleados. entraron en Palacio, pasaron…</t>
  </si>
  <si>
    <t>…os: pira otra de U iglesia colegial deTirrast, a acredita dolo y mala fe de parte del que la publica, y contra el cual y contra D. Josef Fábrega: para el arebdianato de Almería, á D. Francisco de Paula los que. la circulan hará el intendente que sé proceda con todo el rigor de las Gómez: para la media ración de la iglesia catedral de Orihuela, á D. Pedro leyes. Palacio de las Necesidades á 7 de Setiembre de ltí33.=Josef de Silva Míravete^y Lozano; y para un…</t>
  </si>
  <si>
    <t>…a de la tarde volvió al coche S. M. la Rejna Goberna- I sigo desde que estuvo etr América, y por. sus manos sangró al infeliz correo, dora acompañada de los Sermos. Sres. Infantes D. Francisco de Paula y su Es que al punto volvió en sí con esperanzas de curación. (Piaría, de los Pfkajjesj posa, que habían llegado poco antes: y se dirigió aJ palacio del Real Sitie ■ —-El mariscal Maison, embajador &lt;k Francia en S. PetershufSq, saldrá ¿ dpnde. de prden de SS.…</t>
  </si>
  <si>
    <t>…ntes D. Josef Tejada y D. Josef Rodríguez, fuertes, por hallarse ya al principio de la sierra y presentar allí el terreno ex y á los alféreces el Excmo. Sr. marques de Casa-Sola y D. Francisco de Paula celentes posiciones. Decidido el conde Armildez á alcanzarlos, se adelantó con Villar, que continuaron vivamente el alcance de los fugitivos hasta muy en solo las compañías de cazadores del 4-° regimiento de la Guardia Real, la del trada la noche. El capitán…</t>
  </si>
  <si>
    <t>Pclegrin, Ramón López</t>
  </si>
  <si>
    <t>Ramón López Pclegrin</t>
  </si>
  <si>
    <t>…que se realice mete á una comisión especial, que se compondrá del ministro de mi Consejo y aquelU , sin que en ninguno dé estos casos se ejecute por el de las dos terceras Cámara D. Ramón López Pclegrin; de D. Justo Josef Banqueri, presidente partes. de la Real junta de aranceles, y de D. Mariano Egea, gefe cesante de Real 7. a Y últimamente, no se adoptará el medio de la rifa para dar salida á las fincas de la Real hacienda , por las dificultades y perjuici…</t>
  </si>
  <si>
    <t>Pcrregaux</t>
  </si>
  <si>
    <t>…ndo su arrojo el tercer regimiento de cazadores de Africa Algunos diputados defienden la propuesta de la comisiona el ministro repita y una columna de infantería á las órdenes del coronel Pcrregaux. Al momento que no tardará en presentar el proyecto de ley que ha ofrecido-, y concluye de ue se aproximó el capitán Joussuf, se pusieron en precipitada fuga los 200 clarando queaí la Cámara cree excesiva!la suma que se pide, el gobierno con rabes que habían…</t>
  </si>
  <si>
    <t>Pe</t>
  </si>
  <si>
    <t>…los enemigos, sino que se limitaron utilidad pública”: la Cámara escucha las observaciones que sobre este punto á conservar su línea; por manera que cuando la columna que mandaba D. Pe hacen MM. Petit, Podenas, Realier-Dumas, Mauguin, Debelleyme, Char dro quiso adelantarse, se halló con el nuevo campo bien guarnecido y con dos les y el ministro de Comercio, y aprueba los artículos 9 á 16 inclusive, en cuerpos, que saliendo á su encuentro, d…</t>
  </si>
  <si>
    <t>…e sublevar lo* pueblos que á pesar lebrada el 12 por la mañana ha hecho alguna indicación relativa á la poca vi de tantos chascos domina á ciertos sugetos. En vista del ejemp’o de D. Pe gilancia que Ira dado margen á que los polacos abandonen los depósitos en dro, debían haber renunciado ya a sus locas intentonas. que estaban, al mismo tiempo que se notan en Alemania algunos movimientos Respecto á la juventud alemana, se debe tener lástima d…</t>
  </si>
  <si>
    <t>…orrido la voz entre los soldado* vLa escuadra inglesa que. manda el almirante Malcolm se ha hecho á Ja vela del ejército del general Muidlos que los gefes trataban de negociar con D. Pe desde el día 2 de este mes con dirección á la isla de Sarnos.” (G. de F.) dro su rendié'ioñ &gt; se amotinaron gritando "que nos venden" ■ y que declarada la tropa en completa rebelión ha elegido nuevos gefes. El general Mole!los, par iFORT(JQAL. ra salvar la vi…</t>
  </si>
  <si>
    <t>…aga con el objeto indicado, y para sal cual le-éhtregaron una representación con ub gran número dé firmas. Pero y var como es su obligación el honor nacional y con él el trono del Sr. D. Pe ¿quién ignora que al mismo tiempo que esto sucedía se han coligado todos' los dro n, la libertad ¿Independencia de la nación brasileña. Dios 8cc Palacio partidos enemigos del gobierno para dar importancia y valor á Tos gefes de la de Rio-Jáneiro á 8 de Junio…</t>
  </si>
  <si>
    <t>…da-vobintaúameBtq el Señor duque de Bra llaremos cuanto con asombro de la Europa .ha liocho Y. M- desdé que el nieló / ganza la-corona de este impenoiép favor desu augusto hjjo el.Señor D. Pe nos le rest ituyó á la vida, cercano ya al borde del sepulcro en el tremendo Setiem dro ny después de haber felicitado al joven Monarca brasileño todas las po bre último. No recordaremos epie .postrado todavía V. M. enel-lecho del dolor, . tencias de América-…</t>
  </si>
  <si>
    <t>…uilidad pública amenazada en este ción. Excmo. Sr.: Pareciéndome conveniente no retardar á V. E. este parte distrito, he seguido constantemente hoy cn todas direcciones al rebelde D. Pe para su mas pronto conocimiento, con esta fecha paso el oficio que á la letra dro de la Barcena: creí sorprenderle á las ocho de la mañana en el pueblo lla copio al brigadier coronel del expresado regimiento. mado Pedrnso , en el que expedía oficios y circula…</t>
  </si>
  <si>
    <t>…y otros, la colección comenzó, rá con la novela titulada Ef primogénito de Albesq*er$ne t que constará de 4 tomos en traídas las facciones de Alava y Castilla, entró en Vitoria el general D. Pe buen papel y bella estampa, ¿os señores qae se sirvan suscribir acudirán á tomar ei dro Sarshcid á las diez de la manan* del 21. Las diputaciones de aquellas pro tomo i.° y a.°, adelantando el importe del 3.0, que se dará i luz á la mayor brevet vincias se ap…</t>
  </si>
  <si>
    <t>Pe, Ramón López</t>
  </si>
  <si>
    <t>Ramón López Pe</t>
  </si>
  <si>
    <t>…ejo acuerde, comunique y haga ejecutar fas les milicianos harán ver los sentimientos de fidelidad que \ . E. siempre ha sa providencias que dictare sobre ello el comisionado régio D. Ramón López Pe bido inspirarles. Dios guarde á V. E. muchos años. Madrid 9 de Octubre de legrin .ministro del Consejo y Cámara de Castilla, al cual ó á sus encargados l833.^Excmo. Sr.=Fl coronel de infantería, Javier Giron.—Excmo. Sr. ins se darán, en caso necesario, todos…</t>
  </si>
  <si>
    <t>Pedio</t>
  </si>
  <si>
    <t>…a, y expida para su ejecución las órdenes con en el concepto de deberlo hacer indistintamente 4 todas las vacantes1 Indicadas, y venientes. Palacio de Oporto 3 de Octubre de 1822.=D. Pedio, duque d» que puedan resultar durante el concurso, presentando como requisito indispensable el titulo d títulos de licenciado eo medicina y cirugía, d bien el reunido de médicoBraganza.=Luis de Silva Mouzinho de Alburquerque. (Crónica.') cirujanos, coa todos…</t>
  </si>
  <si>
    <t>…do por varias legaciones impe babilidades no se fundan en los juicios humanos! Si nos vemos en estas circuns riales. tancias ¡tomaremos medidas de precaución y de seguiidad cuando D. Pedio se A la perspicacia del Senado no se ocultará la circunspección y reserva con halle ya en la barra, ó cuando,'después de presentarse en Rio-Janeiro , se que conviene usar de noticias de tan delicada naturaleza; por tanto me parece subléven las provincias y es…</t>
  </si>
  <si>
    <t>Pedraza</t>
  </si>
  <si>
    <t>…que en su consecuencia se habían reunido cerca de él algunas tropas pa París ■ S-de Mayo. ra defenderle. El mariscal Gérard tuvo ayer- una larga conferencia con Air. Humann; y El general Pedraza no cesa de trabajar con el zelo y desinterés que le ca el general Fabvier la tuvo también con el mariscal presidente del consejo de Ministros, siendo sin duda este el motivo de que en algunas tertulias se asegu rase que este general volverla á-Greeia. ____ En…</t>
  </si>
  <si>
    <t>Pedrero, Angel</t>
  </si>
  <si>
    <t>Angel Pedrero</t>
  </si>
  <si>
    <t>…a, D. Josef Ramos, D. ¡Ilde bre de bien y de tan eminentes conocimientos. fonso Ponte; D. Rafael di: Torre*, D. Ildefonso Frutos, D. Mariano Ol mas, D. Benito Jiménez de Cisneros, D. Angel Pedrero, D. Juan Télesfo- ioua db coKBScro.__Cotización de hoy i lat tres dr ia tarde. ro Díaz y D. Raimundo Canenciá; y á los externos D. Lorenzo Vergara, «FICTOS PUBLICOS. Aí c&amp;tttdo. A • A D. Antero Sainz, D. Juan Martin, D. Julián Tejero, D. Manuel María Abad , D…</t>
  </si>
  <si>
    <t>…e mandaba ^iríida. su mando, compuesta de o o hombres de i n fací cría a las «edenes' &lt;kl reniectc :3¿~ cual tasebkii le -rompacíoa «l sable éc &lt;k» baiazó» en el -acto' c&lt; c Tonel D. Angel Pedrero, v de 25 caballos á las del teniente D. Juan Díaz, una r^^rhitfyl^V \ ' cae twnr hecho avanzar en pe recuelos del cura Merino, encontraron ea el</t>
  </si>
  <si>
    <t>Pedro</t>
  </si>
  <si>
    <t>…onstruida á unas 60 asi como la abundancia de víveres que tenia nú«troejérc¡to:tánáhíenaségura- Taras de la «carpa del bastión de Toledo y sostenida por otras' contra-bate ron qué D. Pedro no dejaba salir de Oportó'al ex-conde d¿ Villa-Flor. rías, que entre todas presentaban'un total de 36 piezas; cuyo efecto ha sido Con la fecha del 18 del corriente escriben de Vfllanoi&amp; de Giyá I¿ que mas satisfactorio de lo que se esperaba, pues las balas no…</t>
  </si>
  <si>
    <t>…erana voluntad, vengo en trasladar á ó han de faltar las promesas de nuestro Dios (que es imposible), ó V. M. ha la vara de alcalde mayor, de Sepúlveda, al que lo es déla de Baños D. Pedro de recibir los premios que el Dios de los Reyes tiene preparados á los ob Esteban Pedrero , y para la de esta villa-que resulta vacante nombro á D. Fer servadores de sus preceptos. nando de la Laguna Cañedo, corregidor cesante de Medellin. Tendráse-enten V. M…</t>
  </si>
  <si>
    <t>…aquella infame ciudad, y ya muchos de los nías constitucionales h¡a .rolo». Ja’rá eonqcer'todo^ el. mérito de la condecoración con. que el Rey. maldecían la hora en que desembarcó D. Pedro. Muchas familias,se presentan, Guillermo ha recornpénsadp- lu.cpñducta de este general, conviene saber, que aLejército del Norte: algunos de los gefes rebeldes animan á sus soldados con; ¿s'muy réduóido el número'de gifándes cruces de-la orden militar de Guil…</t>
  </si>
  <si>
    <t>…eran pata disfrutar de las' El Re* nuestro Sefior se ha servido admitir al Fiscal general.de correo*,gracias de S. M., y ocuparse en su Real servicio y administración de justicia; D. Pedro de la Hoz, la renuncia de la dirección de la Gaceta á que le hasi ha servido resolver que tengan el término de 50 dias para presentirse en sus obligado su quebrantada salud, dándose S..M. por satisfecho de su mérito y derespectivos destinos después de la publ…</t>
  </si>
  <si>
    <t>…ltos de Oporto, acompañado de los generales Stubhs yCabrieios, y de muchos oficia cualesquiera órdenes, institutos ó congregaciones, aun cuando hayan sido afian les al servicio de D. Pedro. (C.) zados con juramento ó confirmación apostólica y de cualquier modo concedi dos , aprobados ó renovados por Letras apostólicas á las mismas órdenes, con trancia. gregaciones ó institutos y sus personas; pues todos y cada uno de los referidos Parts 20 de E…</t>
  </si>
  <si>
    <t>…mundo ser la misma que dió las mayores Real decreto. , . • pruebas dé su incontrastable y.heróíca fidelidad, aun en los tiempos turbulen tos de loa Sres.Reyes D. Alfonso el Sabio, D. Pedro y D. Felipe v, que t&gt;:' Queriendo qtié'üh 'Regimiento' de mí'éjérciro lleve el nombre de mj muy ' progresivamente la honraron con las siete coronas que blasonan sus armas; lle pudrida tíiia ptittiOgénita la heredera de mi Coroná, y restaurar con esta oca gando a tanto 4»…</t>
  </si>
  <si>
    <t>…ciones que pue antes de nuestra redención : asi ellos cerraron las puertas á los Infantes de’ Ara dan excitar la curiosidad y el deseo del estudio y aprovechamiento privado, y gón D. Pedro y D. Henrique , que pretendían tomarla en deservicio de su le estimular el interes individual en favor de las mejoras de nuestras artes y fá gítimo Rey D. Juan 1, y ellos las abrieron á la Reina Isabel la Católica, re bricas. (JTr continuará.') conociéndola por su Señora,…</t>
  </si>
  <si>
    <t>…rtos, incluso un K le dió al pobre que se encontró con esta piedra preciosa. (Id.) mayor , y 91 heridos, entre ellos 6 oficiales. cAmara de eos 'diíutados—í/ríon del 4 de Febrero. D. Pedro estuvo en la acción y debía avanzar con la columna deí centro» sobre S. Martinho de la Vilarinha, en el momento en que Solignac, haeiendo Aprobada el acta de la última sesión lee Mr. Martin el informe que la co Una retirada falsa sobre la Foz, atraía las fuer…</t>
  </si>
  <si>
    <t>…un desembarco en ellas, mientras la marina mercante de Austria logra te ner puntos seguros para ponerse á cubierto de las persecuciones de sus enemi hija segunda del ex-Emperador D. Pedro. (Globe.) ____ Se dice que el príncipe de Lieven se está disponiendo para dejar esta capi gos. Pueden considerarte comó puntos principales de este sistema de fortificación b ciudad de Venecia, el puerto de Gola en Tjtria, y Porto-Spalatro, Zara, tal, y regres…</t>
  </si>
  <si>
    <t>…,‘donde hay mucha escasez y muy poca armonía entre los ex y ti, con que trrtrrloa el a.° vfage de Cwt, y él id y f7 con que principia el que Mr: tranjeros que están al servicio de D. Pedro. El marques de Loulé, su nuevo- Bridone hizo á Sicilia y Malta en Í830 y 31. El tercer vlagede Cook se dará *1 Hadé ministro de Marina, nada ha conseguido del rebelde Sartorius (asi le llamap):. la cotecetoo con *1 atlas ofrecido ; también se publicará un viá…</t>
  </si>
  <si>
    <t>…s de correos, tan lue Femambueo 12 de Febrero. go como quede ejecutada la sentencia condenatoria; siendo por último su sobe El partido que desea restituir al trono al ©V-Emperador D. Pedro está de - rana voluntad que esta-declaracion se anuncíe igualmente en la Gaceta para que caído en el día; pero el p?£s¿dcnte de Fenwmbuco Manuel Zcfienno dos Santo, llegue á noticia de todos. De Real orden lo comunico á V. SS. para su inteli hace todo lo posi…</t>
  </si>
  <si>
    <t>…ra fluminense, periódied escrito pof el diputado Evaristo, so cesa paron las. posiciones de la costa asiática que se'léí señalaron en frente de Buyukde atacar á los partidarios de D. Pedro» y en uno de sus ultiniÓs números» ni— deré y Terapia. ' . .. ... biendo propuesto cti:&gt; periódico esta 'cuestión: }Qui se debe hacer en el caso de Él ? altan pasó á gu quinta (de Terapia, y envió al edecán general Muchirsfve el ex-Emperador venga al Brasil a…</t>
  </si>
  <si>
    <t>…orden mas ción del 9, aniversario de la ceremonia de haber pescado juramento á la consperfectas ' ’ l-. i-'.f---- tVGtATERltA. ' titución ideL imperio, brásilefio. Los amigos que D. Pedro tiene en Fernambuco, y.á los que estos periódicos tratan de rebeldes, han tenido muchos contratiem . ... I , ' «• JftMrrt 2$ JerMayó. , pos, y aun re dice qué casi han sido expulsos de aquella provincia. Se Trataba de Fondos públicos. Tret por 100 consoHdados…</t>
  </si>
  <si>
    <t>…a al estado actual de los asuntos de Oporto. Para esto anunció el orador que el gobierno había modificado su plan primitivo, á fin dp comenzó el orador recordando la abdicación de D. Pedro en favor de su hija satisfacer á 1» observaciones hechas por los dos partidos contra ía cláusula que Doña María en su advenimiento al trono del Brasil;, el reconocimiento de la hacia depender el reembolso del empréstito de loi 15 millones dé libras de los jov…</t>
  </si>
  <si>
    <t>…el artículo 2.°, en que se piden »18 millones de francos para conti —1—Arte afortunado de caballería española, d advertencias de torear pára los caballe ros en plaza; escrito por D. Pedro jacinto de Cárdenas y Angulo, caballero del orden nuar las obras que han de reunir el palacio del Louvrc al de TuUería?, y adqui de Alcántara, y que también lo fue en plata en las fiestas Aeales , celebradas en esta rir el terreno y edificios necesarios para…</t>
  </si>
  <si>
    <t>…la razón , sé'extendió tanto ministerio tenia ya dadas todas las explicaciones relativas á este objeto. La dis y-«m tanta .rapidez. Si el proyecto de los iníuig£ntes era llamar, a D. Pedro, csy cusión ha sido un poco acaloradas el diputado Iloepfnna ha defendido la com preciso-convenir por lo menos en que su designio, estaba bién oculto , y que se ‘ petencia de la Dieta; pero al-mismo tiempo es-de dictamen que el ministerio había tenido jnucho…</t>
  </si>
  <si>
    <t>…camaradas, pues ademas de referir machas cosas dice que si se lle ga á ver en sü patria ha de degollar al que fue causa de que sentase plaza al REAL LOTERIA PRIMITIVA. •ervic'o de D. Pedro (de quien habla malísimamente), pues. 1c ha causado ma En la extracción celebrada en este dia han salido agraciados los números si les incalculables; añade que no pasa dia sin que muera muchísima gente en aque guientes : lla-ciudad de resultas de las bombas y…</t>
  </si>
  <si>
    <t>…_Cotización de hoy á las tres ds la tarde. La juntade gobierno de la casa de Misericordia, que á virtud de Real or ■rectos rÓBueos. den es patronadel que fundó la buena memoria de D. Pedro de la O, acordó Inscripciones sobre el gran libro al s P- zoo, 00. hacer la distribución de fondos que existían en su poder en los dias que se cele Dichas Id. el 4 p. zoo, 484 at contado. brara en esta ciudad la jura de Ja Serma- Sra. Princesa Doña María Isab…</t>
  </si>
  <si>
    <t>…cos ingleses, salió de Óporto k mañana “del 20 dd pasado. La éteñédra «nraaos-y ue tos •ñwestroq de pastas; y manifestando los abusos que en esto se , se compone del navio de lina D. Pedro, que lleva el pabétlon'Vteiñriridñbi'jeoMsetífn ,:ién perjuicio ayo haciendo ellos un gran comercio de" jieriódRÓs. te , dedos fragatas, dos corbetas, tm bergantín, j cinco barcos'de'iwpor.'Se Ra Acfasnu se quepban de qué 1 consecuencia éf los privilegios que…</t>
  </si>
  <si>
    <t>…á pobres y mucho destrozo se salvó con gran diScultad. Igualmente ha tenido muchas ave desvalidos, limosnas á hospitales, y en fin, con actos agradables á ambas Marías la fragata D. Pedro, perteneciente á la misma escuadra. El dia tres se ha gestades. Se han distinguido particularmente por la brillantez de las fiestas las llaba en la bahía de Lagos observada por la de S. M. D. Miguel i. plazas de la Coruña, Tuy, Vigo y Montcrey, y las ciudades…</t>
  </si>
  <si>
    <t>…blfis á li escua perjudicada por tan fatales cjrcunstanciás; diciéndose que en esta ciqdad y sus barrios'extramuros ha ceáao el cólera-mqrbo que, ha reinado 'iiasta,, ahora dra de D. Pedro , en cuyo poder ha caído la mayor parte de U de Lisboa. Aquí _ ' k han publicado'Ktas noticias en un boletín.. epidémicamente désde'25 de Febrero..Que ademas sí suplique á S. E...que de acuerdo con el Excmo. Sr. gobernador det obispado se sirva disponer que c…</t>
  </si>
  <si>
    <t>…de la enfermedad : airados 34Su : muertos* 3280. yor g/cneral del ejército libertador.—En las -avanzadas de Oporto i 13 de .¿unía Total 6770. de 1833.’' . ESPAÑA. Contestación Je D. Pedro. .'Madrid 17 de Julio. «Señor mariscal : He recibido vuestra -carta fecha de ayer,-en la que con la "ftozsA db coicBrcro__-.Cotización de hoy ílas Vris 'de-la Ztmctc. araoTos pvbcicos. franqueza que os es natural exponéis los motivos que á pesar vuestro os ob…</t>
  </si>
  <si>
    <t>…ctivamente tengan mas niños y niñas premiados en tí tSislro verde j liemos‘szSódoquesé ha retinado á Loulé. v • -&gt;• segunda clase. ' • * * .Los buques apresados por la escuadra de D. Pedro permanecén en la bahía AGRICULTURA. de Lagos. Como la miyor parte de las tripulaciones prisioneras-ño han querido tJir prttfeio de una’medalla de segunda ciase sobredorada y patente de socio</t>
  </si>
  <si>
    <t>…o cincel » La misión que el general Bem se proponía desempeñar con los polacos oel celebre Torwaldsen, será el mejor adorno de Maguncia. (/./.) del depósito de Bourges en favor de D. Pedro , no ha tenido todo el supeso ESPAÑA. J que esperaba: al contrario faltó muy poco para que sus pasos hubiesen dado mo tivos para nuetos alborotos en esta ciudad- Habana 2 de Junio. . »En efecto, ayer por la larde se habían reunido en la calle de Auron y de Se…</t>
  </si>
  <si>
    <t>…ue defienden el mistno partido en Sesir y S. Mar i- lidiábase á ia sazón el gcncral_dc-la 5.4 división con nyiiy poca fuerza, y* cos r pono las que dan mas cuidado ¿ las tropas de D. Pedro son las que están aun esta dividida en mucho, puntos de la costa de aquella provincia, y i tanta, hacia la parte del Guadiana, entre Martin Longo y Cachopo. distancia unos (Je otros, que le era imposible oponerse á un desembarco prote ____Nadie duda que al pr…</t>
  </si>
  <si>
    <t>…la ,cuyáplaza parece' estaba ameoayjci;i por los cuerpos de llanura que se éxtiende déstje el glasis de Ja mufalli de Barcélóha hasta.la fálda Ordenanza de D! Miguel. Ét edicto de D. Pedro falstitrói lÁlibre introducción de Monuiích, solo sé oyeron aplausos y vivas .4 nuestros amados .'Soberanos y •de géneros extrangetos en Portugal ño ha producido hasta ahora los resultados fatcélsá ;Princesai Las tropas' qué durante .laf fiestas no .estaban d…</t>
  </si>
  <si>
    <t>…Guadiana 27 de Julio. g8f d|t Bilbao 11 x id. Santiago £ id. En la mañana de ayer vimos llegar de Mertola á la fronteriza villa de Atcoutin 43 botes pequeños cargados de tropas de D. Pedro y varias familias portuguesasí Han embarcado efectos y muebles de Alcoutin en dos buques de ANUNCIOS. guerra, pertenecientes al mismo partido , y por la noche han bajado el rio con Taquigrafía de la música, ó arte de escribir esta con la brevedad que se puede…</t>
  </si>
  <si>
    <t>…zos que han hecho para conseguirlo. Es imposible ponderar el fu . tomado' pocas precauciones para desinfestar, y que no por eso ha habido mala* ror que el pueblo manifiesta contra D. Pedro y sus secuaces, principalmente desi consecuencias. ) de que se recibió la noticia de la ocupación de Lisbo^ por las tropas de VÜiaflor. Si la salud, ó lo que es mas, la Seguridad pública, exigía que se purificase H1 gobierno dél Rey D. Miguel Ha fijado su res…</t>
  </si>
  <si>
    <t>…hacia Mertola y Alcoutin, dominan las tropas de D. Miguel, habién bre la severidad y arbitrariedad del gobierno. Carlos Alberto, se ha hallado dose recogido , las pocas que hay de D. Pedro en e&gt;te país , á Faro y sus cerca en situación de conocer muy bien los designios, y no dejará de estar alerta; nías. Hoy , después de un combate , cuyos tiros herms oído dc^de las cuitro da y ademas sabe lo que debe esperar de ellos. En estas circunstancias t…</t>
  </si>
  <si>
    <t>…or.dcrry dice que el único documento relativo al blo ____ Escriben de las frontsras de Bolonia fecha 19 de Julio: »5e sabe con cer queo de los puertos lusitanos por la escuadra de D. Pedro, le parece tan os tidumbre que el Emperador de Rusia á principios de Agosto pasará á Alema eare y poco satisfactorio, que no puede excusarse de pedir nuevas explicacio nia para tener una conferencia con el Rey de Prusia; pero estará de vuelta c» nes al minist…</t>
  </si>
  <si>
    <t>…e una de las partes beligerantes es extrangera: pues casi todas ha vuelto á sacrificar algunas víctimas. Quiera Dios que no se renueven los es as tropas que pelean aqui i favor de D. Pedro, se componen de individuos quo tragos primeros. no pertenecen á la nación portuguesa. — ----- ESPAÑA. En Villareal de San Antonio se han atrincherado todas las bocascalies, y Algfctí'as 20 de Julio. formado baterías volantes; pero habiendo quedado la plaza si…</t>
  </si>
  <si>
    <t>…as que respecto á Constantfnopla da el Observador El espíritu público es aquí excelente á favor de la causa nacional; y se ha austríaco. exaltado mucho con los últimos decretos de D. Pedro, que vulneran tanto los «El dia 29 de Junio asistió el Sultán á dos ejercicios generales que hicie derechos del sacerdocio. Todos creen que el partido de los invasores es esen ron las tropas rusas, habiendo convidado expresamente al cuerpo diplomático cialmen…</t>
  </si>
  <si>
    <t>…dido, y dará las órdenes necesarias para su ejecución. Palacio de hacia de una embarcación de guerra que lo trasportase: y ademas permite que las Necesidades 3 de Agosto de 1833. =D. Pedro, duque de Braganza.rzCan— V. Erna, demore su salida para que pueda arreglar cómodamente sus efectos dido Josef Javier. hasta el lunes 5 de Agosto próximo venidero; habiéndose pasado las compe tentes órdenes á la'aduana y a las torres para que no pongan obstác…</t>
  </si>
  <si>
    <t>…os Negocios eclesiásticos, y llágalo eje 1 de Borro* como /augusta Princesa de-.-A-stqrias , celebrando magníljai* fiestas cutar. Palacio de las Necesidades S de Agostó de 18^3.:= Don Pedro, duque (costeadas por una suscripción voluntaria) en ios dias ó, 7. y 8 de Juliopróxj¿de JBrjganza^rJosef de Silva Carvalho. • "mo pasado. Se díó principio el primer dia por una suntuosa función de lgíeri*, .. á la queiasistieron las respectivas autoridades,…</t>
  </si>
  <si>
    <t>…y están retenidos los alojamiento pira el gran duque de Weimar y su Las noticias que se han recibido esta mañana del Brasil anuncian que los comitiva. (G. de Leip.) L ^ amigos de D. Pedro trabajan con la mayor actividad á fin de formar un parti ——La Gaceta de ÓUessa del 19 de ¡Julio anuncia la llegada á aquel puerto do en su favor, y conseguir por este medió vuelva á aquellos plises,y se ponga del navio de guerra ruso el Tchesmc, que conducía…</t>
  </si>
  <si>
    <t>…sticia, lo tendrá asi entendido, y junta de Examen y Liquidación de créditos contra la Francia, encargada del ne lo hará ejecutar. Palacio de las "Necesidades 9 de Agosto de 1833™ D. Pedro, gociado de reclamaciones contra Inglaterra, la Real orden que sigue: »Uusduque de Braganza —Josef de Silva Carvalho. (Crónica del 16.) trísimo Sr.: El Rey nuestro Señor, fiel observador de los tratados, y en virtud Noticias de Oporto. del art. 2.° del conven…</t>
  </si>
  <si>
    <t>…lermo y la Conferencí* putados el 7 del corriente un mensage de la Regencia, en que denuncia la exis quieren conservar todo el Gran ducado. tencia de ira proyecto para restituir á D. Pedro 1, duque de Braganza, ai trono Estas dos nóücias tan contradictorias carecen, á nuestro parecer, dé funda imperial, y los incita á tomar medidas enérgicas contra esta conjuración. Las mento , y lo que creemos es que 1» perteneciente á este territorio quedará…</t>
  </si>
  <si>
    <t>…en volución de los derechos que ha conquistado con su sangre. Esto, les hace real claramente definidas las disposiciones de la ley respecto á los, negros que han, zar el mérito de D. Pedro en la misma.proporción.que los otros le abaten, y adquirido libertad por el hecho de haber pisado el territorio de la Oran Bre- empeñarse en sostener que tiene í su favor el catino y la confianza de todosloé • tañar ,V ■■ portugueses. - ' . ... ' 1 * También…</t>
  </si>
  <si>
    <t>…Me&amp;tre ha conseguido también abuyentarde este rio el bergantín de guerra , mita aí qué no esté empleado en dicjto ejército, ó tenga, .permiso de S. M-J y otros buques menores, de D. Pedro, por medio de las baterías que ha manda y. los, contraventores sean presos y ¿epatados-dé la inmediación del mismo do,plantar én su, margen cerca de la barra." ^ i ejército. _ . ’ , ^ El cólera continúa haciendo algunos estragos en cita plaza;, aunque va dis…</t>
  </si>
  <si>
    <t>…ovecha esta ocasión para ase portuguesas. Sin embargo, no falta quien arguye contra esto diciendo: que gurar de nuevo al Sr. Pontois que puede contar con su estimación y deseos de D. Pedro no vendrá al Brasil, porque se halla ocupado con Ibs negocios de complacerlo. Palacio de Rio Janeiro á 7 de Junio de 1833—Benito de Sil Portugal, porque conoce lo imposible de la empresa, y porque le es indeco va Ltsbaa. roso arrebatar á su hijo el trono desp…</t>
  </si>
  <si>
    <t>…sto que somos españoles los obli grandeza de este Imperio solo se conseguirá conservando la forma monárquicogados y defensores. constitucional que felizmente nos rige con S. M. el Sr. D. Pedro ir, digno ob Por tanto, Señor, damos á V. M. (Je todo nuestro corazón las mas expre jeto del amor y respeto de todos lo» buenos brasileños, debe declarar con toda sivas y humildes gracias , felicitándole por tan fausto acontecimiento; cual fie la franqueza qu…</t>
  </si>
  <si>
    <t>…hizo ver arrojó intrépidamente á la bayoneta de dichas fortificaciones los batallones ex cuánto puede auxiliar la disciplina al valor portugués, cuyo ejemplo no puede trangeros de D. Pedro, haciendo en ellos considerable estrago, y rechazó á menos de ser muy provechoso á todo el ejército. otros que venian á atacarle por el rio. Creóme obligado á unir mis deseos á los del teniente general barón Clouet Entre tanto el brigadier Pantaleaon, gefe de…</t>
  </si>
  <si>
    <t>…señalan las penas en que incurrirán los que por medio PARTE JNO OFICIAL. de impresos ó d|e estampas grabadas ó litografiadas promuevan directa ó indi rectamente la rdstauracion de D. Pedro, duque de Braganza, en ¿1 trorto del KOTICIAS EXTRANGERAS. Brasil, ó digan que dicha restauración es necesaria y útil; los que inciten á BRASU. que se cometan los enunciados crímenes, y los que lo verifiquen por medio de papeles manuscritos que se fijen en pa…</t>
  </si>
  <si>
    <t>…y magnánimos principios ,_aprobará un testimonio de particular Confederación , sino que se restablezca el derecho y la legalidad, la prosperi respeto y consideración tributado al Sr. D. Pedro xt, augusto hermano de dad, la libertad y la independencia que exige imperiosamente nuestra común S. M. F., y al ilustrado gobierno de una nación grande y descendiente de la patria.” heroica nación portuguesa. En consecuencia, sin poner duda en la buena aco g…</t>
  </si>
  <si>
    <t>…menzó. vorosa pastoral exhortándolos á tomár las armas en defensa de su Rey el Señor La proposición de M. Robinson hecha con el fin de llamar la atención del D._Miguel i, y contra D. Pedro y sus huestes de aventureros extrangeros, igual Parlamento y del Gabinete ingles sobre el sistema de aduanas prusianas, pnfc- mente enemigos de la independencia que de la religión de los portugueses. ba que la Inglaterra comienza á temer los efectos de la pos…</t>
  </si>
  <si>
    <t>…no Tomas Pedrol; y para la ración de mensa de la santa iglesia metropolitana del que encuentran. Pero como la Operación de cortar y traer leña es mas larga, Salvador de Zaragoza á D. Pedro de la Rosa, vicario de la Real casa.de Mi usan para alimentar los hornos de las puertas y ventanas de las personas que sericordia de aquella ciudad. han emigrado: recurso que también les va faltando. Hacían antes muchas salidas, según decían, para ahuyentar l…</t>
  </si>
  <si>
    <t>…bitantes de esta villa , con los religiosos del Real convento á délpués hasta fuera da la superficie de la tierra comprimidas por una presión, su frente, contra las auloridades de D. Pedro, que lo hubieran pasado muylo cual pone fuera de duda examinando, los fenómenos que se ven en los ma mal á no haber sido socorridos á tiempo. nantiales de los Pirineos. Sus investigaciones lé inducen á confirmarse en la Los decretos de destitución que no cesa…</t>
  </si>
  <si>
    <t>…de sus naciones , insisten en poner en las fachadas las armas y loa 1 SOlíCltaáO. " - ? -!&gt;:: ■ ' pabellones de sus respectivos Soberanos: sobre lo cual hanofidaldo al gobierno de D. Pedro. . - ' HabiendoresoeTtocl St. intendente, k»gefes dé la subdde^acioo de Ren El 17 de Agosto incendiaron nuestras tropas los almacenes dé vino dé lá- tas y oficinas de correos, «o unión dél comercio y demas habitantes de Gra— campañía de Oporto que había en Vi…</t>
  </si>
  <si>
    <t>…alojar la-tropa federal, y va á disponer para este objeto el antiguo con los dos dias anteriores murieron 24* vento de los'dominicos.” (Cutirtitmiona[)• La partida de guerrilla de D. Pedro, que de Setubal había venido á esta ------ El Observador de Trieste contiene una carta de Alejandría con fecha 22 -provincia, ha sido completamente derrotada por el coronel Estevez que al fren de Junio último, en la que se dice que en esta ciudad se está ya p…</t>
  </si>
  <si>
    <t>…de que nada puede decir sobre el particular; y ■«* enérgicas para impedir que clgabinete rusó repita iguales empresas agresi- hace notar que al ministra de Negocios extrangeros de D. Pedro le *«ia mas v«; es imposible observar con atención los pasos de esta Potencia, sin conocer fácil satisfacer á semejante pregunta. (Atención'. Risa.') * cuan necesario es reprimir con mano fuerte estas tentativas de invasión. Creo Tin seguida pasa la Cámara á…</t>
  </si>
  <si>
    <t>…las ruians de tado á los enemigos que hizo prisioneros en el combate con la mayor humani la monarquía. (Boletín del 21 de Aposta.) dad ; no habiéndose conducido asi las tropas de D. Pedro con los' pocos que tu vieron la desgracia de caer en sus manos, de las guerrillas que en el ardor de l i Extracto del Correo de Oporto que it publica en Coimbra* pelea sé aventuraron á adelantar demasiado: pues casi á ninguno se dió cuartel: Coimbra 23 de Ago…</t>
  </si>
  <si>
    <t>m j D. Miguel */ &lt;ju« vuelvo: de destruir, unido con algunos voluntanosRealUta*, Foc orden de ÍD, Pedro se ha pegado fuego el arrabal del Arco do Cego, una.aícrrilla de D. Pedro que se presentó ea Qoe, zmtando ¿ su comandante punto principal por donde atacaron el 4.los realistas; i fin de que no Ips' sirv t . y á algunos dé la partida^^Así ha quedado libre de enemigos, toda cita comarca, de apoyó jn sus empresas ulteriores. Esta noti…</t>
  </si>
  <si>
    <t>…Almería, á D. Francisco de Paula los que. la circulan hará el intendente que sé proceda con todo el rigor de las Gómez: para la media ración de la iglesia catedral de Orihuela, á D. Pedro leyes. Palacio de las Necesidades á 7 de Setiembre de ltí33.=Josef de Silva Míravete^y Lozano; y para una canonjía de la iglesia colegial de S. Hipólito, Carvalho. en Córdoba, i D. Nicolás Piqueras. .____Con fecha 6 .del corriente participa desde Oporto el ge…</t>
  </si>
  <si>
    <t>…ncia. Se d&lt;ce que en Munchenfuerza? ¿La reforma no ha asegurado en Londres el suceso de los libeTa’es: Graetz se deberá tratar también de los negocios de ‘Oriente; y en su conse ¿ D. Pedro no ha logrado con su ejército exrrangero reanimar en Lisboa su par cuencia M. de Prek&lt;»ch que acaba de llegar de Alejandiía, ha sido llamado tido? ¿ La Bélgica se sustraerá de vue»tro poder, y no preparáis en París cor por lo» Monarca» reunidos» á fin de sabe…</t>
  </si>
  <si>
    <t>…ndres, y que se dirigieron al ejército de S. M., fue apresado y tos de infantería y caballería , que componían una fuerza de ICO hombres, los conducido! Lisboa por los cruceros de D. Pedro. cuales ejecutaron diversas evoluciones á presencia del Emperador Nicolás. Tam Ha llegado á Lisboa un regimiento de 800 franceses de la guarnición de bién se le han proporcionado á S. M. 1. partidas de caza y otras diversiones. Oporto. El príncipe Real de Pru…</t>
  </si>
  <si>
    <t>…tendrá asi entendido p ira su pron lo sucesivo que sufran daño alguno, y las punterías se dirijan únicamente al ta ejecución. Palacio de las Necesidades 2d de Setiembre de 1833.:=D. Pedro, enemigo, con lo cual queda asi contestado á su oficio. Cuartel general de Ma duque de Braganza—Agustin Josef Fre¡re.=Secretana de F.stado y del despacho rina I4 de Setiembre de 1833.=Cabo de S. Vicente.=Sr. Juan Anaclito Gu de Marina y Ultramar 2 de Octubre…</t>
  </si>
  <si>
    <t>…ndrá asi entendido para tu ejecución y cumplimiento. la toma de Mostaganin. Solo sí os diré que estamos esperando ia llegada de la Palacio de las Necesidades 3 de Octubre de J833.=D. Pedro, duque de Brafamosa comisión que debe decidir sí conviene conservar y colonizar el Africa: ganza.csjosef de Silva Carvalho. {Crónica de Lisboa?) por lo que hace á mí no puedo hablar sino de la provincia de Oran , y así di Idem 10. go que no dudo llegue un dia…</t>
  </si>
  <si>
    <t>…l valor (preciosa circunstancia agena del hombre de malos senti mo á las dos de la tarde, y adquirí la noticia de que los revolucionarios en nu mientos) no concurrió, sin duda, en D. Pedro de la Barcena , y el miedo, meró de 8 , habian exigido un saco de cebada cn el molino del vado y 8 ú 10 compañero del delito , le hizo huir con toda su gente , internándose en las mon panes, siguiendo el Guadiana abajo como á las ocho de esta mañana, en cuya…</t>
  </si>
  <si>
    <t>…o á sus hoI gares todos los individuos de su mandó, asi oficiales como voluntarios que acom- Existencia Di as. del dia an Invadidos. Total. Curados. Muertos. I pafiaban al rebelde D. Pedro de la Bárcena, quien se ocultó en una cabaña, terior. I dejando hasta su caballo. Lo que digo á V. S. para su inteligencia, asegurándoI le que estos valles se hallan ya en la mas completa tranquilidad. Y lo participo 5 25 35 8 I á V. SS. para su conocimiento…</t>
  </si>
  <si>
    <t>…fidelidad á »Augustos y dignísimos Señor» RR. de la Nación: sus legítimos Soberanos, juró al pie de los altares ante el Ser Supremo á vues La regencia, en nombre del Emperador el Señor D. Pedro [ir en el acto tra amada Hija por Princesa de Astúrias como legítima sucesora de su augusto de cerrar la s«ion extraordinaria, y abrir la última sesión ordinaria de la se Padre. Si en dias desgraciados en que se fraguaban maquinacion« ocultas contra gunda leg…</t>
  </si>
  <si>
    <t>…que de todo esto les resultará; El duque de Braganza ha dirigido á la Regencia que manda en nombre del pero como tezelan que para llevar á cabo estos trabajos se les exijan nuevos Sr. D. Pedro ii la siguiente carta, inserta en el Correo ojiciai: sacrificios, se muestran algo disgustados. «Mi buen hermano, y sobre todos mi muy amado y apreciado hijo: Ha Añaden que habia llegado á Alejandría Ibrahim-Elemm-EfFendi, enviado biendo llegado á mi noticia…</t>
  </si>
  <si>
    <t>…subteniente del mismo Real cuerpo de artillería D. Bernardino Agraz; al capitán de gra naderos del regimiento de infantería de Saboya , 77 de línea , el teniente coronel graduado D. Pedro de la Iglesia, y al oficial de la plana mayor el capitán D. Miguel Osma , que so han distinguido en cuanto les he encargado , y repito que ha sido muy decidida y constante 1* voluntad de todos los gefés, oficiales y tropa que tengo el honor de mandar. Todo io…</t>
  </si>
  <si>
    <t>…germánica hacían necesarias ciertas restricciones de que no podía conocido y respetado por todas las cortes de Europa. Antes de entrar las tropas I I prescindirse sin peligro. de D. Pedro en Lisboa erá embajador en Roma, pero después de recuperada] INGLATERRA. aquella ciudad pasó con el mismo carácter á Inglaterra donde acaba de morir.] Lándres 1 \ de Diciembre. El agrado y franqueza de su carácter , su afición á anécdotas, y la viveza y buen…</t>
  </si>
  <si>
    <t>…e* de l o tres provin 1Lisboa 20 de Diciembre, cias con la fuerza de 20 hombres. Que reconocida su poucnn, rii-puso se rHeD. Miguel coatí niiacon su cuartel general en Santaren, y D. Pedro ocu lantase la columna guipuzcoana con una compañía de i batallón de Isabel n de pa las mismas posiciones al Norte y Sur del Fajo. El 2ü del pasado hubo una San Sebastian, sosteniendo esta fuerza dos compañías ae preferencia del regi pequeña acción de.vanguar…</t>
  </si>
  <si>
    <t>Pedró'aíteró</t>
  </si>
  <si>
    <t>…os de estas, con muchos tiradores a! frente, sed ¡rigieron al Arco do Cegó. El Por el mismo conducto se ha sabido que el dia 4 hicieron las guerrillas del fuego de las baterías de D. Pedró'aíteró esta disposición de los contrarios, y los elércíto de S. M. ni» leVe reconocimiento sobre la línea de defensa del enemigo; ’ 'obligó 4 hacer lin movimiento de flanco sobre su derecha. Reunidas todas las. «n que resoltase' dé está deinottracion rioás que algún…</t>
  </si>
  <si>
    <t>Pedro, Josef</t>
  </si>
  <si>
    <t>Josef Pedro</t>
  </si>
  <si>
    <t>…venían en el, y las avanzadas-de la 3.a di ral Villaflor, según parece, con el designio de embarca rsey acometer á la ca visión hicieron 27 prisioneros, y entre ellos al teniente coronel Josef Pedro de pital. 1 Mello, cuartelmaestre general'del ejército enemigo, un capitán y un. alférez; El vizconde de Molellos, que tiene su cuartel general en las cercanías dé los rebeldes avanzaron hacia nuestra división, pero repen ti numen te se retiraron ■ Beja, ha r…</t>
  </si>
  <si>
    <t>Pedroó</t>
  </si>
  <si>
    <t>…á ia rs- rama y fypasta. ' 23 25 1 4 38 9 ——Obrervocioarr robre loe afectar eatteyoler en ganara/, y particularmente sobre los % 21 - 2 23 .. ducidasque se llamanpor el reumasDr. D. Pedroó fluxionesMartadtGonzález.cerebro yUnde cuádernópécbo, poren P.8.°,J.ediciónP. Cabanls.de 1819,Traá 19 1 20 4-s 4 r*. en rama y 4 en rústica. 76 15 1 2 18 4 — .■Circular en que se comprenden cuatro órdenes comunicadas por el Consejo de 27 H .. 2 16 3 am Castil…</t>
  </si>
  <si>
    <t>Pedto</t>
  </si>
  <si>
    <t>…sos; uno escrito en Oporto en petándose todos los tratados y relaciones políticas existentes, se daría á Ja Con tiempo del general Solignac contra los ministros que entonces tenia D. Pedto: federación una actitud firme y sólida , y se estrecharía mas y mas el lazo que y otro , fecha Oporto 28 de Julio*de este año , cuyo objeto es probar que según une á los Estados alemanes. Pero acerca de conseguir esto están bastante diver las determinaciones…</t>
  </si>
  <si>
    <t>Pefialver, Juan López</t>
  </si>
  <si>
    <t>Juan López Pefialver</t>
  </si>
  <si>
    <t>…tso de toda moneda provincial y de las imaginarias, es justo el sentimiento por el Soberano perdido, se presenta lisonjero el porve l Y nombro para el desempeño de esta comisión á D. Juan López Pefialver, di- nir hallándose la dirección del Estado eñ manos bienhechoras , que saben, quie- I 1 rector del Real conservatorio de Artes, al dé la Real compañía de Filipinas, ren y pueden hacer la felicidad de sus pueblos, según lo ha demostrado ya una feliz experienc…</t>
  </si>
  <si>
    <t>Peinado, Rafael</t>
  </si>
  <si>
    <t>Rafael Peinado</t>
  </si>
  <si>
    <t>…iglesia parro Dichas Id., a) 4 p. 100, 45J i 40 d. f. ó vol. Títulos al portador de 5 p. 100 , ssi * 55 y 554 ¿ 60 y f* vot. y firme. quial de Pina, en la diócesis de Zaragoza, á D. Rafael Peinado. Id. Id. dr 4 por 100, 46. 46 í y 46* al comido: 464 ,4,46,4,4,4,4, i-, i , f, i » M. ¿4» 60 v 51,56, 47* ao, 34, 30, 34 di f. vol. y firme : 4741 47 y 46} i 51 y 45 d. f. vol. y tirme á prima. Vales ao consolidados. y 13 al contado: ii$ ¿ 11 d. t é voL. D. I…</t>
  </si>
  <si>
    <t>Pelaez, Agusiin</t>
  </si>
  <si>
    <t>Agusiin Pelaez</t>
  </si>
  <si>
    <t>…iga á D Cárlos Fernandez de Loaisa: jiara la vara de alcalde mayor de la villa de Estremera á D. Cárlos Parés: para la del Carpió de Montalvan Quedan existentes para mañana 270. á D. Agusiin Pelaez; y para la de las Cinco Villas de Aragón á D. Mariano Nota. La enfermedad continúa presentándose con mas benignidad, según O roña y Heroles. parte dé da Real academia de Medicina ,y Cirugía de dicha plaza. Igualmente se ha servido presentar para el priorato d…</t>
  </si>
  <si>
    <t>Pelayo</t>
  </si>
  <si>
    <t>…en España. Y en efecto: para conservar la diadema en los descen- yor Balkaschine que propusiese medios .para remediar esta falta, y tomase da rl. entes del fundador y restaurador D. Pelayo, fue preciso ^admitir las hem tos y noticias para trazar un camino que atravesando por el centro del insi bras 4 la primera generación de aquel gran Principe. Establecidos los reinos nuado gobierno de Oremburgo, marchase en línea recta de Este á Oeste:.En de…</t>
  </si>
  <si>
    <t>Pelayo, Piego Martínez</t>
  </si>
  <si>
    <t>Piego Martínez Pelayo</t>
  </si>
  <si>
    <t>…. Josef Tomas López: para el de Alcalá de ios Gazules á Pon lagrosamente los agigantados pasos de la muerte, pronta ya á romper el sagra Josef Roda y Rodríguez; para el de Coria á D. Piego Martínez Pelayo: do vínculo que os Une á vuestro augusto Esposo, y i sumergís á la España can para el de Becerril de Campos á p. Zacarías Romero-' para'el ,de Monlbcíeste, fatal golpe en la horfandad mas lastimosa. Cesaron desde entonces tantos tran á P. Juan Almifiana y Rom…</t>
  </si>
  <si>
    <t>Pelegrin, Ramón López</t>
  </si>
  <si>
    <t>Ramón López Pelegrin</t>
  </si>
  <si>
    <t>…as insignias de la gran Cruz de La Real orden Americana de Isa mos , y ver si así podian entrar en Oporto. Me informan de que se ha levanta bel la Católica á D. Valentin Zorrilla, D. Ramón López Pelegrin, D. Josef do en V illa-do—Conde una guerrilla 4 favor de D. Miguel, cuyo mando ha ido» de Hevia y Noriega, D. Josef Mier, D. Bartolomé Vasallo y D. Marcelo &amp; tomar un oficial francés.'’ (Crónica del 15.) de OndarzaSección de Negocios eclesiásticos. SS. A A RR…</t>
  </si>
  <si>
    <t>…tes. convocase de mi orden á los referidos, testigos existentes y que se hallasen ea 17. «Instituyo y nombro por mis únicos y universales herederos á los Hijos la corte, y que por D. Ramón López Pelegrin, ministro del Consejo y Cá ó Hijas que tuviere al tiempo de mi fallecimiento; menos en la quinta parte mara de Castilla, en clase de juez, y por ante un escribano "Real competente de todos mis bienes, la cual lego á mi muy amada Esposa Doña María Cris mente a…</t>
  </si>
  <si>
    <t>…o de la Reina nuestra Señora, la hice escribir por su mandado.=El du decreto de 29 de Setiembre último , que V. E. se ha servido dirigirme, anun que de Bailen.=D. Francisco Marin.=D. Ramón López Pelegrin —D. Esteban ciando la temprana muerte del Rey nuestro Señor (Q. D. D. G.) ha llenado Astaz=D- Matías Herrero.=Reg¡strada: D. Salvador María Granés.=Ten¡ente á esta junta del mas amargo dolor al considerar la perdida de un Soberano, tan canciller mayor, D. Sal…</t>
  </si>
  <si>
    <t>Pelegrin.r, Ramón López</t>
  </si>
  <si>
    <t>Ramón López Pelegrin.r</t>
  </si>
  <si>
    <t>…ir al fomento crédito que á su original. Dada en Madrid(á_30 de Setiembre de 1833.—El de la agricultura y comercio interior de aquel territorio, costeándola á sus duque de Bailen.^D. Ramón López Pelegrin.r=:D. Vicente de Borja.—D. Josef expensas. de A y uso y Navarro^=D. Matías Herrero. S. M., al mismo tiempo que se ha dignado aceptar la oferta del R. obispo; ha tenido á bien manday que se le den gracias en su Real nombre: que con Circular del ministerio de la…</t>
  </si>
  <si>
    <t>Pelllcer, Juan Antonio</t>
  </si>
  <si>
    <t>Juan Antonio Pelllcer</t>
  </si>
  <si>
    <t>…6 rs. en rosta. trzdncIcÍQS ael frsnces af cast;eilanuciones nuevas respecto á los negocios dé Holanda; y el dia 12 salió de París ——Sermonee del tl’Cdrloe Frey de' Pfewille, por D. Juan Antonio Pelllcer. Consta toda la obra, de la cuál se 'han hecho ya 4 edt-' un secretario delegación con pliegos para Berlín, después de haber tenido una ciones, de 8 romos en 4.°; enfos sicte^econtienen los sermones, y en el último conferencia con Mr.] Broglie. un retiro espi…</t>
  </si>
  <si>
    <t>Peña, Agustiti Vicente</t>
  </si>
  <si>
    <t>Agustiti Vicente Peña</t>
  </si>
  <si>
    <t>…-pe zuriaga: para la de Elda, á D, Francisco Javier Trapienta: para la de Guada- tando y obedeciendo á las autoridades y á las lc\es; confiando en ei /?i-* \ vi lest y su valle, a D. Agustiti Vicente Peña: para la de Coca, i D. Sinforo:o gilancia del Gobierno; observando un método de vida arreciado ,v sobrio, y Ezquiroz y Pagóla: para la de Arganda, de nueva creación, á D;Gabriel Gar- conservando la tranquilidad en el animo, que son los mejores preservativos,…</t>
  </si>
  <si>
    <t>Peón, Antonio María</t>
  </si>
  <si>
    <t>Antonio María Peón</t>
  </si>
  <si>
    <t>…palmos cúbicos, también de Aragón, de piedra blanca de lás canteras de Alcafllz, distante 16 leguas dé la misma. El pliego de con - / Él comandante general interino de Extremadura D. Antonio María Peón dicione? está de manifiesto en la secretaría del ayuntamiento de la referida ciudad, cnl3-del corriente desde Badajoz, por extraordinario, dice al Excmo. Sr. secre en donde se verificará el remate, para el cual está señalado el 16 del próximo Oc tario de Esta…</t>
  </si>
  <si>
    <t>Peretra, Agustín</t>
  </si>
  <si>
    <t>Agustín Peretra</t>
  </si>
  <si>
    <t>…nilla y de D. Manuel María de la Vega, al Dr. D. Ignacto María Tenorio, bal salud, según los parte* de las juntas municipales de Sanidad. canónigo de la catedral de Málaga, al Dr. D. Agustín Peretra , cura vicario otas antiguo del arzobispado de Sevilla , y al licenctado D. Antonio Valcarcel, cura de la parroquia de Sta. Ana de Triana; y para una canongía de Ja catedral bolsa £&gt;h courzcio. ^Cotización de hoy á las treJ de la tarde• de Tortosa á D Andrés…</t>
  </si>
  <si>
    <t>Perey</t>
  </si>
  <si>
    <t>…duda hay actualmente en el Mediterráneo algo que te asemeja á una Senadores temporales-, Josef Antonio Walczynski; Josef Jkorapka; Jotef conjuración. El Malabar, de 72 cañones, su capitán Perey, ha recibido orden Haller y Carlos Freytler. de cargar municiones, y principalmente un regalo de 2ü carroñadas de á 24; Secretario ¡eneral: Vicente Darowsky, que hasta ahora ha desempeñado de cobre, que nuestro gobierno envía al Gran Señor; y con el fin de qu…</t>
  </si>
  <si>
    <t>Pérez, Clemente</t>
  </si>
  <si>
    <t>Clemente Pérez</t>
  </si>
  <si>
    <t>…inscripción: la aplicación premiada, á los seminaristas D. Josef. Blas de individuo útil y sin ambición, como lo acredita la honrosa pobreza en que ha la Cavareda, D. Mánuei Seco, D. Clemente Pérez, D. Isidoro Mata, Don fallecido, no dejando ásu esposa, hijos y nietos .mas riqueza que el ejemplo Juan Menendejt, D. Valeriano Torrubia, D. Vicente García Arias, Don de sus virtudes, y á todos el jé pérdida-irrcpanmW dr un bmnCárlos Cemadas, D. Manuel Antoni…</t>
  </si>
  <si>
    <t>Perez, Franéisco</t>
  </si>
  <si>
    <t>Franéisco Perez</t>
  </si>
  <si>
    <t>…la causa original que se. había, formado por el alcalde tnayor dé Ciudad santemente al Todopoderoso las conserve por muchos años para la felicidad d« Rodrigo contra ef presbítero D. Franéisco Perez y Doña Manuela Sauz, ve-', la monarquía. Córdoba 28 de Marro de 1833.—Scñor.nrA L R. P. de V. ü ditos de Sáucéllé, por la múorté. violenta, dada á D. Manuel Clemente Carras- . =E1 coronel de infantería, Francicco Antonio Valdelomar. co, de la misma vecindad; y ál mismo tiempo qu…</t>
  </si>
  <si>
    <t>Pérez, Juan Antonio Bernal</t>
  </si>
  <si>
    <t>Juan Antonio Bernal Pérez</t>
  </si>
  <si>
    <t>…nisterio del Fomento general del reino, ha elevado á S. M. ü Rema los bienes raíces pertenecientes fi estas fundaciones, coa tai de que sus productos lí Gobernadora, el corregidor D. Juan Antonio Bernal Pérez. quidos se impusiesen sobre la Acal Hacienda en 1a forma y cou ei rédito y condicio nes que eo ti se expresan: fi real. Madrid 4 de Noviembre. ------Steel resera de 10 de luuio de xgoj, habilitando fi los poseedores vlncullstas pa-1 Fot un extraordinario que…</t>
  </si>
  <si>
    <t>Pérez, Vicente</t>
  </si>
  <si>
    <t>Vicente Pérez</t>
  </si>
  <si>
    <t>…S. M. en nombrar i consulta de la Cámara para una carse á sí mismo, alterando las leyes fundamentales: y aunque la san* razón calioogía vacante en' la «anta iglesia de' Taratana i D. Vicente Pérez : para el aconseja que use con mucha prudencia de esta facultad, no hay duda que cuan cargo de provisor y vicario general /del obispado de- Gerona i D. Manuel do usa de ella, la alteración es legitima. Ahora bien: ¡qué alteración puede Hurtado; y para el arce…</t>
  </si>
  <si>
    <t>Perez, Vicente Vizcaíno</t>
  </si>
  <si>
    <t>Vicente Vizcaíno Perez</t>
  </si>
  <si>
    <t>…á las leyes de España, que para dirección de Jos 4-° Los cabecillas cura Merino, Balmaseda , Cucénias, Villalobos, Linde alcaldes y jueces ordinarios y escribanos Reales escribid D. Vicente Vizcaíno Perez, B ras, Cuadrado, Caraza, D. Basilio.García y los individuos de sus jumas, lla adicionado y arreglado á las citas .de la Novísima Recopilación por D. Santiago Alva- rado y de la Peña: un tomo en 8.°, á 14 rs. en pasta. Se venden en la librería de madas de gob…</t>
  </si>
  <si>
    <t>Perez.sD, Julián Aquilina</t>
  </si>
  <si>
    <t>Julián Aquilina Perez.sD</t>
  </si>
  <si>
    <t>…Antonio Mendez.=D. Juan Castelló^D. Bonifacio GuI ticrrezc=D. Francisco Javier Mariátegui.==D. Lorenzo Sánchez Nu5ez.=D. An- ERECTOS PUBLICOS. | dres Cabaliero^=D. Josef Fagoaga.=D. Julián Aquilina Perez.sD. Joscf Mu- Inscripciones sobre el gran libro al 5 p. loo, 00. Dichas Id. al 4 p. loo, 00. | guiroc=D. Faustino Domínguez, secretario.” &lt; Títulos al portador de ¡ p. 100, 56 } á 3a d. i. &lt;¡ vol., í?¡ á +o d. £. d vol. i prima. Id. id. de. por 100, 471 al coñud…</t>
  </si>
  <si>
    <t>Perregaux</t>
  </si>
  <si>
    <t>…desembocaron por una garganta, y comenzaron la acción con anuales, añadiendo á esta calumnia varios insultos que también comprenden 4 el capitán Joussuf. En este momento llegó el coronel Perregaux con el 3.° de la Cámara; y pide que esta mande que el editor del periódico citado comparezca cazadores; por lo que no dudó el capitán arrojarse sobre el enemigo, el cual en la barra para dar satisfacción del desacato que ha cometido. fue arrollado y batido en…</t>
  </si>
  <si>
    <t>…iertos informé^ baña el Seibusá, hizo salir el 1S un destacamento de unos 6n0 Caballos al por medjo de la diplomacia francesa, y si de ellos resultase quebrantado el tra mando del coronel Perregaux, á quien acompañó el célebre pintor Horacio tado dé 1814, creía que podría obrar directamente. Vernet, que se hallaba en Boua, porque se proponía explorar aquel pais, sobre Tendríamos curiosidad de ver la correspondencia que ha mediado entre el todo la antigu…</t>
  </si>
  <si>
    <t>Persiva, Juan</t>
  </si>
  <si>
    <t>Juan Persiva</t>
  </si>
  <si>
    <t>…s Soberanos el El ayuntamiento de la ciudad de Tarazona, una de las de voto en Córtes Sr. D. Fernando vn (Q. E. S. P. D.). Igual fue la sensación dolorosa de estos y su corregidor D. Juan Persiva. (cales toresanos, que habiendo elevado sus votos ai Dios de las Misericordias en El ayuntamiento dé la villa de Linares. el año próximo anterior por la salud de su Rey y Señor,se lisonjeaban con mú- El alcalde mayor de la villa dé Hueftal-Obera. tuos parabie…</t>
  </si>
  <si>
    <t>Petersburgo, S.</t>
  </si>
  <si>
    <t>S. Petersburgo</t>
  </si>
  <si>
    <t>…en dos, á saber : los apostólico* y los tos de Alemania. Muchos correos que han llegado á Berlín procedentes de liberales. El último "gobernador Rosas es del primero, y el actual gobernador S. Petersburgo han vuelto á salir para Bohemia, adonde se sabe que raían re Baleare* del segundo. Los oficiales que tienen derecho á votar lo han verifica unidos en la actualidad varios empleados rusos de alta ciase. do contra el gobierno existente. , , ____ :E1 Constitucio…</t>
  </si>
  <si>
    <t>Petitham</t>
  </si>
  <si>
    <t>…ual« contestaron habiendo visto cu trae la conservación de dichos caminos; de modo que el comercio de Tránsito tro en las troperas{lej.fuerte las balas qué dispararon. El teniente coronel Petitham, sufra ninguna traba; y que subsistiendo el pago del enunciado portazgo r se que manda la qrillí, izquierda del Escalda, marchó inmediatamente á aquel punto, puedan conservar dichos caminos en buen estado, y puedan facilitar ele*— y al instante cesó el fuego.…</t>
  </si>
  <si>
    <t>Petorelli, Josef de</t>
  </si>
  <si>
    <t>Josef de Petorelli</t>
  </si>
  <si>
    <t>…Analizada la expresaiiá testamentaria. ' .1 -—-Sé cita /llama y emplaza á ios qué sé consideren coh deteého á los bienés duedada» de dicho ejército. por fallecimiento intestado de D. Josef de Petorelli, aparejádor principal qye fligcd» las RíaléS’dbras de Palacio . ocurrido, en cinco de -Fébrerp de este año ,par*.;que'e» el térmihode 30 di as acudan á usar del que creyesen tener", ante éVsefior Juez, asesor 'bolsa ez comercio.__Cotización dt hoy $ las-Ires…</t>
  </si>
  <si>
    <t>Petronila</t>
  </si>
  <si>
    <t>…Galindez, con García Iñiguez, Rey de Navarra; nt en tiem Ademas,Jos derechos rélativc^l ejercicio del podyr soberano no son pri pos posteriores tuvieron los aragoneses por Reina á Doña Petronila, hija da vados , sino públicos: forman un solo cuerpo con la misma autoridad soberana, Ramiro 11, con exclusión de la rama colateral que continuó reinando en Pam y sufren necesariamente todas las alteraciones y modificaciones que esta juzgue plona: ni en sigl…</t>
  </si>
  <si>
    <t>…gura como los reyes de Aragón y Castilla. En fin, dice que ios aragoneses, sí reci [ su Real ánimo esos ministros dei altar extraviados, que desconociendo k man bieron por Reina á Doña Petronila, iuc por necesidad, como si no hubiera ha-</t>
  </si>
  <si>
    <t>Pfaudt</t>
  </si>
  <si>
    <t>…cionará a Jos nobles. En Kalisch se va á establecer un tribunal militar, y se espera un sobrante de 18$ rs. cada año para mantener la Linterna. que en cuanto llegue de Vursovia el general Pfaudt, que lo ha de presidir, sG 5. ° Bajo estas condiciones y presupuesto de costo se sacará la obra á públi llevarán á efecto muchas sentencias. (G.) ca subasta, rematándose en el mejor postor. AUSTRIA, 6. ° El arbitrio se recaudará en la aduana con los demas der…</t>
  </si>
  <si>
    <t>Pfeíl-Scharif-</t>
  </si>
  <si>
    <t>»S. M. ha mandado ir á Modon «ti teniefiío coronel barón Pfeíl-Scharif- thurst en el río de Gambia los buques .ingleses aprehendido» por los cruceros de tsnstein, comandante del regimiento de lanceros , rara repetiros en persona es S. M. el Rey de los franceses; los capturados por el apostadero francés de las tos mismos sentimien…</t>
  </si>
  <si>
    <t>Pfnbr</t>
  </si>
  <si>
    <t>…eraicVon-Wollzogen: la Baviéra por ios cb-' podría creer que S. S. sacrificaría en medio de sus muchas é Importantes ocu rondes Vób-WalderndorfF y ’Waradcin : el 8.° cuerpo por el coronel Pfnbr paciones, un tiempo tan considerable en conversaciones de poco ínteres? No (deLmargraviado de Badén) y él general Von-Weyhers ( del langraviado de puede suponerse: al contrario,si como Asmodeo pudiésemos trasportar á nues Hesse-Darmstadt): el 9,®- cuerpo por…</t>
  </si>
  <si>
    <t>Pfuel</t>
  </si>
  <si>
    <t>…su Existencia soLicitud. Cuanto hasta ahora se ha dicho por los periódicos alemanes y suizos Días. del dia an Invadidos. Total. Curados. Fallecidos. es una invención. terior. «El general Pfuel llegó el 19 á Berlín , en donde la diputación neufehatelesa 1 9 5 17 4 le esperaba con impaciencia. S. E. había asistido á las maniobras de Magdebur 5 18 3 13 2 go, en donde había enfermado, lo cual retardó su llegada á Berlín. 3 15 7 22- 1 «Las noticias reci…</t>
  </si>
  <si>
    <t>Pfzelon, Juan</t>
  </si>
  <si>
    <t>Juan Pfzelon</t>
  </si>
  <si>
    <t>…tras personas que legalmente representen á D. Manuel^Ignacio Fernandez, D. Frao* teos de 14 de Marzo de 1831 y l.° de Diciembre de 1832 , y llamados al césJr^neo, D. Rosendo Rico, D. Juan Pfzelon, D. Antonio García Herreros, Don efecto por anuncio publicado en la Gaceta de 22 del mismo mes de Diciem Ramón de Mesa , D. Juan Reinaud, D. Joséf Rubert* D. SHnon Boudiguer y compa ñía, y los señores Rubiere é hijos, acreedores 4 la testamentaria de la marqu…</t>
  </si>
  <si>
    <t>Philps</t>
  </si>
  <si>
    <t>…olo espera su llegada-para tratar seriamente de los negocios de Alema reteras : Id* soldados tiraron las armas: y unos y otros le dijeron machas inju rias, y aun le amenazaron. El coronel Philps logró volver á reunir bajo las nia. (G. deAugsburgo.) banderas como unos 100. ' ~ suiza. ■ ..... comisiones de agricultura, de industria comercial y do-marina han co menzado ya sus taréai.. Se fian oído los informas de rq¿¿hos inspector^, yal- Cantón de los G…</t>
  </si>
  <si>
    <t>Pi, Carlos</t>
  </si>
  <si>
    <t>Carlos Pi</t>
  </si>
  <si>
    <t>…D. Pedro Josef Zirandia: ERECTOS PUBlhcOi. para la dignidad de arcediano de Sta. María del Mar de la catedral de Barcelo Inscripciones sobre el grae libre al £ p. íoo, oo. na , á D. Carlos Pi: pata una ración de la catedral de Málaga, á D. Mariano Dichas Id. al 4 p. roo, oo. Reig: para una media ración de la catedral de Córdoba, á D. Ildefonso Ar Titules al portador de 5 p. roo, £+1 al contado. royo: pafa la dignidad de sacristán mayor de la coleg…</t>
  </si>
  <si>
    <t>Pi-, Juan</t>
  </si>
  <si>
    <t>Juan Pi-</t>
  </si>
  <si>
    <t>…án en Madrid.en la libreria de Perez á 10 rs, en rústica y 12 eo pasta cada tomo ADVERTENCIAS, GENERALES. y 2 rs. mas eo las provincias y librerías siguientes: Barcelona, en la de D. Juan Pi-1 Ferrer; Cádlz, en la de Hortál y compañía; Santiago, D. Francisco Rey Romero* Se i .* Xas maestros y maestras de las escuelas y labores, deberán haber entre villa, D. Josef Hidalgo y compañía; Valencia, D. Jaime Fauli; VaJladofid, Pastor* gado para el dia so…</t>
  </si>
  <si>
    <t>Pianavia</t>
  </si>
  <si>
    <t>…dar lo que sigue: El consejo de guerra de Alejandría en una de sus últimas sesiones condenó 1. ° Las fábricas de productos químicos no están sujetas á visita ni recono á muerte al teniente Pianavia, cómplice en la última conspiración;-pero S. M. cimiento de ninguna clase; pero sí á las reglas de salubridad y seguridad que es ha conmutado la pena capital en 20 años de presidio, en atención á las impor tableciesen las autoridades locales. tantes revelacio…</t>
  </si>
  <si>
    <t>Piedra, Victoriano de Encima y</t>
  </si>
  <si>
    <t>Victoriano de Encima y Piedra</t>
  </si>
  <si>
    <t>…cia á V. M., i la Reina auHacienda á D. Antonio Martinez , mi Contador general de Distribución; y gusta y á la Serma. Prinfcesa DoísÁ Maria Isabel, en quien reconocen la concedo á D. Victoriano de Encima y Piedra que la despachaba, el sueldo legítima heredera al trono de España. Pero , si lo que no es de creer, faltasen anual de 409 rs., ínterin vuelvo á ocuparle en otros encargos de mi servi algunos á la confianza que me inspiran, si hubiese españoles que alucinados…</t>
  </si>
  <si>
    <t>PÍersia, Juan García Barzanalláde</t>
  </si>
  <si>
    <t>Juan García Barzanalláde PÍersia</t>
  </si>
  <si>
    <t>…tivo de provincia D. Martuel Ortir de Tarareo, actual sitmpfá ha rcinado.cn las-provincias turcas que están inmediatas i la frontera contador de la de Madrid; de la de Cartagena á D. Juan García Barzanalláde PÍersia. (G. /») , - ‘ na, contador y gefe que ha sido de lá oficina de guias y certificados dé la pro• -Mr. de Lamartine esCríberdesde Bayrout, en Siria, con fecha del 12 do vincia de Cádiz; de Zamora á D. Francisco Lanuza, actual contador de la pro Diciembre último…</t>
  </si>
  <si>
    <t>PiferrerSe, Francis-</t>
  </si>
  <si>
    <t>Francis- PiferrerSe</t>
  </si>
  <si>
    <t>…alde mayor de la villa de Espejo gida, con esmero'eo esta nueva Impresión del presente año de 1833: un tomo en 4.” á D- Josef Igarzabal yPalacio: para la de Villarejo de Fuéntes i D. Francis- PiferrerSe baila ;enenMadridCádiz enen lala delibreríaHortalde* Perez,compañíay en, ylaen-Valenciade Jbrdao; enen laBarcelonade Jtmeno,en Ja de de Igual de Macho para la de. Villegas:co 'Arítonio D- Blas DÍmian adaá Ve con-Nuevatienen Ucolecciónr.* y a.* selectatanda de…</t>
  </si>
  <si>
    <t>Pimentel, Nicolás Pardo</t>
  </si>
  <si>
    <t>Nicolás Pardo Pimentel</t>
  </si>
  <si>
    <t>…ada á Mr. Nicolás Boileau Despreaux, sobre el estado actual del tea unir £ los refugiados en un solo punto, convendría permitirles que pudieran tro en Francia y España. La publica D. Nicolás Pardo Pimentel; un cuaderno en **• buscar su vida eh los departamentos, por Suyo medio se-disminuirían los gasto» Se vende á&gt; rs. en la librería de Sauz, calle de Carretas. dej Estado. , ----- La-quinta de Juvicy, escrita en francés por Madama de Flamanville, autora del Ror…</t>
  </si>
  <si>
    <t>…upar las obras de escultura, el museo egipcio, el Jorge López Quijada á D. Gaspar Melchor dé JoVeUaoos, sobre la miseria pública.• mendigos, ventajas de le agricultura. La publica D. Nicolás Pardo Pimentel: un cua marítimo y la biblioteca. MM. Baude y Salverte preguntan si el presupuesto de derno jen 8.° Se vende en la librería de Sanz á 2 rs. casa Real queda obligado á ejecutar las obras á que se destinan estos 18 millo —--Se halla vacante la plaza de médico d…</t>
  </si>
  <si>
    <t>Pineda, Martin</t>
  </si>
  <si>
    <t>Martin Pineda</t>
  </si>
  <si>
    <t>…n Avila.................................. D. Manuel María Arrieta. :ontiene 10 artículos, y las ratificaciones han sido cangeadas en Zouhoven el 26 Badajoz........................ D. Martin Pineda. Jel pasado. Barcelona.......................... D. Antonio Barata. . -La Gaceta de Hanatt dice lo siguiente: Es cierto que la cuestión de Lu- Burgos................................ D. Manuel de la Riva-Herrera. .íemburgo se ha tratado en la Dieta germánica,…</t>
  </si>
  <si>
    <t>Pinedo, Josef de</t>
  </si>
  <si>
    <t>Josef de Pinedo</t>
  </si>
  <si>
    <t>…20 en ----- Oficio parvo de nvtitra Señora, nuevamente traducido al castellano -é ilustrado Se entiende que el adjonto proyecto de tratado definitivo, de que se hace coq notas por D. Josef de Pinedo, presbítero, y añadido con un devocionario á la mención en el art. 4.° del presente convenio, se considera como definitiva misma Virgen, cí repuesto de oraciones en forma de salmos, antífonas, y súplicas» re mente acordado .entre Francia, Inglaterra, Bélgica…</t>
  </si>
  <si>
    <t>Pinedo, Josef de Legllsa y</t>
  </si>
  <si>
    <t>Josef de Legllsa y Pinedo</t>
  </si>
  <si>
    <t>…cargados de vigilar ”; debéis responder, si alguno se acercare al fin el ordinario de la misa también en castellano, y oraciones para antes de la confesión y sagrada comunión, por D. Josef de Legllsa y Pinedo, presbítero. Un ¿-vosotros con semejantes designios: »pues á nosotros, debeis añadirles, solo tomo eo 16.0 de marc$mayor, adornado con 15 éitampas de buen dibujo y grabado, nps toca obedecer siRby que nos manda perdonar y olvidar las ofensas: solo y uq mapa g…</t>
  </si>
  <si>
    <t>Pinera, Julián María</t>
  </si>
  <si>
    <t>Julián María Pinera</t>
  </si>
  <si>
    <t>…gase i V. M. eí gobierno de metropolitana de Granada, compuesta de los Sres. D. Mariano R uiz de Na— fe-npúrgiiaia'qtK W.)#i^neMqdeaéM^e|i.-.Dígttlo lo* Reda decretos que vamuel y D. Julián María Pinera, dignidades de Ja misma iglesia, tuvo et kp&amp; fié presecty se han expedido, que. precisamente harán eterna la memoria honor de ser admitida á besar la Real manó de la Reina nuestra Señora el pWiSWfé t madre clementísima, y débeíán inscribirse en mármótes y con…</t>
  </si>
  <si>
    <t>Pínheiro</t>
  </si>
  <si>
    <t>…a de revoltosos que los había atacado. Madrid 26 de . Julio. Perseguidos en todas direcciones, se vieron precisados á salir de Portalegre el dia 8, habiendo entrado en el mismo el brigadier Pínheiro con la tropa do El Rey nuestro Señor ha venido en presentar para la iglesia y obispado su mando, y siguiendo: él camino de Marvas fueron á entrar en España por de Astorga, vacante por fallecimiento de D. Leonardo Santander y VillavicenValencia de Alcántara, a…</t>
  </si>
  <si>
    <t>Pinheiro, Raimundo Josef</t>
  </si>
  <si>
    <t>Raimundo Josef Pinheiro</t>
  </si>
  <si>
    <t>…edir los siguientes Reales decreto* ; in á los bandidos que habían entrado en algunas villas del Atcntejo, restitu sertos también en el órden del día. yó el buen orden al país. El brigadier Raimundo Josef Pinheiro pasó el 13 «Habiendo por mi carta Real de esta fecha nombrado al conde de Bout- desda Porlalegre á Caste.lo de Vida con 3o caballos para sorprender un gru moni , mariscal general de mis Reales ejércitos á la inmediación de mi Real po de rebeldes apostados cer…</t>
  </si>
  <si>
    <t>Piniilos, Claudio Martinez de</t>
  </si>
  <si>
    <t>Claudio Martinez de Piniilos</t>
  </si>
  <si>
    <t>…do D. Miríano Ricafort, y í que se dignó concurrir el Excmo. Sr. intendente d» procurador en el preciado juzg.do, y porta escríbanla de B,ode; apercibidos qu* conde de Vilianueva D. Claudio Martinez de Piniilos, se trató y acordó pri de no verificarlo íes parará perjuicio. meramente lo que sigue. Habiendo fallecido Cristóbal Serrano, hijo de Gloés y de Antonia Garda, cabo 3.0 que fue del regimiento de coraceros de la guardia Real, se cita á Fraódsco Caro,' La junta…</t>
  </si>
  <si>
    <t>Pinilla, Josef López Juana</t>
  </si>
  <si>
    <t>Josef López Juana Pinilla</t>
  </si>
  <si>
    <t>…i, distinguirme. be tenido á:bien determinar en su Real nombre que el director general de Dios guarde á V. E. muchos años. Santa visita de Solsona 17 diciembre] Rébtas en comisión D. Josef López Juana Pinilla pase a servir su plaza en el de 1833.=Excmo. Sr.ieeFr. Juan, obispo de Solsona.—Excmo. Sr. Secretario de 'Consejo de Hacienda; y que D. Juan Gayo, director también de Rentas, y Estado y del Despacho de Gracia y Justicia. ‘Di'Eusebio Dalp, contador general de…</t>
  </si>
  <si>
    <t>Pino, Francisco Fernández del</t>
  </si>
  <si>
    <t>Francisco Fernández del Pino</t>
  </si>
  <si>
    <t>…y dispondréis su cumplimiento—Está rubricado de la Real mano— dé lá corte de Navarra; y para esta plaza á D. Gabriel Eyaralar , alcalde del En Palacio á 29 de Didiemhié’de l¿Ste&amp;'D. Francisco Fernández del Pino. crimen de" la audiencia de Cácéres, electo; y para su resulta á D. AttióniS1” Exposiciotui á S. M, Márquez Osorio. Tendráse entendido en la Cámara para su cumplimientos Está rubricado de la Real mano.=En Palacio á 29 de Diciembre de 1832.= Señora: El subdele…</t>
  </si>
  <si>
    <t>Pino, Francisco Fernandez del</t>
  </si>
  <si>
    <t>Francisco Fernandez del Pino</t>
  </si>
  <si>
    <t>…= Excmoi-Sr. D. .Francisco Fernandez del Pino, Secre vtró.—Antonio de DalmasesssVicente Fages Zsjosrf Solrr y. Ernt, secjeta— tario del Dvspathc. de Gracia y Justicia. rio=Excmo. Sr. D. Francisco Fernandez del Pino, Secretario. de¡ Gracia'y Justicia. Centura Delgado Garrido, escribano de S. M., que Dios guarde, públí-i co, del número y ayuntamiento de esta M. N. y M. L. ciudad de Plasencia, Excmo. Sr. Con el mayor júbilo y complacencia ba j-ecibido este ayunta certifico…</t>
  </si>
  <si>
    <t>…ra terminar enteramente ¿Manuel Ajaría Lobo ^JoaquinMolina, secretar!o.=Juan Becerra Jiménez, das diferencias suscitadas entre el Sultán y el virey de Egipto. secretario. = Excmo. Sr. D. Francisco Fernandez del Pino, Secretario deEslado y del Despacho universal de Gracia jr-Justicia; suiza* Zurich 2 9 de Enero. PARTE NO OFICIAL. Hoy se ha reunido ef gran consejo &lt;íe este cantón, y el burgo maestre Mr. Hirzel, su presidente, abrió las sesiones pronunciando un discurso, en…</t>
  </si>
  <si>
    <t>…se ha dig Gracia y Justicia á D. Juan Gualberto González, fiscal del Consejo de In nado manifestar á sus vasallos la magnánima y paternal benevolencia con que dias; concediendo á D. Francisco Fernandez del Pino los honores del Consejo siempre se ha distinguido el reinado de V. M. No puedo, Señor, contemplar de Estado para que vuelva á servir su plaza en el Consejo Real y en el de mi sin la mas grata emoción la inimitable bondad con que V. M. desde su trono Cámara co…</t>
  </si>
  <si>
    <t>Pinuaga</t>
  </si>
  <si>
    <t>…los documentos necesarios, francos de porte, den tro del término de 40 dias. ' ’ estos elementos, enumerado sus multiplicadas combinaciones, y deducido de la * Por providencia del Sr. Pinuaga, alcalde de Real casa y corte, se cita A todos los naturaleza misma los principios á que están sujetas. Las incorrecciones que ha que se cre^n herederos d acreedores i los bienes que han quedado plor fallecimiento yan podido cometerse en la ejecución de un pl…</t>
  </si>
  <si>
    <t>Piquer, Josef</t>
  </si>
  <si>
    <t>Josef Piquer</t>
  </si>
  <si>
    <t>…s cuales se veían dos coronas, y al cuelas gratuitas dé dichos barrios * á dos niños y dos niñas: por cada escuela, pie, también sentadas y bellísimáiriente ejecutadas en yeso por D. Josef Piquer, sorteándolos de los mas Sobresalientes para honrar asi la pobreza-y la aplicación académico de S. Fernando, dos figuras de tamaño natural, una que representa en un dia tan señalado. un moro cómo abatido y meditabundo contemplando el poder que le arrojó de S.…</t>
  </si>
  <si>
    <t>Piquer, Juan Crisóatomo</t>
  </si>
  <si>
    <t>Juan Crisóatomo Piquer</t>
  </si>
  <si>
    <t>…sta, y en la Imprenta de Búrgos. 1,833............ 500........................ ..... Idem. —Oficio parvo de nuestra Señora para los tres tiempos del abo, puesto eo castella no por D. Juan Crisóatomo Piquer, con la explicación de los salmos según los co 23,302........... 500......................... ......... Valencia. mentarios de Caimet: un tomo en 8.u con una.lámina, á 10 rs. en pasta—Piissl— 18,570...:.. 500......................... ..... Madrid. , - ma erga…</t>
  </si>
  <si>
    <t>Piqueras, Nicolás</t>
  </si>
  <si>
    <t>Nicolás Piqueras</t>
  </si>
  <si>
    <t>…o leyes. Palacio de las Necesidades á 7 de Setiembre de ltí33.=Josef de Silva Míravete^y Lozano; y para una canonjía de la iglesia colegial de S. Hipólito, Carvalho. en Córdoba, i D. Nicolás Piqueras. .____Con fecha 6 .del corriente participa desde Oporto el general Stubbs al conde de Saldanha, que en la madrugada del dia 3 del mismo mes salió de aque MINISTERIO DEL FOMENTO GENERAL DEL REINO. lla ciudad ¿ la cabeza de una columna compuerta de los regimien…</t>
  </si>
  <si>
    <t>Pisón, Venancio</t>
  </si>
  <si>
    <t>Venancio Pisón</t>
  </si>
  <si>
    <t>…8 , niños 5, total 33. D. Juan Bebieres y el Excmo. Sr. conde duque de Luna. En el de Triana: total 84* En la clase de fortificación D. Juan Ocaña. Total general 122. En geografía D. Venancio Pisón el primer premio, y D- Josef Ramírez, D. Joaquin Marcoleta, y D. Luis Molina los segundos. Dia 14: en el de S. Sebastian: hombres 1: mugeres 2, niños 1, total 4» En historia D. Valentín Mascaro obtuvo el primero, y los segundo» Don En el general: hombres 21,…</t>
  </si>
  <si>
    <t>Pizano, Antonio</t>
  </si>
  <si>
    <t>Antonio Pizano</t>
  </si>
  <si>
    <t>…os en del ayuntamiento de dicha villa en ei término de 30 días. fermos, y qne se sobrevigile cuidadosamente el enterramiento de los cadáveres. * —Para liquidar la testamentaria de D. Antonio Pizano, y Ja de la sociedad mer También se han dispuesto obras públicas para dar trabajo y subsistencia á los cantil establecida en la plaza de Cádiz bajo el título de Antonio pLzaoo y compañía, se cita á todos los que se consídereo con derecho á dicha testamentaría…</t>
  </si>
  <si>
    <t>Pizarra, Pedro Jacobo</t>
  </si>
  <si>
    <t>Pedro Jacobo Pizarra</t>
  </si>
  <si>
    <t>…iempre, como de la Real audiéncia de Sevilla, vacante por fallecimiento de D.Bte de AraL-se sabe, peligrosas para una nación, aun cuando no esté en litigio el derecho de hurte , á D. Pedro Jacobo Pizarra, electo.fiscal de la de Asturias-; ,y¡ para está m herencia al trono-, y en España tenemos uní Reina de tres años, y una Re- plaza á D- Francisco de. Paula González y Olmedo. , igcnta hábil, pero joven, con una guerra de sucesión por añadidura. Sin duda el pa…</t>
  </si>
  <si>
    <t>Pizarro, Pedro Jacobo</t>
  </si>
  <si>
    <t>Pedro Jacobo Pizarro</t>
  </si>
  <si>
    <t>…asladar ha venido de Castilla, cri 10 16 - - 16 4 í de la al fiscal de la de Manuel Asturias men Real audiencia Atr- de Galicia D. tonio Cortina; nombrando para la que este deja á D. Pedro Jacobo Pizarro. Quedan existentes para mañana 11. Asimismo se ha servido nombrar para la plaza de oidor de la Real audiencia Nota. En fecha 16 del actual participa al Excmo. Sr. Secretario de Estado de Valencia , vacante por fallecimiento de D. Josef de Cartagena , al alcal…</t>
  </si>
  <si>
    <t>Planat</t>
  </si>
  <si>
    <t>…se estipuló en el contrato matrimonial, firmado por mi plenipotenciario mar do por los impuestos de este año que han producido un millón de talaris me ques de Barbacena, y por el caballero Planat de la Faye, plenipotenciario de nos que el año pasado. S. A. R. la duquesa de Leuchtemberg, en nombre de su hija la Serma. Princesa. La crecida del Nilo es muy lenta, y se rezela que no suba á la altura con Fiado en el derecho que me asiste y á la duquesa mi…</t>
  </si>
  <si>
    <t>Plenk, Josef JacobO</t>
  </si>
  <si>
    <t>Josef JacobO Plenk</t>
  </si>
  <si>
    <t>…Tavara: para la en'Barcelona en la de Bergnes y compañía, 4 6 rs. vira de alcalde mayor de Siruela, a D. Juan Francisco de Priego, cefante dé —Tratado de¡enfermedadet cutáneas por D. Josef JacobO Plenk. doctor en c'rugla, de la traducido profesor última química de cirugía, público anatomía, y botánica: fa do Mohtealegre: para el corregimiento de Iilescas, á.D. Buenaventura López •y Don aumentada por coa notas ediciob y latina en esta 4.a al éastelláno, impr…</t>
  </si>
  <si>
    <t>Plferreí</t>
  </si>
  <si>
    <t>…ad y de la celebridad dé las Búrgos, yen las librarías de Cuesta^ Sánchez y Matute; 7 eú. Barcelona eo ia de naciones. Nb tenemos, pues, íepato en asegurar, que la Descripción del Señor Plferreí., -i~C*j»ij)í»mtfae», tratádo déla rqgaUa deémórtizftdioo: «n fcémo 4*0, pasta §6; re.— Mafugán f tal como la presenta al público , debé sef considerad* cotttd tina Jieinneceio, elétnentos del derecho remallo/-traducidos al cascmlaho é ilústranos con bbra clá…</t>
  </si>
  <si>
    <t>Plnds, Josef Ramón de</t>
  </si>
  <si>
    <t>Josef Ramón de Plnds</t>
  </si>
  <si>
    <t>…de la junta suprema patrlsponlal de apelaciones se cita las personas y acreedores auseotes é ignorados que tengan derecho á loa bienes de Madrid 2 7 ds Marta. la testamentarle de D. Josef Ramón de Plnds, marques de Barvará y de la Manresa- na v¿p&gt;e fáUecId íotestsdo en la dudad de Barcelona eo 1830* á fio de que en el tér El jueves 21 dél corriente i la una del día tuvo el honor de ser admitido mino dé 30 días acudan por medio de procurador. A usar de su der…</t>
  </si>
  <si>
    <t>Plunkett</t>
  </si>
  <si>
    <t>…han votado son, sobre si se el marques df iLansdotwne,el conde de Ripor, el vizconde Melbourne y el oiría otra vez á la compiñía 4f la ludia oriental contra ciertas cláusulas del lord Plunkett , el lord Canciller y el vizconde Althórp. {Sun.} bilí; sobre el excesivo poder que se da al fiscal geperal, y sobre el nombramien__ _El 2(5 á las tres de la tarde se hallaban los ministros en la-junta; pero na to de dos obispos mas. Ha habido 30 votos á favo…</t>
  </si>
  <si>
    <t>Po</t>
  </si>
  <si>
    <t>…riendas ha puesto en vuestras manos da Saió=Por lós labradores, Josef Puíghó.—Poi1 los comerciantes , Mateo R¡u.“ divina Providencia durante la menor edad de nuestra augusta Reina Doña Po¿ el gremio de pelaires’, Francisco Vigo , menor=Por el gremio de sastres, Isabel h (que Dios conserve), exige que moderéis vuestro1 noble sentimiento Juan Gratt=Por el gremio de zapateros, Francisco Grau- = Por el gremio de para poder ocuparos en el bien de l…</t>
  </si>
  <si>
    <t>Po, Josef</t>
  </si>
  <si>
    <t>Josef Po</t>
  </si>
  <si>
    <t>…En, el pies de Noviembre del ado próiiino pasada fue robado un escritorio, de la SUS fuerzas por las fatigas de sus largos servicios, obtuvo su cuartel en Madrid. casa del espitan D. Josef Po te, agrégsdd aí estado mayor d»la pléza dé B'dajor. En Eri'1829 debió á S. Mí ser nombrado su gentilhombre de Cámara coh destino tre los papelés que en dicho escritorio se guardaban esiitiit) vkrlas Carpeta* de:céé- dltos, coa.interes y sin él,; y un extracto…</t>
  </si>
  <si>
    <t>Po-, Antonio</t>
  </si>
  <si>
    <t>Antonio Po-</t>
  </si>
  <si>
    <t>…al calde nacional de la corte mayor del reino de Navarra, á D. Eduardo Elío; HÚMEROS. : PREMIOS. ADSONISTRACIOMBa. para una ración, vacante en la iglesia catedral de Cartagena , £ D. Antonio Po- 7,672.................. 30000 ps. fis....................... Córdoba. bes; para dos medias raciones presbiterales., vacantes en la catedral de Orihue- 8,974.................. 12000........................... Bilbao. la, á D. Francisco y D. Antonio Lacarrcra y…</t>
  </si>
  <si>
    <t>Pocci</t>
  </si>
  <si>
    <t>…á en ella algunos dias. AcómpañanáS. M. el coronel conde de Pauintrnseguridad para perseguirle sin dejarle respirar, haciéndole huir al interior gartem, gentilhombre de cámira, el conde Pocci, gentilhombre de cámara y ó*l pus; pero la muerte^ de muchos de lo» suyos no hubiera podido dir mis maestro de ceremonias, y los consejeros Wenzel, primer médico de cámara, Jr hpaloe atresultada victorioso que habíamos conseguido; asi que, se debió evitar . F…</t>
  </si>
  <si>
    <t>Policía, Fran</t>
  </si>
  <si>
    <t>Fran Policía</t>
  </si>
  <si>
    <t>…na 376. Nota. En el interior de la ciudad se manifestaron en el mismo dia 138 ANUNCIOS. casos diseminados. Memoria sobre la construcción fiel pavimento ó firme de los caminos, por D. Fran Policía y subdelegacion ¿eneral de Andalucía.__Estado que manifiesta el cisco Javier Barra. Un cuaderno en 4.0, edición de 1826, á 5 rs. rama y 6 rústica. Contiene esta obra el método que seguían los romanos para coostruir el pavimento ó número de cadáveres que han s…</t>
  </si>
  <si>
    <t>Polo, Angel</t>
  </si>
  <si>
    <t>Angel Polo</t>
  </si>
  <si>
    <t>…er entre villa, D. Josef Hidalgo y compañía; Valencia, D. Jaime Fauli; VaJladofid, Pastor* gado para el dia so de Abril, listas de los nombres de los discípulos que aspi Zaragoza, D. Angel Polo. 1 ren á los premios, expreiando su edad y clase, los nombrcSj.de sus padres, par ■ Catecismo de la doctrina cristiana, compuesto por el P. Geróofmo de Ripalda , de roquia de su domicilio, y si son pobres y enseñados de limosna; cuyas listas la Compafiia de J…</t>
  </si>
  <si>
    <t>Pon-, Ramón</t>
  </si>
  <si>
    <t>Ramón Pon-</t>
  </si>
  <si>
    <t>…ha dignado nombrar para la vara de alcalde mayor de Jarafuel, en el reino de Siss. del dia an Total. Curados. Fallecidos. Valencia, á D. León Redondo y Muñoz: para la de Portillpá D. Ramón Pon- terior. Graves. Leves.I ce de León: para la de Quintanar de la Orden á D. Francisco Amonio Maldonado; y para la de Jcirqueraá D- Miguel Antonio Ochoteco Asimismo se 14 338 11 32 381 IOS 6 ha servido nombrar á consulta de la Cámara para el corregimiento de Rae…</t>
  </si>
  <si>
    <t>Ponce, Antonio</t>
  </si>
  <si>
    <t>Antonio Ponce</t>
  </si>
  <si>
    <t>…28 caballos, al mando toda ella del teniente coronel gra colocado en las sienes de la amada Dona Isabel ir, lo que el fiel ejercito sabrá duado, capitán de granaderos de á caballo D. Antonio Ponce, y formando otra sostener. de las compañías de la Guardia Real de infantería, cazadores y 1.a del regi . Cumplamos rodos con el honor v la fidelidad, v llamad la atención de los miento de mí mando con 12 caballos, en todo unos 2ü0 hombres, me puse i pueblos p…</t>
  </si>
  <si>
    <t>Ponsomby</t>
  </si>
  <si>
    <t>…brahim el territorio de Adana, causa de tantas contestaciones» M. de Schoaen pide que la Cámara facilite ai gobierno los fondos necesa » El día l.° de Mayo llegó é Constantíiioplá lord Ponsomby, embajador de rios para el pago de atrasos y pensiones que gravitaban sobre la tesorería de la Inglaterra; y el 5 por la tarde desembarcó en Buyucjcderé el conde Orloff, em casa Real de Cárlos x. M. de Belleyme pide lo mismo, y ambos diputados bajador extraor…</t>
  </si>
  <si>
    <t>…n de sus poderes ;no tendrán asi mayor :t Ha pasado por esta ciudad un correo ingles procedente de Londres con ins independencia en sus determinaciones i (G. obo.) trucciones para lord Ponsomby, embajidor inglesen Constantinopla. Parece que ------ El dia'4.1\pa-ó M. Dedel, embij i.lor de Holanda, á la secretaria de Ne en Inglaterra están Contentos con el giro que llevan los asuntos de Oriente, y gocios extra ligeros, y estuvo mucho tiempo en confere…</t>
  </si>
  <si>
    <t>¿^¿3\^HJándeltblad del J2Jd corrítnt* dice loiigtííehter '■ / jyyy •»E1 .almirante RouWin y lord Ponsomby manifestaron a U Puerta que iw» nSabejnos por conducto fidedignoque las tiegcjpacipnes relativas at tratada gobiernos .convencidos, .de que es necesario ^mantener la. independencia ptomadefinitivo continuarán cá Londres y no en otra parte ,-y que das tres -Po…</t>
  </si>
  <si>
    <t>…s Po ___ La Gaceta de Augsbwgo dice en artículo de Viena que el gabinete in tencias. Estas iniras é intereses no son iirdiferailes á la Inglaterra y Francia co gles ha prevenido á lord Ponsomby, su embajador en Ccmslanfinopla, que poí mo el vulgo se persuade; los gabinete? de estos dos países no dejan de tener en ahora no apoye con mucho enfipeño las pretcnsiones del almirante Rousin, á éste negocio una gran pane: seguirán quizá una marcha equivocad…</t>
  </si>
  <si>
    <t>protesté contra la permanencia ulterior de los rusos. Para este evento está au la bótanici; peto la isla de Juan Fernandez presenta i'la verdad particularidátorizado lord Ponsomby i recurrir á medios extremos para lograr que se dé \ des muy dignas de observar. oidos á sus reclamaciones. Eñ Viena se tenia por seguro que los rusos no pen Eii efecto se sabe que esta es precisamente en donde fue" abandonado el.ma saban dilatar su mansión e…</t>
  </si>
  <si>
    <t>…aterra, al ver que ya ha desaparecido lo que les incomodaba: sin embargo, que á favor de Bélgica se pudieran hacer sobre las propuestas que han presenta «» preciso confesar que el lord Ponsomby ha guardado siempre buena armonía do los plenipotenciarios holandeses. con el conde de OrlofF. La escuadra inglesa del almirante Malcolm que estaba ___ _El 27 de Julio último falleció el célebre Guillermo Wilberforce á la en las aguas de los Dardanelos, se ha…</t>
  </si>
  <si>
    <t>…te. estos ofrecimientos, y sepan los desleales, que no han de buscar cómplices en _____La fragata de guerra inglesa Acteon dió la vela el 13 del corriente con Alarcon. pliegos del lord Ponsomby para el almirante Malcolm. v -■ Salas consistoriales de la misma 27 de Noviembre de 1833. — Señora.xz ____ El 17 por la tarde dió la vela para Odesa Ahmed Fezzi bajá , embajador A L. R- P. de V. M =Gaspar García Soler—Josef Ojeda.“B!as Lozano.rr extraordinari…</t>
  </si>
  <si>
    <t>Ponsomhy</t>
  </si>
  <si>
    <t>…e se entregue con exactitud lo que remitan para los señores Diputados drán hacer con este motivo. sin propasarse á expninarlo. ____ Escriben de Ñapóles con fecha 8 de Marzo que el lord Ponsomhy debía Prosigue la discusión del proyecto de ley relativo al camino de hierro dé embarcarse inmediatamente en la fragata Acteon para ir 4 Constantinopla, en Andrezieux; y después de un ligero debate, se aprueban los artículos 2 á 6, donde va á representar á la…</t>
  </si>
  <si>
    <t>Ponsotñby</t>
  </si>
  <si>
    <t>lord Ponsotñby, te volvió en el mismo buque que le babia conducido. • ■ - / ' v -’J. : ■ Austria. Estos últimos dias llegó aquí el'navio Áfalabar, y desembarcó los 20 &lt;&amp;■ ' - Vttna 13 dt Agosto. Sones que traia.de'-regalo para el Sultán. . _ Las cartas de Constantinopla alc…</t>
  </si>
  <si>
    <t>Ponspmby</t>
  </si>
  <si>
    <t>…jr las embajadas, no hay em bajador ingles en Constantinopla, cuando se agitan allí cuestiones de la mayor Constantinopla 16 dt Abril. importancia. Contesta lord Palmerston que si lord Ponspmby no se ha halla El embajador de Francia ha recibido dos correos de París, los cuales han do en la capital de Turquía durante las negociaciones, se debe atribuir á ocur traído pliegos de aquel gobierna, cuyo contenido es la aprobación que el ga rencias del viag…</t>
  </si>
  <si>
    <t>Pontois</t>
  </si>
  <si>
    <t>…de las córtes gencia que manda en nombre del Emperador, aprovecha esta ocasión para ase portuguesas. Sin embargo, no falta quien arguye contra esto diciendo: que gurar de nuevo al Sr. Pontois que puede contar con su estimación y deseos de D. Pedro no vendrá al Brasil, porque se halla ocupado con Ibs negocios de complacerlo. Palacio de Rio Janeiro á 7 de Junio de 1833—Benito de Sil Portugal, porque conoce lo imposible de la empresa, y porque le es…</t>
  </si>
  <si>
    <t>Pontois, Eduardo</t>
  </si>
  <si>
    <t>Eduardo Pontois</t>
  </si>
  <si>
    <t>…nsejo de S. M. I., y ministro secretario de Esta los síntomas que observamos no son los de una gran trama urdida para la res do de Negocios extrangeros, se apresura,á trasmitir al Sr. Eduardo Pontois, en tauración del ex-Monarca, es preciso confesar que nos engaña lo que leemos cargado de Negocios del Rey de los franceses , el adjunto ejemplar del mensaen la historia, y lo que nos ha enseñado la experiencia de lo pasado. gc que por orden de la Regencia qu…</t>
  </si>
  <si>
    <t>Popaba, Lino de</t>
  </si>
  <si>
    <t>Lino de Popaba</t>
  </si>
  <si>
    <t>…dr la tarde, AttDNCrOA^ XXKCT0S PUDICOS. Compendio de la. historio romana, escrito en ingles par? Instrucción dé la juven tud por él Dr. Qoidstnith, y traducido al castellano por D. Lino de Popaba, O-Donell, Inscripciones sobre el gran libro al $ p. 100, 4?i al contado. subteniente aspirante al Real cuerpo dé Ingenieros. El lector hallara xénbldas en es- 00. Dichas id. ai 4 p. loo-, al portador-de Títulos $ p. 100, ¿oj dinero a. observación. , •. tecom…</t>
  </si>
  <si>
    <t>Porrata, Josef María</t>
  </si>
  <si>
    <t>Josef María Porrata</t>
  </si>
  <si>
    <t>…. D. Juan Becerra y García, D. Estéban Fernandez, D. Josef Simón Iz Señor: El ayuntamiento de la M. N. y M. L ciudad de San Juan de Puer quierdo, y el caballero síndico procurador general D. Josef María Porrata, se to-Rico nos ha confiado la honorífica misión de presentar á los R- P. de V. M. trajo á la vista la exposición del caballero síndico procurador general, y acuer los homenages de su respeto, y de manifestar la verdadera alegría con. que to do á ella recaído…</t>
  </si>
  <si>
    <t>Porta</t>
  </si>
  <si>
    <t>…formado para distraer las fuerzas pasta en Madrid, y un ral menos en tomo en Logroño. Los suScriptores solo aqtldenemigas qqc se reunían con el objeto de ataéar á la división del general Porta, pan el importe del tomo s-° 7 &lt;5-°, porque si la acomodé, en el. acto de suscribir, logró separar las fuerzas de la Mancha, de las del reina de Jaén , persiguiendo 4 recogerán el z.°, 3.°, 3.0, 7.0, 8.°, 9.0 y 10. Los que no hayan suscrito cuando so dé el av…</t>
  </si>
  <si>
    <t>Portal</t>
  </si>
  <si>
    <t>…des cónicas formaban tu coro Principia la discusión del presupuesto de gastos para el ano de 1834- namiento , iluminándolos fogatas y multitud de vasos de colores colocados coa El barón Portal dice entreoirás cosas que á pesar de las infinitas variacio oportunidad. Estas obras han sido ejecutadas por los profesores D. Diego Ma nes que de 20 años á esta parte se han hecho en todos los ramos del gobierno, ría del Valle, D. Antonio Salceda y D. Manuel…</t>
  </si>
  <si>
    <t>Portes, Diego de</t>
  </si>
  <si>
    <t>Diego de Portes</t>
  </si>
  <si>
    <t>…os, para bien y prosperidad de esta monarquía. Oviedo I4 de Noviembre de léfikssSeSofjssA Ju Bu F. de Y, AinrManuel Ortk de Taranco. • PXCStA» . Berlín 13 de ]Sfavie míre. Señora: D. Diego de Portes ^gentilhombre de cámara con entrada, y cabalkra mostrante de k Beal de Sevilla, en medio de la mayor aflicción y Ha salido &lt;k. aqiti k familia de AL de Bibeaupíerre, embajador ruso en sentimiento de que se ííalhi traspasado su cosazon por la muerte dd mejor y…</t>
  </si>
  <si>
    <t>Portillo, Federico</t>
  </si>
  <si>
    <t>Federico Portillo</t>
  </si>
  <si>
    <t>…arte respectivo. zo, quien lo sorteó con D. Josef Verdeja; y los segundos D. Fernando Avila, Dia 14. Existencia de ayer. Graves 50, leves 39, convalecientes. 28. D. Josef Marañon, D. Federico Portillo y D. Adolfo Cevallos. Ocurrencias de hoy. Invadidos 18, muertos 11, graves 13 , leves 12 , con En retórica obtuvieron los primeros premios D. Ramón María Campuzavalecientes 14, enfermedades comunes 26. ! no y D. Francisco Soto y Rivero: los segundos D. Santiago Wal, D. Matías Ara…</t>
  </si>
  <si>
    <t>Poublon, Angel Benito</t>
  </si>
  <si>
    <t>Angel Benito Poublon</t>
  </si>
  <si>
    <t>…o de la sala de alcaldes de casa y corte, y la citada obra hecha con toda exactitud, prefiriéndose la que resulte mejor des juez conservador d-1 Real derecho de décimas, se cita á D. Angel Benito Poublon, 6 empeñada en el caso de concurso de varias para ¿posición al premio , conser á sus herederos, sí hubiese fallecido, para que en el término de 15 dias comparezcan vando el traductor la propiedad con soló la obligación de dejar el manuscrito en ta escribanía…</t>
  </si>
  <si>
    <t>Pozo-Romero, Gerónimo del</t>
  </si>
  <si>
    <t>Gerónimo del Pozo-Romero</t>
  </si>
  <si>
    <t>…puertas y la compasTía de Cárdenas. con fecha 10 de'Junio próximo pasado, acerca del expediente promovido por He dado-cuenta al Rey nuéstró Señor de los expedientes promovidos por D. Gerónimo del Pozo-Romero, en solicitud de que serie devuelvan 941 r*la ¡ntindencia de Jerez de la Frontera sobre si la empresa de derechos de puer- con 2J maravedís, que habia satisfecho por el derecho de alcabala de la venta tas'está o no sujeta por sus utilidades al pago de la cont…</t>
  </si>
  <si>
    <t>Pozro-di-Borgo</t>
  </si>
  <si>
    <t>…para regresar á esta publicaron. C Ruido en los centros; algunas voces: Es equivocación, se pu blicó toda la constitución.) Mr. Mauguin contesta, que aunque asi fuese naHi C°rtEl conde Pozro-di-Borgo está ya de vuelta en esta capital. probaría contra, lo que ha dicho , y que no solo se opuso á que la constitución El barón Mortier, ministro plenipotenciario de Francia en la corte de *c votase de priesa, sino que pidió repetidas veces que se examinase en mu…</t>
  </si>
  <si>
    <t>Pozzo</t>
  </si>
  <si>
    <t>…ston manifiestan están uftijr concentos ysatísfechos de las- conversación^" dinarios o y a la Sede apostólica, y cuyá absolución no se entendería que bastí ahora han tenido con el conde Pozzo ,dí Borgo desde su llegada í es concedí^a’dé otro modo en cualquiera concesión por;amplia que fuese; Tám-,' ta capital. (/&lt;£) \ 1: -bien damos facultad icios misinos-para que puedan conmutar en otras obras ------ Se dice que el lord Palmerston trata de .retir…</t>
  </si>
  <si>
    <t>…ma conspiración ; y se asegura al mis- portugueses', me contentaré con ver repetirse por vosotros las accicneyd.: va Oto tiempo que «on e»tc tnoiivo se ha pasado una nota á M.. el conde Pozzo lor , patr olismo y fidelidad que inmortalizaron á vuestros mayores; Vsi las ha d¡ Borgr, zañas de estos son celebradas en !a historia y admiradas de las naciones, igual ___ Se cree que la Dieta germánica no publicará ninguna resolución concer renombre adquir…</t>
  </si>
  <si>
    <t>Pozzo-d</t>
  </si>
  <si>
    <t>…ripulaciones de estos buques se han Emperador Nicolás. comportado perfectamente durante su piermanencia en este puerto ¡ hay motivos Parece que en una conferencia que ayer tuvo el conde Pozzo-d:-Borgo para esperar,que los daños causados por la detención de sus carganieutBStio se Con M. de Broglie, manifestó aquel grandes temores sobre el resultado de la rán tan considerables como sé había- creído al principio. (Hamtpkitt tele- cuestión turco-egipcia…</t>
  </si>
  <si>
    <t>Pozzo-di-Borgo</t>
  </si>
  <si>
    <t>…Bntavier, perador de Rusia no era acreedor. Parece que este caso se había previsto es pues se ha negado a admitir la oferta que el almirante francés le había hecho Paris, y que el conde Pozzo-di-Borgo habia anunciado al gabinete-francés que de llevarle á Holanda en su navio almirante. la entrada de una escuadra francesa en el mar de Mármara podía tner graves En efecto, se sabe que el Batavier había llegado á Dunkerque, en dónela consecuencias; y que mas va…</t>
  </si>
  <si>
    <t>Pozzo-di-Bórgo</t>
  </si>
  <si>
    <t>…enfermedad. Ayer Asistió S. E. á la conferencia cele ¡Por que no se presentan en campo raso? ¡Por qué nos huyen siempre? ¡Por brada en el ministerio de Negocios extrangeros con el conde Pozzo-di-Bórgo que se presentan solamente atrincherados ? Vivan persuadidos que su osadía se y el barón Werther. Por la noche despachó con el ministro belga y el Rey do ra Castigada aun en sus mismos reductos. (Correo de Oporto.) su elección varias cosas relativas á la cues…</t>
  </si>
  <si>
    <t>…nicarse ahora, oro nativo, que pesa1 una libra. El 16 se leyó en la academia la carta, en la] I y el que existia hace 18 ó 19 años! Cuando el primer barco de vapor de Lón- cual el conde Pozzo-di-Borgo la participaba que S. M. L la hacia este regalo. [ I dres llevó á Calais los periódicos ingleses del mismo dia, todos se maravillaron: La sección de mineralogía y M. de Arago, secretario perpetuo, fueron nonv-.L I mas i qué dirán los habitantes de Paris cuand…</t>
  </si>
  <si>
    <t>Pozzo-di-Botgó</t>
  </si>
  <si>
    <t>…tzhzDombfgo MoritííísJuati í^Btf .Ñondof fdblipotr Tzea-ppa JÓO coqaólidadoi É^I, u Tj..' 1 Hita LéfwazpGiitláTMo GarmanssPtdro Vignau^PateuM VajuUlo .nu-:- Hablando del viage del conde Pozzo-di-Botgó, diea el Aférnúiy s</t>
  </si>
  <si>
    <t>Pozzo-di-BoTgo</t>
  </si>
  <si>
    <t>…islatura-se pongan, á disposicion de la Cámara todos los do cumentos relativos al déficit de MrrEcesneF7ctjeio que fue del tesoro públi , Los periódicos háblatl mucho dql viagedel conde Pozzo-di-BoTgo, y aun,- co : ” la Cámara acuerda que el autor explique la proposición en la sesión • qtíe todos suponen haberádivinado el verdadero motivo de esté viage, se pue . próxima. ^ de,decirque todo soo conjeturas, y que nadie cita hechos nuevos. Mr. Guillon lee el…</t>
  </si>
  <si>
    <t>Pozzota</t>
  </si>
  <si>
    <t>…e Werther, embajador de Prusia, se presen tan en favor del ministerio, tuvieron también aquella mañana una entrevis to en la embajada de Rusia, y tuvo una larga conferencia con el conde Pozzota con el canciller del echiquier, y muchos de los que pensaban apoyar la di-Borgo. ¡ mocion de sir J. Key se reunieron en el café ingles: en fin, se espera con im Ei conde de Bearn, secretario del embajador de Francia en Rusia, salió paciencia el resultado de l…</t>
  </si>
  <si>
    <t>Praga, Qui-</t>
  </si>
  <si>
    <t>Qui- Praga</t>
  </si>
  <si>
    <t>…exterminados ó se pongan en situación de salir para Praga el Emperador, verificándolo' M- Metternich el dia 17. En no poder hacer mal, nunca estará tranquilo ni seguro el país. El general Qui- Praga hay mucho forastero; y escasean las habitaciones. xoga manda el ejército que obra contra ellos: la división del centro el gene- T a Gaceta de Augsburgo habla de conferencias que acerca de los asuntos ralAldao: la derecha el general Huidobro; y la&gt; izquierda e…</t>
  </si>
  <si>
    <t>Prefet</t>
  </si>
  <si>
    <t>…nal para trasladarse á bordo del Cocodrilo. Le acompañan el general Beurman, deuda sin ínteres presentados en la Real caja de Amortización para su canee- [ el coronel Ledoux y el almirante Prefet; y una hora después se dió á la vela el lacion; y asimismo se sirvió mandar S. M. que se den las gracias á este inte- I Cocodrilo.” (G. de F.) resado, y que se publique en la Gaceta este rasgo de desprendimiento para su I «El bergantín la Flecha, su capitán O…</t>
  </si>
  <si>
    <t>Presi</t>
  </si>
  <si>
    <t>…dido en k Cámara para su cumplimiento.=Está riamente sus votos al cielo por el completo restablecimiento del Rey , vuestro rubricado deV Real ñuno—En Palacio á 3 de Enero de 1833.=Sr. Presi amado Esposo, por la salud-dé V. M. y la de ese augusto vástago, objeto de dente delCojuéjo y Cimara de Castilla. las esperanzas de todos los buenos españoles. Olmeda del . Rey 14 de Di ciembre de 1832.=Sefiora.=A L R. P. de V.Mx^Prdro Crisdlogo Sánchez. c. E…</t>
  </si>
  <si>
    <t>…ntual cumplimiento. Dios guarde • V* E. algunos cosacos, que han pasado inmediatamente á la costa de Asia, distante muchos años. Madrid- Id de Mayo de 1833-rñrFl conda de Ofalta —.Sr. Presi media milla de este pueblo, y acampádose en ella. dente del Consejo Real. El gobierno turco ha enviado sus mejores tiendas para el estado mayor ru so , y una nueva y muy suntuosa con todas las comodidades posibles, que ser Ural orden para que no te impongan m…</t>
  </si>
  <si>
    <t>…ha sido Cámara dispongan lo necesario á su cumplimiento. Dios guarde á V.V. mu el portador de pliegos d« D. MigucL chos años. Madrid 7 de Setiembre de 1H33. = E1 conde de Ofalia. =Sr. Presi n También hemos recibido el nombramiento de los Ministros Silva, Car dente del Consejo Real y del de la Cámara. dal lo, Freiré &amp;c. (todos discípulos de la escuela política francesade 1792), y la separación del duque de Pálmela y de todos los hombres del parti…</t>
  </si>
  <si>
    <t>Presídeme</t>
  </si>
  <si>
    <t>…u puntual cumplimiento./ Dios guarde á V. E. muchos Art. i.* Instituyo en el arma de caballería el regimiento de la Princesa años. Madrid 3 de Marzo de 1833. =E1 conde de Ofalia. =Sr. Presídeme de la María Isabel, que será de línea, sobre el pie de su actual organización; y junta suprema de Sanidad. ocupará por privilegio el cuarto lugar, tomando los que le siguen el número sucesivo correspondiente. ' Felicitaciones dirigidas á S. M. por la put/kaci…</t>
  </si>
  <si>
    <t>Presidente</t>
  </si>
  <si>
    <t>…, privan al ver la satisfacción de los interesados que les habían fiado la educación de do al RAy desuno de sus mas leales vasallos, á la piatna de un sábio sin orgu sus hijos. El señor Presidente repartió por su thaio 25 medallas de plata con llo, fi la religion de un verdadero cristiano sin hipocresía, á la sociedad de un esta inscripción: la aplicación premiada, á los seminaristas D. Josef. Blas de individuo útil y sin ambición, como lo acredita la…</t>
  </si>
  <si>
    <t>…comunico á V. E. para noticia de esa suprema Junta , y á fin de que la mis 37 Enseñanza especial. ma disponga su cumpJimientó.reMadrid 1S de’Febrero de 1833.=sEl conde dq Ofal¡ac=Sr. Presidente de la Junta suprema de Sanidad. Las dos primeras serán determinadas porta objeto y duración; la tercera variará según convenga y se determine.</t>
  </si>
  <si>
    <t>…ta de 13 de Enero de Dios guarde á V. E. muchos años. Madrid 3 de Abril de 1833-zzEl conde de 1810 hecha á la junta central sin tener á la vista las actas originales de aque OfaÜE=Sr. Presidente de la ¡unta suprema de Sanidad. llas Cortes, cuando ni V. M. estaba en España, ni tenia sucesión, ni cabía U menor sospecha de que la consulta se hiciese en favor de la que pudiese tener jPilicitoeione/ dirigida/ d S. M. por la publicación de la/ acta/ de Cór…</t>
  </si>
  <si>
    <t>…este á la Real diplomáticos y consulares en los paises extrangeros; y también lo traslado en sociedad económica de Tudela el particular aprecio que le han merecido sus este dia al Sr. Presidente de la referida junta suprema de Sanidad para los efec esfuerzo? para1 continuar el camino de la sociedad riojana por la parte de tos correspondientes! Dios guarde á V. E. muchos años. Madrid ó de Abril Navarra, y contribuir por este medio á que se realicen la…</t>
  </si>
  <si>
    <t>…, y disponer su cumplimiento. Dios guarde á V. E. muchos años. Mjdrid ll&gt; de El Ret nuestro Señor continua perfectamente en su convalecencia. Abril de 1833.==E1 conde de OfaiIa. = Sr. Presidente de la junta suprema de Sanidad. La Reina nuestra Señora y las augustas Infantas, igualmente queSS. AA. RR. los Sermos. Sres. Infantes, siguen sin novedad en su importante salud. Excmo. Sr.: Deseoso el Rey nuestro Señor de proporcionar á sus‘amado* MINISTERIO…</t>
  </si>
  <si>
    <t>…entes á su cumplimiento. Dios guarde á V. E. muchos la excelsa y tierna infanta que hoy forma sus delicias en efUfono de las Bcaños. Madrid 19 3e Mayo de 1833.= El conde de Ofaúac=Sr. Presidente de rengiielas é Isabeles, tornarán aquellos siglos venturosos en que la poderosa Esla junta suprema de Sanidad. pyu vió subir al mas alto grado de esplendor y de gloria su literatura y sus artes, haciendo tremolar al mismo tiempo sus victoriosas armas ep las…</t>
  </si>
  <si>
    <t>…iásticas del mismo remo. Dios gt¿arde á V. E. muchos enfermedad del cólera-morbo, han conmovido fuertemente su paternal cora años. Madrid 30 de Mayo de JL833.—F.I conde de OfaIia^=Sr. Presidente del zón, causándole una impresión viva y dolorosa. Mitiga algún tanto su aflicción Consejo Real. la consideración de que el zelo de la administración pública, el acierto y ener Felicitación dirigida d S. M. por la publicación de las actas de Córtes gía desús…</t>
  </si>
  <si>
    <t>…fallecimiento ablncestato dr Feliciano Caballón, de estado viuftie de Juan y de que Tomasa Bances, vecino di de.ésta corte, n, natural y t hijo esta isla, presidida por el Excmo- Sr. Presidente gobernador y capitán general 3 para por me d*i litro comparezcan a deducirle funtos, de ao djas término quede do D. Miríano Ricafort, y í que se dignó concurrir el Excmo. Sr. intendente d» procurador en el preciado juzg.do, y porta escríbanla de B,ode; aperci…</t>
  </si>
  <si>
    <t>…cumplimiento. Dios guarde á V. E. muchos años. Madrid 14 de Ju su zelo, aclarando el derecho de los pobres , y haciendo efectiva la cobranza de lio de 1833.—El conde de Ofalia. = Sr. Presidente de la junta suprema de Sa las pías memorias, censos y pensiones con que deben contribuirles varias cor nidad. poraciones y particulares por razón de cargas inherentes a los bienes que dis ■I frutan. 1 Ocupado incesantemente el Re¿ nuestro Señor en aliviar las…</t>
  </si>
  <si>
    <t>…hos decretos. lebido en los términos siguientes: ESPAÑA. o Comandancia general eiel Estado de Puebla. Ahora que es la una de la omadrugada acaba de llegar á esta ciudad el Hacino. Sr. Presidente dé la repú- Tarragena 20 de Julio. 'oblica, que ha logrado escapar de la casa de Buenarista, situada junto á_Cuah— Eita ciudad de voto en cortes también ha solemnizado debidamente el ju orla, en donde los traidores lo tenían estrechamente preso bajo la custod…</t>
  </si>
  <si>
    <t>…Roca y Bai- que no es tosa de la Confederación, y solo de unos cantones en particular, y Ilo.=Francisco Octavio de Toledo— Agustín Bravo.=Manuel Jiménez de Za- es probable que si señor Presidente de la Dicta lo haya manifestado asi á su dara y T inor —Mariano Gonzalez.=Francisco López Guillori.—Mariano Ló Eminencia. Se ha notado ademas que el Nuncio y M. de Rumigny no han pez Mena. =Francísco López Ploso.=Juan Josef Berruga. = Diego Pareja y abandonad…</t>
  </si>
  <si>
    <t>…niformar cia de la junta» y que disponga su cumplimiento. Dios guarde á V. E. muchos y facilitar la de la general del reino. años. Madrid 9 de Noviembre de 1833.=Javicr de £úrgos.=Sr. Presidente de 2. ° Entre tanto que en conformidad de mi decreto de 23 de Octubre ulti la junta suprema de Sanidad. mo, consecuencia necesaria de los de 5 y 9 de Noviembre del año anterior, se MINISTERIO S&gt;B ESTADO. establecen los subdelegados de Fomento, los intendentes…</t>
  </si>
  <si>
    <t>Presidente, El</t>
  </si>
  <si>
    <t>El Presidente</t>
  </si>
  <si>
    <t>…obierno de S. M. ha recibido hoy noticias oficiales do S. Mamed da cámara de los DiruTAixjs.__i'f/íon del 10. Infesta del 16 del corrúmte, por las cuales consta que el Rey nuestro Señor El Presidente participa que no és posible continuar la discusión del presu continuaba en la quintaos Pedra con la mas perfecta salud. puesto del ministerio de Guerra por hallarse indispuesto el mariscal Soulr, mi ESPAÑA. nistro de dicho ramo. La Cámara procede á examinar e…</t>
  </si>
  <si>
    <t>Priego, Juan Francisco</t>
  </si>
  <si>
    <t>Juan Francisco Priego</t>
  </si>
  <si>
    <t>…bre el expediente formado 4 consecuencia de la tenaz resisten def Consejo y Cámara , publicación y cumplimiento. Dios &amp;c. falacia 28 de cia con que el alcalde mayor de Montealegre D. Juan Francisco Priego ta Eneyo de 1833.=Excmo. Sr. presidente del Consejo y Cámara de Castilla. opuso al cumplimiento de dos despachos de apremio, expedidos por la inten Real orden -comunicada al Sr. Director general de Propios t dsclarando ¿s dencia'de la provincia de Murcia, con…</t>
  </si>
  <si>
    <t>Priego, Juan Francisco de</t>
  </si>
  <si>
    <t>Juan Francisco de Priego</t>
  </si>
  <si>
    <t>…ría de Razóla, y de Torrijos, á D. Francisco Javier Carril, alcalde mayor de .Tavara: para la en'Barcelona en la de Bergnes y compañía, 4 6 rs. vira de alcalde mayor de Siruela, a D. Juan Francisco de Priego, cefante dé —Tratado de¡enfermedadet cutáneas por D. Josef JacobO Plenk. doctor en c'rugla, de la traducido profesor última química de cirugía, público anatomía, y botánica: fa do Mohtealegre: para el corregimiento de Iilescas, á.D. Buenaventura López •y Don…</t>
  </si>
  <si>
    <t>Prieto, Matías Herrero</t>
  </si>
  <si>
    <t>Matías Herrero Prieto</t>
  </si>
  <si>
    <t>…id 20 de Febrero de 1833. le reemplace interinamente en dicha superintendencia al alcalde de mi casa y =Excmo. Sr.zzPedro Dominpuez.zzJ*,xcmo. Sr. Secretario de Estado y del corte D. Matías Herrero Prieto. Tendreislo entendido, y lo comunicareis &amp; Despacho del Fomento general del Reino. quien corresponda para su cumplimiento — Está rubricado de la Real mano. = Señor: El ayuntamiento de vuestra villa de Hijar, en el reino de Aragón, Palacio á 25 de Marzo de 183…</t>
  </si>
  <si>
    <t>…al, y conforme á los prin Peí mismo beneficio disfrutan SS. AA. RR. los Sermos. Sres. Infantes. cipios de la ciencia de la administración. Y nombro para desempeñar este en cargo á D. Matías Herrero Prieto, de mi Consejo Real , á D. Vicente Gon Ríales decretos. zález Arnao, vocal de la junta suprema de Sanidad del reino, y á D. Manuel Enterada de la conveniencia de simplificar la dirección general de Correos* Cortés, que lo es de la de aranceles. Tendréislo ent…</t>
  </si>
  <si>
    <t>Princesa</t>
  </si>
  <si>
    <t>…e Jerez, que tengo el honor de mandar, Serma. Infanta Doña María Isarei Luisa vuestra hija primogénita, como jamas ha dudado del innegable y justo derecho de la Serma. Sra Infanta Doña Princesa heredera de ellos á falta de varón; v colmados los deseos, de rustro» Masía Isasei Luisa i U corona que tan gloriosamente, ciñe V. Mr; y lo hu vasallos con los Reales decretos de 4, del corriente, esperan ansiosos el 20 de biera sostenido con ardor si hubiese…</t>
  </si>
  <si>
    <t>Príncipe, Secretario de Estado</t>
  </si>
  <si>
    <t>Secretario de Estado Príncipe</t>
  </si>
  <si>
    <t>…V. E. muchos años. Orense Diciembre. 12 de 1833.=£xce~ por tantos titulo» corresponde á su-joven Rsima , invocando el nombre de un Jeniísimo-Sr =D¡ítnásC) , pfeápo Oi cuse.=Excmq. Sr. Secretario de Estado Príncipe de la misma sangre, á quien obstan para empuñarlo el orden mas na ^ «¿^Despacho de Gracia y J tigicia. . ( . tural de suceder, la autoridad de Jsf leyes patrias que lo sancionan . la voluntad del Monarca que aun lloramos, y lo que oo es menos, el voto unénime…</t>
  </si>
  <si>
    <t>Prior</t>
  </si>
  <si>
    <t>…al tiempo'de su otorgamiento. Dios guarde á V. S. muchos Iturrdlde y Pisón.—Joséf 'de Ribera y Vülanueva—Francisco Ramírez de •ños. Madrid 26 de Diciembre de 183t).—.Ballesteros_z=Sr. Prior del tribunal Verger—Juan Jiménez y Gonzalezea Manuel de Gnutria.—Gaspar Ma de comercio de Madrid. ría Soliveres.^.Manuel María Ruiz Monsahe—Antonio Pardo RJvad'nel2.1 He dado cuenta al Rey nuestro Señor de la exposición que ha hecho ra.zzjuan Puente—Antonio T…</t>
  </si>
  <si>
    <t>Proenza</t>
  </si>
  <si>
    <t>…rtillería que tenia á sus órdenes, Monier, Oli zaste preservar, y atormenta sin proteger. La policía, destinada á conservar la veira y otros vanos: participa despues.la muerte del coronel Proenza y del ofi legitimidad del Rey nuestro Señor, el orden público y el poder del Estado, y cial Manuel de Villena; y que han quedado heridos los teniente coronela ba í proteger los individuos, no puede tener, si ha de cumplir con estos objetos, rón de Feried, Tan…</t>
  </si>
  <si>
    <t>Próspero</t>
  </si>
  <si>
    <t>…que Francia ha perdido los MaJriJ 6 Je Marzo. aliados que tenia, al paso quéi.sc ha aumentado él poder de la triple alianzar • D. Manuel González. Montaos , D. Julián de Remalle» D. Próspero qye esta,.partiendo-del.polo) adelanta hácia los desiertos de Oriente, llega á Fausto- Jiménez, D. Juan Josef López', D. Amonio Munarriz, el Conde de las pobIacionefff&lt;gefm¿ri¡GM &gt; en donde se divide , y pasando los Alpes, tirole Torre-Muzquiz, D. Rafael de G…</t>
  </si>
  <si>
    <t>Protector</t>
  </si>
  <si>
    <t>…respondientes á su cumplimiento. Dios guarde á V. E. muchos años, Madrid 26 Prokt, hijo, con mucha urbanidad; :ha escuchado las observaciones qitc tenia de Junio de 1833.=Qfalia.=Señor Protector del canal imperial de Aragón y encargo de hacerle, asi como las de M. Campbell, comisionado mg.es, y le» Real de Tauste. ha prometido hacer cuanto pueda para acceder á lo que se le insinúa. ((raceta de Augsburgo.') PARTE NO OFICIAL. wcrtemberg. NOTICIAS EXTRA…</t>
  </si>
  <si>
    <t>Prusia'dió, Alberto de</t>
  </si>
  <si>
    <t>Alberto de Prusia'dió</t>
  </si>
  <si>
    <t>…^Mefuérat^|WfenW!é‘'sq¥f*at4»Só'ltl áninío^r el v|k&gt;r de los ' ~-Hagg‘W~3le Agtoto- ,77 soldados, ya sunjjófténte fati^rdos tcói^lqfijjie ie pudieron poner en camino. $. A. R. el príncipe Alberto de Prusia'dió ayerun.magnífico almuerzo eh Vteigo esto lá^sÜrabes se Intimidaron jrialejaroiir^yHáiit Ropas «aiRaron en el grande establecimiento de bajíos de Schovenrñgen 4 8. M. la Reina-y á to Oramá las seis/V'' . -Á -. *7'’ ..' ó, J7 7 'ir:í ^ dos los demas individuos…</t>
  </si>
  <si>
    <t>Prusia, Alberto de</t>
  </si>
  <si>
    <t>Alberto de Prusia</t>
  </si>
  <si>
    <t>…propio idioma. te i Krasnaica-Gorka para maniobrar en su presencia. El dia 17 S. M. I., El partido revolucionario ha conocido perfectamente, la importancia de esto. acompañado del príncipe Alberto de Prusia y de algunas personas de su comi La restauración, con cuyo auxilio se creyó en 1815 que se podrían conciliar tiva, vino en el piróscafo Ijora desde PeterhofF á Cronstadt , dirigiéndose des los intereses rurales en Suiza y Francia, sin producir mas que una tre…</t>
  </si>
  <si>
    <t>…s cuales, se hallarán en estado de mandar buques mercantes -. mando que hasta 8UIZA* aflora se ha confiado siempre á extrangeros. Zurick 10 de Sttítmbtt, J '' Idem 26. S. A. R. el príncipe Alberto de Prusia salió de esta capital el 22 de este Sesied1 3i la Dieta. , . , mes en compañía del general conde de Brandemburgo. El presidente anunció á la asamblea qué se habían presentado los dos dipu &amp; E. él .vicecanciller conde : de Nesselrode,partió el 24 para, Lubek e…</t>
  </si>
  <si>
    <t>Prusia, Carlos de</t>
  </si>
  <si>
    <t>Carlos de Prusia</t>
  </si>
  <si>
    <t>…Escriben' de Araberes que en aquellos «últimos días-había habido mucho cetter, el duque de Wellington y el lord Segrave, fundándose en que era in movimiento en lo bajo del rio. El príncipe Carlos de Prusia, después de haber compatible con los principios cristianos de la constitución el admitir á los ju visitado los fuertes de Litio y Liéftceashoek., el de Batz y la escuadra que se díos en los primeros empleos del Estado, y en que nada había que justificase 1* h…</t>
  </si>
  <si>
    <t>Prusia, Federico de</t>
  </si>
  <si>
    <t>Federico de Prusia</t>
  </si>
  <si>
    <t>…r y su estado mayor se ha hospedado en el palacio de los tres Reyes, si-1 de libras esterlinas. , &gt; &gt; ruado sobre el Rhin en la antigua Basilea: ha nombrado un comandante fíde- El príncipe Federico de Prusia ha pasado el 15 dé este mes á los siete da raLpara la plaza; se ha organizado una policía militar muy activa, y dádose or la noche por Fribourg y Brisgau, acompañado de su esposa y de una numerosa den i las autoridades de Basilea para que se pongan en relació…</t>
  </si>
  <si>
    <t>Prusü, Alberto de</t>
  </si>
  <si>
    <t>Alberto de Prusü</t>
  </si>
  <si>
    <t>…1833.== 1 * Brrlin 6 dt ^ ■Señor.zsA L. R- P. da V- M-e: Francisco Perrz Perillon de AyálaesPot 1* tíaie da capitanes el renienrt coronel graduado Juan Angel Aer.oricio.~Por la El príncipe Alberto de Prusü no volverá al Hay» 'clase de teniente; Joan Ramón Rodrigues.—Pnr la clase da subtenientes An haba aéordaao. El dia M saRS. A, R. púa Pétervburgo, s ritiv-os qué se hacen dan á entender que $ su vuelta hara el Ermope. un ,gían tonio Buettos.ceEl encargado del…</t>
  </si>
  <si>
    <t>PruÜa, Real de</t>
  </si>
  <si>
    <t>Real de PruÜa</t>
  </si>
  <si>
    <t>…erador Nicolás. Tam Ha llegado á Lisboa un regimiento de 800 franceses de la guarnición de bién se le han proporcionado á S. M. 1. partidas de caza y otras diversiones. Oporto. El príncipe Real de PruÜa que había acompañado á su cuñado á Munchen- Las tropas de S. M. en el Alentejo se han apoderado de algunos depósitos Graetz, y permanecido en esta población hasta su marcha, volvió ayer á de granos que tenían los enemigos en Zamora Correa y las cercanías, apr…</t>
  </si>
  <si>
    <t>PUBLICOS, An- ERECTOS</t>
  </si>
  <si>
    <t>An- ERECTOS PUBLICOS</t>
  </si>
  <si>
    <t>…._Cotización de hoy 6 las tres de la tarde. el Bueno.=D. Juan Antonio Mendez.=D. Juan Castelló^D. Bonifacio GuI ticrrezc=D. Francisco Javier Mariátegui.==D. Lorenzo Sánchez Nu5ez.=D. An- ERECTOS PUBLICOS. | dres Cabaliero^=D. Josef Fagoaga.=D. Julián Aquilina Perez.sD. Joscf Mu- Inscripciones sobre el gran libro al 5 p. loo, 00. Dichas Id. al 4 p. loo, 00. | guiroc=D. Faustino Domínguez, secretario.” &lt; Títulos al portador de ¡ p. 100, 56 } á 3a d. i. &lt;¡ vol.,…</t>
  </si>
  <si>
    <t>PUBLICOS, Seve- ERECTOS</t>
  </si>
  <si>
    <t>Seve- ERECTOS PUBLICOS</t>
  </si>
  <si>
    <t>…plaza deS. Antonio, mediante una suscripción vo •cusa *&gt;E coia.t.cio—Cotización de hoy á lat tres de la tarde. luntaria que al intento han abierto, y de que se encarga gustoso el Sr. D. Seve- ERECTOS PUBLICOS. rianó Moraleda, diputado del común,,eh cuya librería de la plazuela de San Ag*tin se admiten las de los sugetos que quieran contribuir a unos obsequios Inscripciones sobre el graa libro al $ p. roo, oo. Dichas Id. al 4 p. loo, 51 í 60 d. f. los 30 Ultimos á…</t>
  </si>
  <si>
    <t>Puertolasla, Ramos</t>
  </si>
  <si>
    <t>Ramos Puertolasla</t>
  </si>
  <si>
    <t>…ená igual,clase D. Vicente Montero de Espinosa el go- ediclod t te heUaráca MédtM.ázs ra. en rústico y »a m pena, en las librerías dt hiernomílitar' y político de AlciratAL coWnel D. Ramos Puertolasla tenencia Cuesta y Perez: eo Barcelona en it dr Ollya: Ctdlt, Hortal y compartía; Velcacfsf .■dájfoffdfctofpiU» de Lérjda, al coronel D. Josef Pamies la tenencia de Rey Mailen y.Bérardi y en Zaragoza tn la dé Polo. —Pberiar á lá plausible y fausta aelattaíioe…</t>
  </si>
  <si>
    <t>Puig, Josef María</t>
  </si>
  <si>
    <t>Josef María Puig</t>
  </si>
  <si>
    <t>…el marques de Sta. Cruz , el duque de Medinaceli, completa seguridad de que nadie osará mandarle "-sin respetar los objetos sacro ri). Francisco Javier Castaños, duque de Bailen, D. Josef María Puig, y Don santos de su creencia y adoración: mi corazón se complace en cooperar, en pre Francisco Javier Caro, se reúnan desde pl dia de mañana 5 del corriente en sidir á este zelo de una nación eminentemente católica; en asegurarla de que la el salón del Real P…</t>
  </si>
  <si>
    <t>Puigdál, Pedro</t>
  </si>
  <si>
    <t>Pedro Puigdál</t>
  </si>
  <si>
    <t>…, primer año. haéérsese admitíalrfinejércitopropuestasde Extremadurasueltas á la, poradjudlácioael-dérmleódelde cuatroreferidoalias;tumlolstropreviniéndosefbera delno Premio I.® A D. Pedro Puigdál íers, acu de la subasra, que deberá Verificarse el día 36 del 'prdxima mes de Agosto fi tas : u de su mafisna en, los esrrados de la Intendencia general de esta corte , en la que se 2.° A D. Francisco Echevarría. - hallarán dé manifiesto las condiciona, con a…</t>
  </si>
  <si>
    <t>Q, A.</t>
  </si>
  <si>
    <t>A. Q</t>
  </si>
  <si>
    <t>…Joan Bau i las rentas del Estado; que las contribuciones no están impuestas con equi tista de Beauvais. obispo de Shas, y predicador del rey huís xv, traducidos al cas tellano por D. A. Q.: a tomos en 4.0 de buen papel é impresión. Son recomendables dad; que el sistema de hacienda que se sigue en Francia es muy defectuoso; eslos sermones, no solamente'por la libertad «stiana con que se anuncian las ver en fin , que los fondos de amortización ha…</t>
  </si>
  <si>
    <t>Qliva, Josef</t>
  </si>
  <si>
    <t>Josef Qliva</t>
  </si>
  <si>
    <t>…tiitantes oue destruirían * ■ “— A' Acéestk. ^D. Faustinoc—— c_.Santillano y D. Juan Bautista Lavíada, por la mama .azon. ' ' .. , .... _ Gratificación en la cíate de manoty fies. D. Josef Qliva y D. Francisco yista^de^Thasoé, descubrió el capitán Goptland 8 embarcaciones, a las cuales Acebal, por igualdad de circunstancias. inmediatamente caza.,El,Beacon echó al mar las laMfias, y al mismo Accéislt. D. Miguel Alotiso y E&gt;. Juan de Dios-Bravo, por id. tümpo se les'…</t>
  </si>
  <si>
    <t>Qqilieminot</t>
  </si>
  <si>
    <t>…la moneda, ® (núsmo lord ha -declarado que i marítima de Loriept. (Afo»;mr.j) . • v ,.1.1, no consentirá jamas, e»que’experiménteme! meapí descrédito los valores exis- . ■ ' - hl general Qqilieminot, cuyo viage á Strasburgo, según se dijo., solo tenia; tentes. {Sun.) •, ~ * por objeto la fijación de límites de los Estados del Rhin, está ahora en Stqt- . Mr. Stanley , últimamente nombradpsecretario de Estado por lo respectivo” gardt, y algunos.creeii que…</t>
  </si>
  <si>
    <t>Qrloff</t>
  </si>
  <si>
    <t>…o en ____Las últimas cartas de S. Petersburgo con fecha 7 de Agosto último anun donde se ha de .pagar él toll, y algunos accesorios de poca importancia. La em- cian la llegada del conde Qrloff á aquel la capital. (Cor.) barazosa cuestión de la deuda permanece sin resolver. T 3 Gaceta de Augsburgo y la de Ltipiuk casi no hablan de otra cosa Hoy 22 se reunirá la Conferencia para cerciorarse de los puntos que se que de la entrevista de los dos Soberan…</t>
  </si>
  <si>
    <t>Quedan, Facundo</t>
  </si>
  <si>
    <t>Facundo Quedan</t>
  </si>
  <si>
    <t>…só con el Sr. D. Antonio RoselljS, 1 gobernador de esta plaza, y el Sr.vD. Joscf Antonio Bayam, regidor decano ly alférez mayor, ¿ la iglesia parroquial, en U cual el cura párroco D. Facundo Quedan existentes pan mañana 2.</t>
  </si>
  <si>
    <t>Queíros</t>
  </si>
  <si>
    <t>…9 de este mismo mes hubo en Ovar un choque entre la división del do el deseo de conferenciar con los dos'Monárcas del norte , se funda en la ne ejército libertador, mandada por el brigadier Queíros, y la tropa enemiga, te cesidad de exigir de Francia é Inglaterra, no ya ofertas diplomáticas, sino de niendo esta muchos muertos y heridos, y 2UÜ prisioneros que el dia 12 habrán claraciones públicas de no intervenir absolutamente en los asuntos de la políti…</t>
  </si>
  <si>
    <t>Quesada, Vicente Genaro de</t>
  </si>
  <si>
    <t>Vicente Genaro de Quesada</t>
  </si>
  <si>
    <t>…ublicado el siguiente bando: Dichos periódicos en su posición, no han podido hacer otra cosa que ar tículos de política positiva, y han prescindido altamente de la cuestión legal. D. Vicente Genaro de Quesada, teniente general de los Reales ejércitos, _Conociendo muy bien, como conocen, la situación respectiva de los hombrej capitán general de Castilla la Vieja &amp;c, áte. &amp;. y de las masas en España, han podido decidir cuál , es la lú.ca que debió se Batidos los reb…</t>
  </si>
  <si>
    <t>Quevedo</t>
  </si>
  <si>
    <t>…dias. ración , pagando ao rs. Vive calle de Preciados, núm, 13, cuarto principal. Estará en casa desde las nueve de la mañana basta las tres de la tarde, ------Por providencia del Sr. Quevedo, asesor general de Marina y de su juzgado, BOMA vm CQiTMCto._Cotización de hoy ¿ ¡as tres de la tarde. fhendada por el escribano López Gijon, se cita á todas las personas que se consideren, xncTos nnicofc con derecho á los bienes que bao quedado por fallecimi…</t>
  </si>
  <si>
    <t>Quijada, Jorge López</t>
  </si>
  <si>
    <t>Jorge López Quijada</t>
  </si>
  <si>
    <t>…razón de portes y derechos. Mr. Bignon abunda en el mismo dictamen, añadiendo que en lugar de re •-----B1 correspopsai de tos muertos, novedades del siglo xix , núm. t.°: ¿arta de Don Jorge López Quijada á Mr. Nicolás Boileau Despreaux, sobre el estado actual del tea unir £ los refugiados en un solo punto, convendría permitirles que pudieran tro en Francia y España. La publica D. Nicolás Pardo Pimentel; un cuaderno en **• buscar su vida eh los departamentos,…</t>
  </si>
  <si>
    <t>Quijote</t>
  </si>
  <si>
    <t>…de los pueblos y administraciones donde han cabido los premios ma yores , de los que comprende el sorteo del dia de hoy. NÚMEROS. PREMIOS. ADMINISTRACIONES. F.l ingenioso hidalgo D. Quijote de la Mancha, compuesto poT Miguel de Cervantes Saavedrd, y comentado por D. Diego Clemencin. Tomo l.° Ma 23,501................ 9000 ps. fs........................ Murcia. drid, 1833. s ■ ■ 23,600................ 2000.................................... Cádi…</t>
  </si>
  <si>
    <t>…e las tres facultades, y refiere los hechos políticos mas memorables é in teresantes en la historia de las ciencias de curar, con especialidad de la farmacia, El ingenioso hidalgo D. Quijote de la Mancha, compuesto por Miguel, distribuyéndolos por su orden cronológico en cuatro épocas bien marcadas, y ador de Cervantes Saivedra, y comentado por D. Diego Clemencin. Parte i. Tomo ti.. nándolos coa algunos rasgos de erudición que hacen mas grata su…</t>
  </si>
  <si>
    <t>Quincoces, Eusebio</t>
  </si>
  <si>
    <t>Eusebio Quincoces</t>
  </si>
  <si>
    <t>…ados por Uranga, habían salido de este punto en la Exento. Sr. virey de Navarra. noche anterior con dirección á Arconiz; y recibido el oficio de V. E. por el capitán de ingenieros D. Eusebio Quincoces, en que me daba instrucciones so El Excmo. Sr. D. Federico Castañnn, comandante general de Guipúzcoa, bre mis operaciones, emprendí la marcha al amanecer del 25, con el objeto da parte al Excmo-.Sr. Secretario de Estado y del Despacho de la Guerra, con de int…</t>
  </si>
  <si>
    <t>Quintana, Antonio</t>
  </si>
  <si>
    <t>Antonio Quintana</t>
  </si>
  <si>
    <t>…a del calibre de á 35, manda D. Santos destituyó al corregidor y dió este empleo á un abogado llamado da por el capitán Outierrez y 22 caballos del regimiento de policía de Lisboa D. Antonio Quintana , y nombró una ¡unta, en la cual no tuvieron dificultad á las órdenes de un alférez , marchó Gutiérrez á situarse con su arlilleria en de entrar hombres colmados de ios beneficios del gobierno, y que mas obliga- | Mouxaon da Sandade, apostando al mismo tiempo…</t>
  </si>
  <si>
    <t>Quintana, Manuel Josef</t>
  </si>
  <si>
    <t>Manuel Josef Quintana</t>
  </si>
  <si>
    <t>…ierto, evacúe con la breve-1 sión al ministro de mi Consejo y Cámara D. Josef de Hevia y Noriega, á &lt;fed que permíta la importancia del asunto, la consulta que se le encargó por I D. Manuel Josef Quintana, secretario de la interpretación de lenguas, y al Pa Real orden de 27 de ¡Junio último, sobre si convendría generalizar dicha gracia j dre Fr. Josef de la Canal, del orden de S. Agustín. Tendréislo entendido, y Ó facultad á todos los .demás pueblos del reino.…</t>
  </si>
  <si>
    <t>QuintanUla, Juan</t>
  </si>
  <si>
    <t>Juan QuintanUla</t>
  </si>
  <si>
    <t>…MzreDiego, obispo de Jaén. pamos! ¡Dichosos aquellos que os alcancen, y que renovando Ja memoria ani versaria dei eUa en que V¿ M. se anunció á esta nación, como su legisladora, . D. Juan QuintanUla, profesor de primeras letras ea k villa de Ezcaray, ha 1 puedan celebrar su aparición en-el círculo de los años! ¡Dichosos los que oye dirigido á S. AL la Reina Gobernadora una reverente exposición, en que esc-1 ren los cánticos de gratitud y alabanza, que en…</t>
  </si>
  <si>
    <t>Qumtanar</t>
  </si>
  <si>
    <t>…s para feguiente : ^ 1 ' ' fprjat 1* división de Fació, que acababa de sitiñirse enTésco, y maridó qué el Señora: La apacible soledad á que me entregué en una pequeña aldea rae .. general Qumtanar,,pombr.ado general en geFe.con todas las tropas ’qpé eslan proporcionaba frecuentemente el placer del feliz éxí.to que tuvieron mis fati— ya á su mando se uniese á aquél; dió ord|ri par* que el grneraí Qortazar niari, mis peligros y mis esfuerzos, en favor de…</t>
  </si>
  <si>
    <t>Qumtaniila, Antonio de</t>
  </si>
  <si>
    <t>Antonio de Qumtaniila</t>
  </si>
  <si>
    <t>…ierno de la monarquía, medios de la ley. Manzanares Octubre S de 1833. = Señora. = A L. R. P. de como colaborador, en su caso y lugar, por medio del Consejo. No sé adonde V. M.=Ei brigadier Antonio de Qumtaniila. llegará el mió; y asi nada puedo asegurar acerca de los resultados. Pero sí pue do, y debo, y me complazco en prometer á V. R. M. que, con el favor de Señora: El cuerpo colegiado de la Nobleza de esta corte, representado por Dios, procuraré corresponder á la…</t>
  </si>
  <si>
    <t>R, Mariano</t>
  </si>
  <si>
    <t>Mariano R</t>
  </si>
  <si>
    <t>…l muy reverendo arzobispo.y cabildo de la santa iglesia WWtf'O amado Esposo; y porque le inspiró, encargase i V. M. eí gobierno de metropolitana de Granada, compuesta de los Sres. D. Mariano R uiz de Na— fe-npúrgiiaia'qtK W.)#i^neMqdeaéM^e|i.-.Dígttlo lo* Reda decretos que vamuel y D. Julián María Pinera, dignidades de Ja misma iglesia, tuvo et kp&amp; fié presecty se han expedido, que. precisamente harán eterna la memoria honor de ser admitida á besar…</t>
  </si>
  <si>
    <t>R, S.</t>
  </si>
  <si>
    <t>S. R</t>
  </si>
  <si>
    <t>…anos, y su otros males que nadie puede calcular ni prever. amada Real familia; y que nos conceda que desde el glorioso reinado dé Y. M. «Para evitar, pues, tantas desgracias, A. y D. S. R. de la nación, cuenta date la fecha de la inalterable felicidad de España, no faltando jamas del trono el gobierno imperial con 1? cooperación de todos los brasileños que se precian df S. Fernando los hijos de vuestros queridos hijos, es cuanto deseamos y pe d…</t>
  </si>
  <si>
    <t>Ra</t>
  </si>
  <si>
    <t>…es de la reunión de Nueva- no pudiesen suministrar igual d.ro compiobante, y los respectivos oficiales ha- j j Espafiat por vocales, al ministro de mí consejo y camara de Castilla D. Ra bililados, oponiendo la misma objeción de no pertenecer á sus cuerpos, resis-.j món López.Pelegrin , al de la misma clase en el supremo de Indias D. Manuel tiesen el cargo de raciones, los interventores de ejército pedirán á los ordena- | Genaro Víllota , al…</t>
  </si>
  <si>
    <t>Ra-</t>
  </si>
  <si>
    <t>…das fcritidéF inoiu rqblH ÜéCáAilla y Francia presentasen en él aiglo. uii uo Mamo espectáculo- al niaado ertitiaoo. Manual d* Madrid: drjcríftítm dt la cortf •?. dt la n¡Ha : por D. Ra- 00$ prlDcesaa dé iolmo varooU. y dséadaa de togas las virtudes propias de-los doo éaoit déMeoseté Romanos; segiaoda edicioti, corregida y aumentada. Aua- seros, ftiérbn madre» de dós.'réy'ei, Vérnaodo iriy Luis iá', que admiraron'él mun do, siendo oad y-otro…</t>
  </si>
  <si>
    <t>Rabel</t>
  </si>
  <si>
    <t>…terrados junto á Ra narquía que ha de regir algún día vuestra augusta Hija y nuestra Reina y Se fael. EL esqueleto estaba medianamente'conservado en un nicho debajo del altar ñora Doña Rabel ii. ¡ Qué no harán los funcionarios públicos para imitar tan y la estatua de la Santísima Virgen que mandó hacer Lorcnzetto. El esqueleto noble ejemplo y corresponder í la confianza con que los acaba de honrdr V. MJ tiene de largo 7 palmus y &lt;5 pulgadas de Ro…</t>
  </si>
  <si>
    <t>…has casas medio ar r S. M. la Reina Gobernadora en nombre de su augusta Hija la Rein-aJ ruinadas , pero todas con jardines cercados de tapias de bastante elevación. nuestra Señora Doña Rabel ii , se ha servido conferir la capitanía general delT »Las casas no tienen mas'que un piso, y. están hechas de ladrillos colora* ' reino de Granada al teniente general príncipe de Anglona, y U de Andalucía I dos puestos con mucha destreza, y cubiertas con tej…</t>
  </si>
  <si>
    <t>…cerbo sentimiento la lisonjera idea ánimo de V. M. alguna impresión siniestra y motivo de desconfianza ó rezelo, I que ofrece la elevación al trono de sil excelsa Hija primogénita Doña Rabel i i he creído nn deber mió dirigirme £ V. M. £ exponerle franca y sencillamente I (Q. D. G.), £ quien la nación entera, con arreglo £ sus- leyes, babia jurado ya las ocurrencias desagradables que han podido dar margen £ quejas infundadas | .Princesa heredera,…</t>
  </si>
  <si>
    <t>…ana oe i&gt;abei ía GaKmca, en su Reai cámara, y en nombre de su muy ;:ir_evr.e . F_u-r_-:jn=c para obrar asi, en una rcñexuon que r.^ tiene replica. cara Hqa ia Reina nuestra Señora Doña Rabel ií, á los Excmos. Srcs. Ek&gt;n Es Gd-n cue 1 r-s cue paran las contribuciones sean acmiticos a cxcir.-rurias y Josíi Mar.a Pu¡¿, ID. Antonio FcrnanJc/ L’rrutia, D. Luis Fernandez de Cór diiir Kuir; i,. doba, D. Martin Fernandez Navarrete y D. Luis Urrejola, que…</t>
  </si>
  <si>
    <t>…última voluntad para ayudar á V. M. durante ia men-&gt;r 2 . : de debería ó no seguirse abonando á D. Faustino García, alférez que fue de las su augusta Hija la Reina nuestra Señora Doña Rabel ti. F&gt;te i»*aío ha en - j partidas realistas durante el llamado sistema constitucional, la pensión de 4y0 vado en mi corazón la interna amargura que me había causado tan d osa | reales mensuales que le había sido concedida por sus extraordinarios servicios pe…</t>
  </si>
  <si>
    <t>Rabel, María</t>
  </si>
  <si>
    <t>María Rabel</t>
  </si>
  <si>
    <t>…de como sucesora al trono de las Españas á falta de varón. En la exaltación de ia las circunstancias designen el capitán general y la junta superior de sanidad de augusta Pricesa Doña María Rabel se presenta naturalmente la memoria de Andalucía. En este importante servicio se empleará no solamente la tropa, la excelsa fundadora de este ayuntamiento la Reina Católica, y el entusiasmo sino también en caso necesario los voluntarios Realistas, y aun los v…</t>
  </si>
  <si>
    <t>Radetzki</t>
  </si>
  <si>
    <t>…a de algunas mudanzas en,el. personal de la administración, y entre dia se hallába en situación de hacer sacrificios importantes á las actuales críticas otras de .la promoción del general Radetzki al cargo de presidente del consejo circunstancias yála política europea que abrace otros mayores negocios que áulico de la guerra. Esté nombramiento es el preludio de muchas otras refor los de la Bélgica.” (G. de F.) mas importantes en él ejéitito, pues es sa…</t>
  </si>
  <si>
    <t>Radotzlti</t>
  </si>
  <si>
    <t>…pas hacen diariamente ejerci EGIPTO. cios militares en las inmediaciones de la ciudad: y ahora van á instruirse en las Alejandría 25 de Mayo. 1 nuevas evoluciones indicadas por el general Radotzlti, 7 que los cuerpos del ejército acantonados en la Lombardía han ejecutado ya con mucha destreza en su Mchernet-AIÍ recibió cuesta ciudad el firman imperial etl que se concedió J tu hijo Ibrahim el distrito de. Adana. Aquí se cree que dsta plaza es la llave pr…</t>
  </si>
  <si>
    <t>Radovani, Vicente Conde Angelí</t>
  </si>
  <si>
    <t>Vicente Conde Angelí Radovani</t>
  </si>
  <si>
    <t>…a rechos de la Reina nuestra Señora el cónsul general de S. M. en Lisboa Don Señora en mis oraciones y sacrificios , como asi también á la Reina Madre, no Antonio Pi de Carabassa, D. Vicente Conde Angelí Radovani, cónsul en.Panecesito deÓncitatíVbs para conservadlas en mi memoria; pues que tengo pré .lerxno; como asimismo D. Vicente de Zugasti, agente comercial mi Argel, y seme lo que me dice la Sagrada Escritura y el Papa S. León; me basta saber el vicecónsul en Táng…</t>
  </si>
  <si>
    <t>Radttet</t>
  </si>
  <si>
    <t>…yrand separe á los ministros actuales. Ambas propuestas fueron unánimemente adopta Perigord, príncipe de Talleyrand &amp;c.; el Rey de la Gran Bretaña fice, al muy das , encargando al lord Radttet presente ál Rey la segunda: La sesión se finalizó ilustre Henriquc Juan, vizconde Palmerston &amp;c.; y el Rev de los Paises-Ba elogiando el proceder del presidente del jurado en el asunto de Cully, y después jos &amp;c- al Señor Salomón Dedcl &amp;c., los cuales, despué…</t>
  </si>
  <si>
    <t>Rafael</t>
  </si>
  <si>
    <t>…rtudes, y á todos el jé pérdida-irrcpanmW dr un bmnCárlos Cemadas, D. Manuel Antonio Ulivarria, D. Josef Ramos, D. ¡Ilde bre de bien y de tan eminentes conocimientos. fonso Ponte; D. Rafael di: Torre*, D. Ildefonso Frutos, D. Mariano Ol mas, D. Benito Jiménez de Cisneros, D. Angel Pedrero, D. Juan Télesfo- ioua db coKBScro.__Cotización de hoy i lat tres dr ia tarde. ro Díaz y D. Raimundo Canenciá; y á los externos D. Lorenzo Vergara, «FICTOS PUB…</t>
  </si>
  <si>
    <t>…ando digno de k consideración de S. M. k Reina GcBersa: ‘ : han u^ack&gt; hasta dar dmfisor¿ para órdenes en muchas abadías dora el mérito contraído en esta jornada por el comandante general D. Rafael &gt;«;í:x^egará':íei de- i-' Hore y por los gefes y oficiales, de quíenes hace especial mención, me com frecliode sscesion 2l troí^&gt;, soío porquc 4 tía libelóla inmundo se ic ha amo- plazco en trasmitirlo 4 V. £., a fin de que se sirva elevarlo al superior Real…</t>
  </si>
  <si>
    <t>Rafael'</t>
  </si>
  <si>
    <t>…y añade que í 'Capitanía genera! de los reinos de Valencia y MurckcnExcmo. Sr.: El co~ con dichas partidas de voluntarios Iba D- Domingo de Lucas , bizarro oficial de i mandan te general D. Rafael' llore en o’áao de 7 ¿ci actual me participa des-- cabullería y admlnótrador de k vilk üc Berknga, quien patentizo es este en * ei campanicnlo acl puerto de Valubcma lo que copio: cuentro su valor y entusiasmo, llegando a batirse personalmente con. el mismo Ex…</t>
  </si>
  <si>
    <t>Rai</t>
  </si>
  <si>
    <t>…n los facinerosos mató tres de ellos , é reñido inme liat miente á dar gracias ai general, y á prometerle que con sus hizo que atemorizados los demay pisasen el Tajo. Luego que el brigadier Rai árabes concurriría á abastecer lo. mercada» de Ofaji de toda cla&gt;e de víveres. mundo tuvo noticias de la ciudad delhomar, continuó la marcha , haciendo que Estas buenas di.posiciones de las tribu, mas guerreras y mu enemigas de la los pueblos te armasen, y pr…</t>
  </si>
  <si>
    <t>Ramírez, Josef</t>
  </si>
  <si>
    <t>Josef Ramírez</t>
  </si>
  <si>
    <t>…para Laviagesfragataal Asía,españolasaldránombradadel puertola tgnocia,de Cádiznuevapara ely preparadade Marolav completamenteal «pandb de su 29 173 S 20 í 201 s3 5 «pitan y dueño D. Josef Ramírez, á fines de Enero ó principios de Febrero del año venidero: tiene excelentes comodidades para un gran número de pasaderos es sas Quedan existentes para mañana 163. dos cámaras, y hará escala en el cabo de Buena-Es pera 023 para refrescar, si el ad inero de aq…</t>
  </si>
  <si>
    <t>Ramiro</t>
  </si>
  <si>
    <t>…r. Si esta conce de Cardeña, en la Sonsierra de Navarra, en virtud de disposición testamentaria sión es ó no necesaria. En fin, ai .el estado de la nación permite que se niegue de D. Ramiro, Infante de este reino, que pasó á Tierra santa en la primer la suma que se pide. El orado¡r hace una reseña de todo lo ocurrido en Francia cruzada. . desde l.° de--Agosto de 1830, poniendo de manifiesto el objeto á que aspiran El autor concluye sn memoria co…</t>
  </si>
  <si>
    <t>Ramón, Josef</t>
  </si>
  <si>
    <t>Josef Ramón</t>
  </si>
  <si>
    <t>…egaría |Loof éterttolí 'losJlcUscendrentes de'Pízarro y Gortévpor su-üdelidad! ¡Gloria j á Argel el día 5 de Diciembre. mrtiorTal á íwefctTó beifémerito'capifan^géheiáil el Excmo. Sr. D. Josef Ramón f ;*VHt'bey Jd&lt;¡ Gbnstántiná, detenido en su expedición cóntrá Medeah por al- Rodil, que despreciando grandes» títuktej- niostrando un ánimo generoso, con giíhás tribus amigas de Francia, ha sido batido por estas, quedando imposíbili.-' tribuye y contribuirá…</t>
  </si>
  <si>
    <t>Ramonet</t>
  </si>
  <si>
    <t>…asta. También 12 2o 7 .. 27 9 i ■En la misma.se hallan losprincipios de "Estrategia, aclarados por la relación de 13 17 2 - 19 12 ylá adicionadacampaña depor1796el enmismoAlemania.Sr. Ramonet?Obra atribuidaen 4 tomosal Sr.enarchiduque4.0, adornadosCarlos,de diferentestraducida 14 7 1 18 4 .. mapas, y uno geoeral que representa el teatro de la guerra de 1796 y 99 en Alema Quedan existentes para mañana 4* ynia,mapaSuiza,con Alpesestuche.é Italia, ¿…</t>
  </si>
  <si>
    <t>Ramonet, Francisco</t>
  </si>
  <si>
    <t>Francisco Ramonet</t>
  </si>
  <si>
    <t>…o S. M. promover á mariscales de rama y 30 pasta. No necesita esta obra de mas recomendación que la de ser su autor el Inmortal Miguel de Cervantes'Saavedra. campo los brigadieres D. Francisco Ramonet, D. Josef Martínez de S. Martin ■■ —Diccionario de lo* maravillas de ia natnralexa, que contiene Indagaciones profun barón de Carondelet; confiriendo al primero la comandancia genferal de la das sobre sus extravíos, ecos, evacuaciones, fecundidad, enfermedade…</t>
  </si>
  <si>
    <t>Ramos, Francisco de Paula</t>
  </si>
  <si>
    <t>Francisco de Paula Ramos</t>
  </si>
  <si>
    <t>…he recibido, de Real orden , el juego Señora: El comandante militar de Marina de U provincia de Atgeclra» de monedas de las acuñadas con motivo de la proclamación de la Reina nues D. Francisco de Paula Ramos y demas individuos que están á sus órdenes no tra Señora Doña Isabel ii en esa heróica villa de Madrid. Sea mil veces en han podido prescindir de elevar á V. M. el voto sagrado de sus corazones: la horabuena, y en mis oraciones pido á Dio, por la salud de su…</t>
  </si>
  <si>
    <t>Ramos, Isabel</t>
  </si>
  <si>
    <t>Isabel Ramos</t>
  </si>
  <si>
    <t>…azón, nuestro» de 1808 en Madrid, ha cabido .en suerte con el primer extracto de la de este I ojos sin poder llorar, la ltagua y los labios sin bastante fuerza para moverse, dia á Doña Isabel Ramos, hija del subteniente de infantería D. Domingo, 1 «quién sino la Religión sacrosanta nos consuela á todos! Con el sonido lúgu- muerto en el campo del honor. I bre de las campanas, con los sufragios, con él triste y clamoroso acento con | que se pronuncian, el…</t>
  </si>
  <si>
    <t>Ramos, Josef</t>
  </si>
  <si>
    <t>Josef Ramos</t>
  </si>
  <si>
    <t>…jemplo Juan Menendejt, D. Valeriano Torrubia, D. Vicente García Arias, Don de sus virtudes, y á todos el jé pérdida-irrcpanmW dr un bmnCárlos Cemadas, D. Manuel Antonio Ulivarria, D. Josef Ramos, D. ¡Ilde bre de bien y de tan eminentes conocimientos. fonso Ponte; D. Rafael di: Torre*, D. Ildefonso Frutos, D. Mariano Ol mas, D. Benito Jiménez de Cisneros, D. Angel Pedrero, D. Juan Télesfo- ioua db coKBScro.__Cotización de hoy i lat tres dr ia tarde. r…</t>
  </si>
  <si>
    <t>…, y lo hace ahora, por medio de este anuncio, para pesar de su avanzada edad. Su pundonor, delicadeza y edad octogenaria le que en el término de dos meses se dirijan al secretarlo D. Josef Ramos, manifes tando , ademas de su nombre , el epígrafe. principio y fin de su escrito: en este caso obligaron en 1827 á solicitar la jubilación; y el Rby nuestro Señor, para se abrirán los pliegos cerrados para la debida comprobación, como se bizo en el ac darle…</t>
  </si>
  <si>
    <t>Raro, Alonso NuOeZ-de</t>
  </si>
  <si>
    <t>Alonso NuOeZ-de Raro</t>
  </si>
  <si>
    <t>…de ——Scmuner etcogiioe, morales y panegíricos, pláticas espirituales y caitas pasto Berenguela é Isabel , y la-venturosa reunión de las coronas de León y Castilla rales del Excmo. Sr. D. Alonso NuOeZ-de Raro, arzobispo de Méjico áre., con ei re bajo la primera, y de Castilla y Aragón bajo la segunda ; en fin, la experien trato del autor y un resúmen de'iu vida: 3 tomos ea. 4.° á 50 rs. eu pasta y 38 en que fúnebre del de Mayo de las victimas Real de 1808, la rúst…</t>
  </si>
  <si>
    <t>Rasero, Juan Antonio</t>
  </si>
  <si>
    <t>Juan Antonio Rasero</t>
  </si>
  <si>
    <t>…en la íntima y- cordial unión de to- D. Ildefonso Maliaño: pata otra de la colegial de Roa, en el obispado de Osdós,' qué e» ta bas» delá’comunjirpsperidad. “ ' ma, por muerte de D. Juan Antonio Rasero, á D. Francisco Sanz Juez: para _Sabré cumplir tari benéficos preceptos, y todos pueden contar Con que vi- otra de la del Salvador de Granada, por la de D. Antonio Hidalgo, á Don 7 vltáó fajo.Tí, egida prptectora. de u^^yasalío fiel,.ydéuu soldado que jamas h…</t>
  </si>
  <si>
    <t>Razóla, Josef de</t>
  </si>
  <si>
    <t>Josef de Razóla</t>
  </si>
  <si>
    <t>…ar al de igual clase en la da Va Losauscrlptorei dt.Diccionario geográfico universal y Atlas pasarán 4 la librería lencia D. Fernando Josef Toledo, y para la vacante que resulta á D. Josef de Razóla á recoger el cuailernq q.?, 7.0, tomo 7.0, el mapa 2b (Sueca), y adelan tar el importe de los siguiente*. Continúa la suscripción. Rodríguez Biczma , ministro cesante. ■ Los suscrlptorés á la' quinfa Co/ecc/cr» de canciones españolas y americanas, con acompañ…</t>
  </si>
  <si>
    <t>Razones, Secretario de Es- F</t>
  </si>
  <si>
    <t>Secretario de Es- F Razones</t>
  </si>
  <si>
    <t>…nte con el Señor—Ignacio Sabas de Balzota.;=Por acuerdo de la M. N. y M. L. provincia I caballero corregidor y los diputados. de Guipúzcoa, Juan Bautista de Arrizabalaga.= Exento. Sr. Secretario de Es- F Razones de prudencia y circunspección influyeron sin duda en el ánimo tado y del Fomento general del Reinó. ¡ del capitán general á suspender su marcha en Azcoitia, y á retroceder con su tropa á Tolosa. MINISTERIO DE LA GUERRA. En este intermedio la sublevación de Bi…</t>
  </si>
  <si>
    <t>Rbt</t>
  </si>
  <si>
    <t>…r, y el marques de Valverde, mayor que todos ellos se hallen instruidos de las preinsertas soberanas disposiciones y domo de la Reina; se halló ser efectivamente el testamento del Señor Rbt última voluntad del Señor Rey Don Fernando, mi muy caro y amado Espo D. Fernando vii, que está en gloria, firmado y rubricado de su Real mano ro, que está en gloria, por las cuales se sirvió nombrarme é instituirme Regen en 10 del propio mes y año: y entre su…</t>
  </si>
  <si>
    <t>Re</t>
  </si>
  <si>
    <t>…ucidado con S. M.. el Señor Din an o 1 vm , p &gt;rq.ie no’ tc\ de tazones incontestables eL derecho prelativo de la excelsa princesa DoSa Ma- en d Reino que i 1 establecí Í1 r»or el Señor Re. D &gt;;i A * y-o el cu su ,»** Isabel Luisa , vuestra augústa Hija primogénita, á la corona de estos Rc¡- ley 7d, titulo 1S, partí. !i 2d K»to»sm L&gt;. seniimiem-'^ de 7.;,in:o^ componen :S°V 7 *au derrostrado y patente, que seria un crimen de horrorosa traición…</t>
  </si>
  <si>
    <t>Re-, Antonio</t>
  </si>
  <si>
    <t>Antonio Re-</t>
  </si>
  <si>
    <t>…municareis a quien corresponda. Palacio 22 de en las capitales de las provincias ó en las plazas ó puntos que designen los ca Diciembre de 183 3.=Está rubricado de la Real manoc=A D. Antonio Re- pitanes ó comandantes generales; conservahdólós allí con seguridad y esmero, á vnon üarco del Valle. fin de que puedan utilizarse en los términos qite S. M. tenga por conveniente. 3. ° Para evitar ocultaciones y extravíos , y asegurar la conveniente exacti De…</t>
  </si>
  <si>
    <t>Reai, Pascual</t>
  </si>
  <si>
    <t>Pascual Reai</t>
  </si>
  <si>
    <t>…peridad y gloria de todos los españoles. Burgos 9 de el incontestable derecho de sucesión establecido por la ley de Partida, sanciona Marzo de 1833.=Sefior.=A L. R. P. de V. M.—El general Pascual Reai. do con el trascurso de los tiempos, y venerado por los inefables beneficios que le debe el pueblo español, goza ya la dulce esperanza de que sentada algún dia Capitanía general de tos teinos de Valencia y Murcia.=Excmo. Sr.: El go- -la excelsa y tierna Infan…</t>
  </si>
  <si>
    <t>Real, B.</t>
  </si>
  <si>
    <t>B. Real</t>
  </si>
  <si>
    <t>…wam* redisuelvali nueva.asaciacioa da Gélida 29 depíciémbre de 1832-rrA t: R. P. de V. M^zAntenio Liopiert, ^ Mr. O'OaarBilt llamada dé lo*; VoírintarÍDs; añadiondo que el. primer ministro B. Real:=Joctcffin Lbpis , síndico procurador—Por Pablo Aímiraü, regidor Vacilaba, al parecer, sobreel partido que en este particular debería lomar, y primeroBargalfá, ’régidor segundo, qué no saben escribir, y " que Mr. Staaley había amenaz*do,-ii no se seguía su co…</t>
  </si>
  <si>
    <t>Real, Francisco Pardillo la</t>
  </si>
  <si>
    <t>Francisco Pardillo la Real</t>
  </si>
  <si>
    <t>…s dieron tanto brillo Comandancia general de Ceutaz=Excmo. Sr.: A las dos de la hradrugada de á los tronos U¿ las Isabeles y Bérenguelas. hoy he recibido por el correo de gabinete D. Francisco Pardillo la Real or- • Sírvase V. E. hacerlo presente á los Reales pies de S. M. la Reina Goden que V. E. se sirve comunicarme en 29 del mes próximo pasado con inclu _bernadara, asegurándola de mi paite, que la espada que ciño con tanto honor sión del soberano decreto anuncia…</t>
  </si>
  <si>
    <t>ReaL, Presidente del Consejo</t>
  </si>
  <si>
    <t>Presidente del Consejo ReaL</t>
  </si>
  <si>
    <t>…ma acostumbrada. Idem 8. Dios guarde á V. E. muchos años. Madrid 20 de Abril de 1834-—K1 conde Aseguran que al día siguiente de [a sublevación ocurrida en ata el 3 del de Ofj¡ia.=.Sr. Presidente del Consejo ReaL ' corriente, tomo la Dieta germánica una resolución enérgica, cuyo objeto a for mar causa con toda severidad é imponer pena rigorosa á los autores y susciPARTE NO OFICIAL. tadores de aquel atentado, y poner á cubierto para lo sucaivo ata ciudad y los embajado…</t>
  </si>
  <si>
    <t>…nombro á nú muy amada Es bido cumpl imiento.czEstá señalado de la Real manoc=Palacío fSl de Octubre posa Doña María Cristina por Regenta y Gobernadora’de toda la Monar de 1833—Al duque Presidente del Consejo ReaL quía, para que por sí (sola la gobierne y rija, hasta que el expresado mi Hijo ó Real frovhioH del Cornejo* Hija lleguen á la edad de 18 años cumplidos. 12. «Queriendo que mi muy amada Esposa pueda ayudarse para el gobierno Doña.. Isa bel it por la gracia de…</t>
  </si>
  <si>
    <t>…r supremo ante sus al míento.=:Está rubricado de la Real mano.=En Palacio á 15 de Octubre tares de fidelidad y obediencia á S. M., asi como á la augusta Gobernadora de de l833u=Al duque Presidente del Consejo ReaL los reinos durante la menor edid de la legítima sucesora. Dios &amp;c. Cartagena 8 MINISTERIO CE GRACIA V JUSTICIA SE ESPAÑA. de Octubre de 1833-znExcmq, Sf.= Antonio Vacara. =Excmo. Sr. Secretario de Estado y del Despacho de Marina. . _....... Real orden. La Rei…</t>
  </si>
  <si>
    <t>Reales</t>
  </si>
  <si>
    <t>…inal, de Provincial de La redo.—Excmo. Sr.: Al momento que recibí la circular de que certificoc=D. Manuel Abad. V. E. de 30 del último en que se sirve insertarme la del Excmo. Sr. ministro Reales decretos,. de la Guerra, la hice saber 4 los Sres. oficiales y tropa de este regimiento resi en Roma el muy R. cardenal D. Juan Francisco Marco y Ca dentes en la capital , quienes acompañándome en el sentimiento por la inespe talán, primer nombrado por el Rey…</t>
  </si>
  <si>
    <t>…PEI FOMENTO GBNHRAI PEI REINOS bernadora con motivo del muy sentido fallecimiento de nuestro Rey y Señor, I y del venturoso advenimiento al trono de S. M. la Reina nuestra Señora Doña Reales órdenes. Isasei 11. Exorno. Sr.: La castración de moruecos, sugerida por temores que la expe Si en estas circunstancias todos los españoles deben manifestar su firme ad riencia ha calificado de quiméricos, lejós de contribuir como se pensaba al fo~ hesión al,…</t>
  </si>
  <si>
    <t>Recacho, Juan Josef</t>
  </si>
  <si>
    <t>Juan Josef Recacho</t>
  </si>
  <si>
    <t>…gente del año de 1832 se incorporen en el ejército 353 hombres. (Mo zanos, el conde dé Vallehermoso, D. Manuel Genaro Villota, D. Manuel nitor.) Fermín de Cidon, D. Antonio Daban, D. Juan Josef Recacho. - il fAn fecha 21 de Setiembre último escriben de Roma lo que sigue: »El dia I4 del corriente á eso de las doce de la mañana , y después de ocho Señora: Entre las actas de esta Real empresa que trasmitirán á la posteri dias de infructuosas diligencias, se en…</t>
  </si>
  <si>
    <t>Redo, Josef</t>
  </si>
  <si>
    <t>Josef Redo</t>
  </si>
  <si>
    <t>…ión el loable zelo y decisión en favor de en nombre de los procesados hacían sus mugeres, las lianzas apreciables que se S. M. la Reina nuestra Señora , que han manifestado el Dr. D. Josef Redo inos prometían, la íntima convicción que tenia este vecindario de que este in do y demas vecinos de Pradeña que le acompañaron á la captura de aquellos dulto contribuiría en gran manera á asegurar el orden y la unión que tamo ne criminales. Dios guarde á V. E…</t>
  </si>
  <si>
    <t>Redondo, Francisco</t>
  </si>
  <si>
    <t>Francisco Redondo</t>
  </si>
  <si>
    <t>…esia de Coria y del Consejo No puedo menos de recomendar á V. E. muy particularmente al góbernídeS. M. dor interino de Santander" el coronel D. Manuel María de la Sierra, asi como D. Francisco Redondo, cabo cesante del resguardo. los gefes y oficiales que han contribuido al feliz éxito dé la acción, y que ma D. Antonio García, notario de la curia eclesiástica, comandante de volun nifiesta dichp gefe en su parte de 6, que incluyo á V. E. en copia como llevo…</t>
  </si>
  <si>
    <t>Redondo, Josef González</t>
  </si>
  <si>
    <t>Josef González Redondo</t>
  </si>
  <si>
    <t>…en papel fecha 9 del actual lo que copio. Habiendo pasado en la tarde del día des por el deber y la irresistible fuerza de la conmiseración. 8 del presente mes de Diciembre el Dr. D. Josef González Redondo, residen Semejante escena, Señora , no es fácil describirse sin hacerle perder alguna te en Pradeña del Rincón al pueblo de Montejo, vió á Cuatro hombres arma parte del vivo efecto que.producía en lodo aquel numeroso concurso, y prin dos , y con algunas insig…</t>
  </si>
  <si>
    <t>Regañón, Santiago López</t>
  </si>
  <si>
    <t>Santiago López Regañón</t>
  </si>
  <si>
    <t>…no» con U det 2 , y el puesta dél vdecano D. Matías Pareja y Torres, D. Francisco Iñigo de Iñigo. de Castilla la Vieja con la del 3 del corriente, dan parte de no haber ocurrido I D. Santiago López Regañón, D. Joaquín González Nieto, D. Pedro de Vi- novedad en la tranquilidad pública. (J</t>
  </si>
  <si>
    <t>Regines, Juan Causinos</t>
  </si>
  <si>
    <t>Juan Causinos Regines</t>
  </si>
  <si>
    <t>…eilor á consulta de la Cámara se ha servido nombrar pa va , hayan sido dichas por quien se quiera. Nadie ignora que debe negarse ta ra el corregimiento de letras de Velez-Mllaga á D. Juan Causinos Regines: fuerza retroactiva á las leyes criminales , porque antes de la ley no hay delito; Íiara la vara de alcalde mayor de la villa dé Roa á D. Eusebio Eguilaz: para y á las chiles, porque la permanencia de los derechos frhados anteriores á ta a de Tavara á D. Manu…</t>
  </si>
  <si>
    <t>Regís</t>
  </si>
  <si>
    <t>…eía. Por otra parte el mismo periódico se felicita porque se hayan pacificado los Nina 25 de Mayo. asuntó» dfel Oriente; pero sospecha gravemente de la conducta de la Rusia res El Sr. Regís, teniente coronel del regimiento de la Reina, que está aqui pecto del Imperio otomano. Esta Potencia ha declarado que los armamentos de de guarnición, se ha fugado, sin duda por estar implicado en la conspiración tierra y de mar no abandonarían á este país si…</t>
  </si>
  <si>
    <t>Reguer, Joaquín</t>
  </si>
  <si>
    <t>Joaquín Reguer</t>
  </si>
  <si>
    <t>…iz, Hortal y compabtá-; Coraba, Calvete; Perról; Tejaa da; Granada, Aguilar; Lérida, Caramillas; MurciaBenedicto; Málaga, Aguilar; Lema, Doña Dolores Carralero, D. Mariano Martin, D. Joaquín Reguer, Oviedo, Longoria; Pamplona, Longás; Salamanca, Bisoco; Santander,. Martínez; D. Cayetano García, y coros. | , Santiago, Rey Romero; Sevilla, Hidalgo y compabla; Toledo, Hernández; Valencia, Cabrerizo; Valladálid, Rodríguez; Vitoria, Barrio. ' ' v ’ r' • REAL…</t>
  </si>
  <si>
    <t>Reig, Gabriel Masot y</t>
  </si>
  <si>
    <t>Gabriel Masot y Reig</t>
  </si>
  <si>
    <t>…a canongía de la ca el importe dal si guie ote. Continúa la suscripción. ------Lo» suscriptere» 4 la Biblioteca dt Jonocimicatos humanos pasarán á la librería de tedral de Roda, á D. Gabriel Masot y Reig: para la dignidad d* sacristán y Razóla A recoger el cuaderno núm. 4.0 de la 2.a série, parte histórica, á 13 rs. canongía diaconil unida de la santa iglesia catedral de Vich, á D. Miguel Bat- —Los suscriptorea á! Tratado sebrt el movimiento y aflieaoioneo de…</t>
  </si>
  <si>
    <t>Reina</t>
  </si>
  <si>
    <t>…onel de ingeniero», á los de los el de todos los gefes, oficiales y demas individuos del cuerpo á nuestra legítima cuerpos dé infantería de Córdoba y provincial de Sigiienza, y al comandante Reina Doña Isabel ii, y á su augusta Madre Regenta y Gobernadora del de carabineros de costas y fronteras ; y habiéndolos enterado del amargo suceso reino durante su menor edad; pero privado de poderlo verificar de dicho modo, que me movia á reunidos, han protestado todos á no…</t>
  </si>
  <si>
    <t>…divi- Primogénita. I | dúos de esta arma. ”E1 día memorable en que hace tres años vió la primera luz nuestra amada I Parece que en Bilbao dispusieron y dirigieron el movimiento el brigadier Reina p Señora Doña Isabel ii , es pues el consagrado á poner la primera I I Zavala p el marques de Ermua i en Vitoria el coronel de voluntarios Realista! piedra de este monumento, que habiendo de ser fuente, no se alzará pa estéril I Verastegui, con los voluntario…</t>
  </si>
  <si>
    <t>Reina, Ja</t>
  </si>
  <si>
    <t>Ja Reina</t>
  </si>
  <si>
    <t>…invasores eñ aquel reino mas pla za que Faro. Teniendo á la vista S. M. I. el duque de Braganza, regente en nombre de El Rey D. Miguel pasó el 9 por Coimbra acompañado del general conde Ja Reina, la representación fecha 9 del corriente, firmada por los alcaldes del de Bourmont, que ntanda el ejército que marcha contra Lisboa, El cuartel ge crimen de los barrios de la capital, y relativa á la ejecución de la orden del 5 neral, según se asegura, estaba…</t>
  </si>
  <si>
    <t>Reina, la</t>
  </si>
  <si>
    <t>la Reina</t>
  </si>
  <si>
    <t>…e supone se salvsria en la lancha), y por los docu Por Real orden de 11 de Diciembre dél afió próximo pasado sé sirvió mentos que aparecieron se reconoce ser el qucchemarin Elena, capitán Don la Reina nuestra Señora conceder privilegio exclusivo por cinco, años á Don Manuel Argaiuza, de propiedad espafiola, con 'carga de aguardiente, de la Ignacio Villavechia y Pedro Trabersa para asegurar la propiedad del uso que- apenas se salvaronpoco mas de 20 pipas. P…</t>
  </si>
  <si>
    <t>Reina, Secretario de Estado</t>
  </si>
  <si>
    <t>Secretario de Estado Reina</t>
  </si>
  <si>
    <t>…os guarde á V. E. muchos años. Valencia 23 de Febrero de 1833— y ayuntamiento, de la Real cédula de S. M., y en su Real nombre de la Excmo. Sr.= Josef María de Santoeildes.—Excmo. Sr. Secretario de Estado Reina huestra Señora, en uso de las facultades que la están conferidas por el y del Despacho de la Guerra. Real decreto de 6 de Octubre del año anterior, y de los Sres. del'Real y su premo Consejo de Castilla”,xu fecha 4 de Enero último, por la cual se man PARTE NO…</t>
  </si>
  <si>
    <t>Reinaud, Juan</t>
  </si>
  <si>
    <t>Juan Reinaud</t>
  </si>
  <si>
    <t>…y llamados al césJr^neo, D. Rosendo Rico, D. Juan Pfzelon, D. Antonio García Herreros, Don efecto por anuncio publicado en la Gaceta de 22 del mismo mes de Diciem Ramón de Mesa , D. Juan Reinaud, D. Joséf Rubert* D. SHnon Boudiguer y compa ñía, y los señores Rubiere é hijos, acreedores 4 la testamentaria de la marquesa bre; adviniéndose que para mayor-comodidad de los interesados, y evitarles viuda de Méritos; para que en el. término de cinco aseses…</t>
  </si>
  <si>
    <t>Remalle, Julián de</t>
  </si>
  <si>
    <t>Julián de Remalle</t>
  </si>
  <si>
    <t>…o que ha dicho, deduéé que Francia ha perdido los MaJriJ 6 Je Marzo. aliados que tenia, al paso quéi.sc ha aumentado él poder de la triple alianzar • D. Manuel González. Montaos , D. Julián de Remalle» D. Próspero qye esta,.partiendo-del.polo) adelanta hácia los desiertos de Oriente, llega á Fausto- Jiménez, D. Juan Josef López', D. Amonio Munarriz, el Conde de las pobIacionefff&lt;gefm¿ri¡GM &gt; en donde se divide , y pasando los Alpes, tirole Torre-Muzquiz, D…</t>
  </si>
  <si>
    <t>Remisa, Gaspar</t>
  </si>
  <si>
    <t>Gaspar Remisa</t>
  </si>
  <si>
    <t>…de Diciembre de 1833.=A1 primer Se Dios dcc. Madrid 18 de Setiembre de 1833. cretario de Estado, Presidente del Consejo de Ministros. Accediendo i los deseos que me ha manifestado D. Gaspar Remisa de se EXPOSICION JDEJ. CONSEJO DF. GOBIERNO A S. ií. LA REINA REGENTA pararse de la dirección general del Real tesoro, que hasta ahora ha servido, Y GOBERNADORA. por no permitirle continuar en ella el mal estado de su salud; he venido en aceptar su dimisión,…</t>
  </si>
  <si>
    <t>Rénessc, Niellon y M. de</t>
  </si>
  <si>
    <t>Niellon y M. de Rénessc</t>
  </si>
  <si>
    <t>…ias. al punto la bala, y declaró que ia herida no era de peligro. Fueron testigos El duque de Wellington no se ha opuesto formalmente á las proposicio por parte de M. Gendebien el general Niellon y M. de Rénessc, individuo denes que presentó el Ministerio: con todo no ha dejado de censurar la marcha la Cámara de los Representantes; por la de M. Rogier asistieron el mayor precipitada de los Ministros en esta cuestión, pues no Ignoraban que en los Lochmans y M- de Beha…</t>
  </si>
  <si>
    <t>Reolid, Joaquín</t>
  </si>
  <si>
    <t>Joaquín Reolid</t>
  </si>
  <si>
    <t>…á los bienes quo ban quedado por fallecimiento de Doña Juliana Gómez «•crlWr; v son muchas las persopas, que aun sabiendo escribir, ignoran rodo lo re y Plnilla, esposa quo fue án D. Joaquín Reolid , de esta veciod.d , á fin de que en el lativo á números. De aquí resulta que loa niños, al encontrar en lá lectora utto fe- iérmtno perentorio de 30 días acud-in por «i ó. por medíoJle persona» i \sw de *ot icte&gt;;Wat dta de párrafo, capitulo fisc., se par^a…</t>
  </si>
  <si>
    <t>Requena, Josef López</t>
  </si>
  <si>
    <t>Josef López Requena</t>
  </si>
  <si>
    <t>…ronel D. Domingo María Vidart, y del gobernador de la sala del cri fés, Cuyas cabezas habían sido mutiladas'con 1a mayor atrocidad por los be-1 men de la Real audiencia de Cáceres D. Josef López Requena, se ha servido cfinnós. Con esté tnbtivo el general ha mandado publicar la siguiente orden conferir por Reales decretos de 22 de este mes ai primero la subddegacio.i dél día: principal de Fomento de la provincia de Cádiz; y al segundo lo de la provin *’ Solda…</t>
  </si>
  <si>
    <t>Reunida, Secretario de Estado</t>
  </si>
  <si>
    <t>Secretario de Estado Reunida</t>
  </si>
  <si>
    <t>…rde á V. E- muchos años. Fuentes de Andalucía 12 Octubre 18S3. [ rigió la diputación á sus administrados una vehemente alocución. — Exemo. Sr.—El marques de las Amarillas. =Excmo. Sr. Secretario de Estado Reunida la junta en Tolosa el dia 17 del corriente con los procuradores y del Despacho de la Guerra. I que pudieron llegar, á pesar de las amenazas de los sublevados, y componían Exposiciones d S. M. la Rztwa Gobernadora. j la mayoría, aprobó las medidai tomadas por…</t>
  </si>
  <si>
    <t>Rey</t>
  </si>
  <si>
    <t>…de aquellas populosas ciudades que los ro damental de la monarquía la sucesión directa al trono. Pidiéronla las Córtes manos habian fundado éh Italia. Cfrf-3 de 1789: aprobóla el Sr. Rey D. Cárlos rv: promulgóla el Sr. D. Fkrtsa*___ Un viagero Ingles ha anunciado que se habia descubierto en una cloaca de do vii en 1830: nada pues le falta para ley actual, vigente y obligatoria en el la antigua Atenas* tifia grande estatua de .mármol, la cual se cree se…</t>
  </si>
  <si>
    <t>…res. Ministros,se ha servido S. M. resol contenido de aquellos preciosos documentos un nuevo y solemnísimo compro ver lo siguientes- , bante de la ilegalidad del auto acordado del Sr. Rey D. Felipe v, bbra del ].» Se alzarán las cuarentenas establecidas .en la frontera de los Pirineos; pe ministerio suspicaz de un Monarca vecino; innovación detestada por el pueblo ro los efectos de comercio susceptibles de contagio, cuya admisión por la vía español, que…</t>
  </si>
  <si>
    <t>…ra, y que también lo fue en plata en las fiestas Aeales , celebradas en esta rir el terreno y edificios necesarios para verificarlo,” dice M. L’herbette que ex corte en tiempo dél Sr. Rey D. Felipe iv, en el cual bailarán los inteligentes y aficio traña se pidan ahora 18 millones para construir el edificio en que se ha de co nados cuanto se necesita para estar al alcance y comprensión de este arte tan dlticil co mo arriesgado, y para juzgar coa critica…</t>
  </si>
  <si>
    <t>…ayor que todos ellos se hallen instruidos de las preinsertas soberanas disposiciones y domo de la Reina; se halló ser efectivamente el testamento del Señor Rbt última voluntad del Señor Rey Don Fernando, mi muy caro y amado Espo D. Fernando vii, que está en gloria, firmado y rubricado de su Real mano ro, que está en gloria, por las cuales se sirvió nombrarme é instituirme Regen en 10 del propio mes y año: y entre sus cláusulas, antes de las que tocan i ta y…</t>
  </si>
  <si>
    <t>…e cir siguen sin novedad en su importante salud. culasen y publicasen con las solemnidades de costumbre como pragmática-san ción con fuerza de ley, las soberanas disposiciones del Sr. Rey D. F ers an no vn, Del mismo beneficio disfrutan SS. AA. RR. los Sermos. Sres. Infantes. mi muy caro y amado Esposo , manifestadas en el testamento cerrado que otor gó en Aranjuez con fecha de 12 de Junid de 1830 , abierto y publicado en 3ü de Setiembre próximo an…</t>
  </si>
  <si>
    <t>…jo de Indias por él Secretario dé Estado y del Des[ bre último, en el ¡que tiene á bien copiarme el que le pasó el Excmo.,Sr, sé- -pacjio de Gracia y Justicia el fallecimiento del Sr. Rey D. Fernando vii j cretario de Estado y del Despacho dé la Guerra, noticiando la infausta y des- (Q. E. E. G.), vuestro muy caro y amado Esposo, ocurrido en 29 de Setiem | agradable novedad déla muerte del Rey nuestro Señor (Q. E. G. E.), debo dé-, bre último. | cir á V.…</t>
  </si>
  <si>
    <t>…er Secretario de Estado, presidente de mi consejo de Ministros.Pragmática-sanción en fuerza de ley, para que se guarden y cumplan las soberanas disposiciones y última voluntad del Sr. Rey D. Fernando vn, Estando actualmente impedido por una prolija enfermedad D. Francisco por las cuales se sirvió nombrar í instituir Regenta Gobernadora de toda J :vier Caro de asistir al consejo de Gobierno para que fue nombrado por mi la monarquía á su amada Esposa para q…</t>
  </si>
  <si>
    <t>…raltar. o Por Reales decretos dirigidos al Sr. presidente del Conséjt» y Cámara de 2. ° Todo bajel, del tamaño ó clase que fuere, procedente de algún puerto Castilla, se sirvió el Sr. Rey D. Fernando vii (Q. D. D. G.) nombrar para la vara de alcalde mayor de la villa de Sabíote á D. Francisco Antonio Mal-ó lugar donde se sospeche que existe la enfermedad llamada cólera espasmódico ó de la India, ó que haya tocado ett dichos puntos, ó comunicado con buques…</t>
  </si>
  <si>
    <t>…exponé á V. M.: que al vene colocado en calidad de su Almagro y Octubre 8 de. 1833.=A L. R. P. de V. M.=Joaquín de la Cue plente entre las persona» designadas en el testamento del Sr. Rey D. Fernando va, gobernador.=Vlariano Valenzuela, alcalde mayor.=Juan Ambrosio de las (Q. E. £. G-) para ayudar á V. M. en el espinoso y dificil encargo del gobier- . Mesas, regidor M.°=Francisco Fernandez Calvólo, regidor 2.°=Juan Bautista no de estos reinos í nombre de…</t>
  </si>
  <si>
    <t>…consejo de Cislilla la provisión Real siguientes por la perdida de tan piadosísimo v catolice» Monarca, e igu.i mente en que le comunica la congojosa noticia del fallecimiento del Sr. Rey D. Fer dirigió al Ser supremo tas mas ardientes súplicas para que se digne conceder a nando vi i de Borbon, vuestro augusto F.sposo (Q. E. K. .G ), con la confirma V. M. dilatados años de vida, salud v acierta para regir y gobernar esta vasta ción que se sirve hacer…</t>
  </si>
  <si>
    <t>…ello que los lutos generales müodado* del dU dad. Graves. Leves. rior. yestir en toda la monarquía por Real disposición de 29 de Setiembre último, con motivo del fallecimiento del Sr. Rey D. Fernando' E. E. G ), sean por un alio, rigorosos en los seis primeros m«MX, y de alivio en k» seis se Ocl. 12 5233 132 234 4599 298 89 gundo*. J3 5212 101 197 5510 3&lt;&gt;8 69 ■ . El Sis D. .Fernando vn (QtKG. E-), por resolución i consulta de la Cá 4 513*3 • 76 103 5312 S2Ó 52 ma…</t>
  </si>
  <si>
    <t>…siderable de tro cuencias de largas minorías: no se realizarán, no, valientes.y leales aragoneses, pas , resuelto"á someter ó exterminar dichas partidas. sus tristes presagios. El Sr. Rey D. Fernando vir, de gloriosa memoria, ocur ALEMANIA. rió á ellos conforme á la ley del reino por su testamento, última y deliberada voluntad para no dejar el reino en la anarquía. Francfort 5 de Octubre. ”Aragoneses: oid á vuestra Real audiencia con su presidente, desech…</t>
  </si>
  <si>
    <t>…o^=Está rubricado de la Real ma que de Real orden me envía V. E. en fecha 7, anunciando el fallecimiento de no r=Ea Palacio á2S de Octubre de 1833.=A D. Javier de Búrgos. S. M. el Señor Rey D. Fernando vu (Q. E. G. E.) , el advenimiento al trono Las precaucione* desmedidas, que para asegurar los abastos de los pueblos, de la Reina nuestra Señora Doña Isabel 11 , y que durante su menoi^^dad y la baratura de los mantenimientos se adoptaron en varias leyes y r…</t>
  </si>
  <si>
    <t>…cara y ama los primeros decretos de nuestra piadosa y benéfica Gobernadora, ti falleci da Hija la Reina Doña Isabel ii, juramos coma siempre sacrificar no solo miento de S. M. el Sr. Rey D. Fernando vn, augusto E^po^o de V. M. y Se intereses sino nuestras mismas vidas (si necesario fuese) para hacer mantener el ñor nuestro, ha sido un golpe dado por tan ju-&gt;ta mano , que no supiéramos sin orden y la paz en este partido, objeto principal que llama la aten…</t>
  </si>
  <si>
    <t>…yor amargura, igualmente que estos fidelísimpsjhaWtatiWs, por lóente de la.il asirse ion y virtudes que V. M. inspirará en su coraron como ] Se' infausto fallecí miento de nuestro Sr. Rey D. Fernando vu (Q. E. R G-&gt; y Gobernadbrahict-Hooo durante su menor edad. Esta verdad fue consignada en] ¡Miafoá ñuíy particularmente con el venerable cura párroco y estado eclesiásti lós sabios decretos que V. M. expidió al encargarse del gobierno del reino por.] co^ de…</t>
  </si>
  <si>
    <t>…y de los hauchs que habitan el llano, renovando tu amistad y dejando rehenes en prueba de la sinceridad de ella. ( D. de tos D.) .Señora: La noticia del infausto fallecimiento del Señor Rey D. Fernan do vii (Q. E. G. B.) sumió á este ayuntamiento en el mas. profundo senti miento. Zaragoza, que había en 1808 arrostrado con el mayor entusiasmo toda Vlctta 12 Je Octubre. ^ clase d«¡ peligros, que selló la adhesión al joven Monarca con la sangre de mas M. -de…</t>
  </si>
  <si>
    <t>…cf‘2¡^ dfcP-'actteb eti la santa ¡gfesi&amp;lís Borfras'y CEmtralés por sufragio del 'biienpi^spañoles|:que sé ofrecen de nJieto á lstguir 6Se0 y cojnstabtet la sandii i alma de dicho Señor Rey en la forma acostumbrada , habiendo sido muy nu qué téfmarque érg&lt;5bi«6o legitimo dtr'vneSWdignry augmfá'íflp DoñaTs .- ¡ meroso el concurso de toda clase de gentes. bel it, y de sostener su soberanía é imprescriptibles derechos á la corona de Nuestro Señor g…</t>
  </si>
  <si>
    <t>…a Doña Isabel 11 , y con en virtud de las facultades que en 6 de Octubre de 1832 me habia dado el mis •acuerdo de mí consejo de Ministros, en crear una comisión que, examinando mo Señor Rey, creé en 5 de Noviembre del propio año, con su noticia y so el origen y actual estado de los montes píos de cosecheros y hermandades pías berana aprobación, el ministerio de Fomento , movida por altas consideracio de viñeros que ¡hav en el reino, y sus ordena…</t>
  </si>
  <si>
    <t>…el esplendor y gloria "de que és susceptible, y aJbformé á las leyes fun Lo que tengo el honor de trasmitir á V.¡ E. para su debido conocimiento y damentales, á la Primogénita del Sr. Rey D. Fernando vil.*’. efectos que estime conducentes. ' ' ' 1 Dios' guarde á V. E. muchos años. Zaragoza 19 de Octubre de 1833.23 Señora: El gobernador y ayuntamiento de la ciudad de Daroca, en .el vues Excmo. Sr=El conde de EzpeletacmExcmo. Sr. Secretario de Estado y del…</t>
  </si>
  <si>
    <t>…y de Portugal D. Miguel cooperado á frustrar 28 49 2 í 3 7 2 el embarque del Sermo. Sr. Infante D. Cárlos para los Estados Pontificios que 29 43 10 B 18 1 5 &amp; se le previno por el Sr. Rey D. Fernando vu (Q. E. E. G.), y se confirmó 30 55 - 1 ' 1 J por Real orden de S. M. la Reina Gobernadora, y protegido las maquinacio Quedan existentes para mañana 51. nes del Sr. Infante contra la sucesión legítima del trono y la tranquilidad de España, negándose de hech…</t>
  </si>
  <si>
    <t>…en de Fraga, postrado á L. R. P. de V. M., expone: que la noticia del infausto fa diferentes épocas se han dictado con objeto de fijar Las reglas que habían, de ob llecimiento del Sr. Rey D. Fernando vn (,Q. E. G. E-) sumió á este ayun servarse en la venta y tanteo de las mismas, las cuales disposiciones se hallan tamiento en el mas profundo dolor. contenidas en las leyes Id, 17 y 18 del título 13 , libro 1U de la Novísima Pasados pues Los momentos debido…</t>
  </si>
  <si>
    <t>…marqué in¡ fidelidad al mejor de los Reyes en 150 combates y con 11 hedidas graves recibidas, las distinciones personales'que merecí de iu Real bondad, ex Expoikionci dirigidas al Sr. Rey D. Fernando vu (Q. E. G. Ei) citaron mi amor y gratitud en tan alto grado, que mi existencia seria un corto jutcfificio tributado a rni reconocimiento innato , cuando no lo exigiera asi el Señor: Et gobernador eclesiástico del obispado sede vacante de lá isla de 'mas ínt…</t>
  </si>
  <si>
    <t>Rey, El</t>
  </si>
  <si>
    <t>El Rey</t>
  </si>
  <si>
    <t>…tiempo al Rey por unos días; asi que, ha dicho S. M. á estos diputados tengan un poco de paciencia.” (G. de F.) PORTUGAL. Setiembre 25 15 15 Setiembre» Lumiar 20 de 3 26 9 5 4 en comandante El Rey nuestro Señor, gefe del ejército, ha tenido á bien 2.7 11 2 3 8 hacer los nombramientos siguientes: el teniente general Reinaldo Macdonell 28 6 4 10 para mandar el ejército de operaciones, en lugar del teniente general barón 29 10 2 12 4 Clouef que ha pedido…</t>
  </si>
  <si>
    <t>Rey, Fructuoso Bcltran del</t>
  </si>
  <si>
    <t>Fructuoso Bcltran del Rey</t>
  </si>
  <si>
    <t>…ue, secretario. generación: prosenté, y en todós los españoles que fueren,en todos los siglos. Por último''este 'ayuntamiento pide ál Omnipotente conserve la preciosa v¡¿- Señora: D. Fructuoso Bcltran del Rey, vecino de esta corte, en nombre da dél -Rey-ínuestro Señot, la de V. M. y excelsa estirpe los muchos años de la universidad general de la isla de Menorca , y particular de Ciudadela , su que -puede -paya bien dé esta Vasta monarquía. Fuentes de Andalucía 24…</t>
  </si>
  <si>
    <t>Rey, Ramón</t>
  </si>
  <si>
    <t>Ramón Rey</t>
  </si>
  <si>
    <t>…Francisco Javier Aycardo, É&gt;. Pedro* Rossique marques de Gamathos, Don Lunes 11 de Febrero■ ” Acaban de visitar el buque, y se me ba concediPedro Rato, D. Juan González Izquierdo, D. Ramón Rey lio, D. Josef »dt&gt; la libre plática. González de Ribera y D. Angel Ferro, regidores perpetuos; D. Francisco Nota. » La autoridad local me ha precisado á que haga la Obligación de de Paula Exea, D. Miguel Salvador Valarino y D. Josef León López ^di «suscribir…</t>
  </si>
  <si>
    <t>Reyes, Angel Moreno</t>
  </si>
  <si>
    <t>Angel Moreno Reyes</t>
  </si>
  <si>
    <t>…ué ha te- zalo : y para una capellanía de Señores Reyes Nuevos de la ciudad de Toledo, pldp la glqri^'jdé conctutjr, „en qiem.P de vosotros. . - por muerte de Di Domingo Alvarez.á D. Angel Moreno Reyes. . ^l'.-recjierttó de esta época mpnjQrable de nuestra» hazañas y de vuestra leaJ. tad, ¿p que qo sé conocían funestas divisiones, fé enlaza, naturalmente con la Las Gacetas de Lisboa llegadas por el correo de hoy .alcanzan hasta el 25, cléméñci? Sóbérañí, de…</t>
  </si>
  <si>
    <t>Ríales, Secretario</t>
  </si>
  <si>
    <t>Secretario Ríales</t>
  </si>
  <si>
    <t>…entes á su cumplimiento. Dios guarde á V. E. muchos Del mismo beneficio disfrutan SS. AA. RR. los Sermos. Sre*. Infante*. años. Madrid 16 de Noviembre de 1833. = Javier de Burgos.=Sr. Secretario Ríales decretos. dd despacho de Hacienda. Habiéndome suplicado con la mayor instancia el teniente general D. Josef En exposición documentada solidtó D. Sebastian Criado Cerezo, vecino déla Cruz que le releve del cargo del ministerio de la Guerra por razón de su de l…</t>
  </si>
  <si>
    <t>Ríales, Vicente Gon</t>
  </si>
  <si>
    <t>Vicente Gon Ríales</t>
  </si>
  <si>
    <t>…frutan SS. AA. RR. los Sermos. Sres. Infantes. cipios de la ciencia de la administración. Y nombro para desempeñar este en cargo á D. Matías Herrero Prieto, de mi Consejo Real , á D. Vicente Gon Ríales decretos. zález Arnao, vocal de la junta suprema de Sanidad del reino, y á D. Manuel Enterada de la conveniencia de simplificar la dirección general de Correos* Cortés, que lo es de la de aranceles. Tendréislo entendido, y lo comunicareis á be tenido á bien m…</t>
  </si>
  <si>
    <t>Riam, Ignacio</t>
  </si>
  <si>
    <t>Ignacio Riam</t>
  </si>
  <si>
    <t>…conrolidados, de á 100 pesos cada uno, de la creación seoso este Real cuerpo de que se repitan segundos ensayos, aspirando al logfo de I.° de Enero de J824, renovados en cabeza de D. Ignacio Riam, señalados con los de generalizar el cultivo en huerta , ofrece 300 rs. vn. al que en el pte&amp;enle nóms. del 36,388 al 56,397. ambos Inclusive, que aparecen extraviados desde el afio año cultive mayor porción de dichas tres variedades de arroz con separación d…</t>
  </si>
  <si>
    <t>Riambau, Manuel</t>
  </si>
  <si>
    <t>Manuel Riambau</t>
  </si>
  <si>
    <t>…e el gobernador de Daroca le participó el dia 22 que se han presenta frontera meridional está tranquila. Nada hay pues en nuestra estrecha alianza con do, suponiéndose indultados, D. Manuel Riambau, y D. Josef Ram de Viú, la regencia española que pueda sorprender á la Europa: esta alianza es el estado hijo menor del referido barón de Herves. de las cosas desde muy antiguo, como lo acredita la historia. (Diario Je loe Debates.') El capitán general de Val…</t>
  </si>
  <si>
    <t>Ricafort</t>
  </si>
  <si>
    <t>…ades y ocupaciones se hallen expedi 3e para que en el término de 30 dias acudan á deducirle por medio de procurador en él tos; asistirán á tan piadoso y reverente acto^sEl capitán general Ricafort. (Dia juzgado de dicho sefior y por Ha escribanía dé U Madrid ) bajo apercibimiento que do rio de la Habana.') no verificarlo les parará perjuicio* JEN IA IMPRENTA REAL</t>
  </si>
  <si>
    <t>Ricafort, Maraño</t>
  </si>
  <si>
    <t>Maraño Ricafort</t>
  </si>
  <si>
    <t>…ros, sin que el e;HAMO, con el mayor regoájo el dia 27 de Agosto último. ■ cesivo empleo &amp; los artificios del arte echen á perder las perfecciones de que , Vil Exóao. Sr, espiten -general D. Maraño Ricafort y demás átítoridaxfcx torearon fie antemano todas las disposiciones necesarias par» que tán -fauno A cuy* fcsbrxa no pudo ailatlr él Excmo. Sf. conde de VlUandeve,1 éeóeade ilMMMñááMfifiüéfificbreáe áoá &lt;éá pampa y -mtpaRad corr«poodMáte»&lt; y «n «toa indisposi…</t>
  </si>
  <si>
    <t>Ricafort, Mariano</t>
  </si>
  <si>
    <t>Mariano Ricafort</t>
  </si>
  <si>
    <t>…l En la primer secretaría de Estado y del Despacho se ha recibido parte de al comandante de la escuadra 2o0 marinos, los que sirvieron para componer oficio, fecha 3ü de Agosto, de'D. Mariano Ricafort, gobernador de la isla de una reserva y después para combatir. Al anochecer continuaba el fuego, con el Cuba , en que describe los regocijos y funciones que se hicieron en la ciudad cual nos habian muerto los enemigos 20 hombres y herido 5o; mas observando de…</t>
  </si>
  <si>
    <t>Ricafort, Miríano</t>
  </si>
  <si>
    <t>Miríano Ricafort</t>
  </si>
  <si>
    <t>…natural y t hijo esta isla, presidida por el Excmo- Sr. Presidente gobernador y capitán general 3 para por me d*i litro comparezcan a deducirle funtos, de ao djas término quede do D. Miríano Ricafort, y í que se dignó concurrir el Excmo. Sr. intendente d» procurador en el preciado juzg.do, y porta escríbanla de B,ode; apercibidos qu* conde de Vilianueva D. Claudio Martinez de Piniilos, se trató y acordó pri de no verificarlo íes parará perjuicio. merament…</t>
  </si>
  <si>
    <t>Ricardo</t>
  </si>
  <si>
    <t>…asi una hora después del movimiento de ataque verificado á la derecha de ella de la policía, í sus subalternos del mismo ramo, se leen las siguientas ex la linea, hizo el teniente coronel Ricardo que la columna’ móvil que tiene ¿ presiones, notables en las circunstancias actuales en que están tan irritados los sus órdenes adelantase sobre la Quinta de la China, situada al extremo de la ánimos: «La policía administrativa ó de observación es la que en e…</t>
  </si>
  <si>
    <t>Rico, Josef</t>
  </si>
  <si>
    <t>Josef Rico</t>
  </si>
  <si>
    <t>…Inglaterra. | PORTUGAL. y en la parte superior un manto Real y un rico almohadón de terciopelo so-I bre el cual estaba la corona Real, el cetro y la espada. Presidió el acto el [ Sr. D. Josef Rico , encargado del consulado general y Negocios de S. M. G en I Lisboa 14 de Noviembre. Marruecos, acompañándole lodo el cuerpo consular y los españoles residentes! El corregidor de Vilíafranca avisa con esta fecha que la columna del ejér en Tánger. Estas exequi…</t>
  </si>
  <si>
    <t>…o pré .lerxno; como asimismo D. Vicente de Zugasti, agente comercial mi Argel, y seme lo que me dice la Sagrada Escritura y el Papa S. León; me basta saber el vicecónsul en Tánger D. Josef Rico. que viven, y en esto ten4/¿ la mayor satisfacción, gozo y alegría. Dios nuestro Señor conserve á V. E. muchos años ea buena salud , amen. PARTE NO OFICIAL. Zamora 7 de Diciembre de l833=Excmo. Sr=B. L. M. de V. E. afecto ser NOTICIAS EXTRANGERAS. vidor y cap…</t>
  </si>
  <si>
    <t>Rico, Rosendo</t>
  </si>
  <si>
    <t>Rosendo Rico</t>
  </si>
  <si>
    <t>…ados en los sor otras personas que legalmente representen á D. Manuel^Ignacio Fernandez, D. Frao* teos de 14 de Marzo de 1831 y l.° de Diciembre de 1832 , y llamados al césJr^neo, D. Rosendo Rico, D. Juan Pfzelon, D. Antonio García Herreros, Don efecto por anuncio publicado en la Gaceta de 22 del mismo mes de Diciem Ramón de Mesa , D. Juan Reinaud, D. Joséf Rubert* D. SHnon Boudiguer y compa ñía, y los señores Rubiere é hijos, acreedores 4 la testamen…</t>
  </si>
  <si>
    <t>Ricord</t>
  </si>
  <si>
    <t>…el gobierno expidió en i.° de Octubre de 1832: el imperio de la fuerza esta que antes de ia crisis de Oriente v de la llegada de los rusos á Constantinopla blecido'sin límites: el almirante Ricord, nombrado presidente de Grecia por hubiera creído que salir garantes del empréstito sería una increíble inconsecuen resolución que el Senado tomó á principios de Diciembre, es decir, después cia, juzga que hacerlo en el dia seria mas quesfcdebÜidad. que el Re…</t>
  </si>
  <si>
    <t>…si fuese mas conveniente, llevándose bres de tropas francesas que quedaban todavía en Morca. de todo la debida cuenta y razón. La fragata rusa Loxcick, a cuyo bordo se hallaba el almirante Ricord, y la 3.° Los recibos dados por la junta superior de Sanidad ó por las personas fragata Ana de la misma nación, dieron la vela el 4 del corriente para Nicoautorizadas por ella, serán documentos de descargo para los tesoreros ó deposi laef. Solo quedan en el A…</t>
  </si>
  <si>
    <t>Riera, Felipe</t>
  </si>
  <si>
    <t>Felipe Riera</t>
  </si>
  <si>
    <t>…Pedro AI dignarse el Rey nuestro Señor dispensar su soberana aprobación &amp; la Sarrion.—Pedro Miramon.—Pedro Moreno del CastUloa^Alfonso Martinai. transacción, en virtud de la cual D. Felipe Riera, por sí y en nombre de la —Lorenzo García Gosalbo, secretario. sociedad que representa , ha entrado en posesión de la Real fábrica de percales de S. Fernando , y de todas las pertenencias jr concesiones que para fomento de En ¡guales términos han felicitado á…</t>
  </si>
  <si>
    <t>Rio, Fermin del</t>
  </si>
  <si>
    <t>Fermin del Rio</t>
  </si>
  <si>
    <t>…ircunstan- en la santa iglesia catedral de Córdoba por fallecimiento de D. Cayetano Hú&lt;j jdiasen que se halla la España sino una asamblea de partido, de revolución, y y Velasco, á D. Fermin del Rio , medio, racionera de la misma iglesia: para [puramente entregada á vengar antiguas injurias! ¡Qué arreglo, qué planes sat- esta resulta á D- Joaquín Pastor de los Rey o» .canónigo decano de la colegiata jrirtan de su seno! ¡Acaso se hallan los partidos en un…</t>
  </si>
  <si>
    <t>Rio, Isidoro del</t>
  </si>
  <si>
    <t>Isidoro del Rio</t>
  </si>
  <si>
    <t>…ecía para el de Villanueváde los Infantes á P. Antonio Fernandez ViUanueva: estar dispuesto á encender de nuevo, so vió cambiado bien pronto en las mas para el de Fuencafcüllero á D. Isidoro del Rio: parala alcaldía mayor de Al- ■halagüeñas y satisfactorias esperanzas. Nuevo lustre, nuevas glorias’y mil y garinejói P. Josef Tercero Luengo: paita la de Aillon á D. Josef María '®¡Lprosperidades se predicen por dó quiera én favor de esta nación magnáni Utlo…</t>
  </si>
  <si>
    <t>Ríos</t>
  </si>
  <si>
    <t>…t Prusia del 4 de Abril anuncia la llegada á Ber Un periódico ministerial amplifica lo que dijo ayer Mr. d’Argout, y descu lín de Namick-bajá, enviado otomano en Londres, y la del caballero Ríos, bre el origen de los desordenes ocurridos en Francfort. enviado extraordinario y ministro plenipotenciario (je España cerca de la corto «El día 7 del corriente 3u0 polacos , casi todos oficiales, del depósito de de Berlin. Besanqon, se habían citado para Mor…</t>
  </si>
  <si>
    <t>Ripon</t>
  </si>
  <si>
    <t>…a las cinco de ella. al cual asistieron el lord canciller, el marques de dHfeéKtíU i lt átrté dé'Viéha, y sin duda deben llevar noticias muy impor- Landsdoérfle, el conde Grey, él conde Ripon (el lord Goderick) el duque de Se'^tabl* de ÜbWOtdS yxyirridos-en Constantinopla j y que so ha lo- . Richyiond. el vizconde Meíbume, el vizconde Althorp, el honorableC. Graht, __Ii .-frál-uL* Ibríhim- hi-tü OcMpádo realmente Íd.g»Smirna, al el condé Carlistc…</t>
  </si>
  <si>
    <t>…cooperar á Después de algunas observaciones del lord Winford y algunas cortas expli sus miras paternales respecto £ la patria, que con estas disposiciones aplicarían caciones del conde Ripon, la Cámara adoptó las resoluciones sin que fuese ne— süs esfuerzos para concluir las tareas que se les impusiese: que la organización necesario recurrir á la votación. de los diversos ramos de la administración que falta hacer para completar la _E1 Times y al…</t>
  </si>
  <si>
    <t>…o á nuestro 11er del Echiquier , al cual asistieron el lord Canciller ,el margues deiZiabs— ministro qué Alehemet-Alí estaba resuelto á hacer una invasión en Turquía, y •dnwn , el conde Ripon, el conde Grey, el duque de Rtchemond, el vizcou* que se necesitaría de que interviniese una Potencia extrangera para detener sus de Malbournc, el vizconde Palmerston, M. Stanley, el vizconde Althorp, marchas. Mas por una negligencia inconcebible de nuestro g…</t>
  </si>
  <si>
    <t>Risueño, Cár- los</t>
  </si>
  <si>
    <t>Cár- los Risueño</t>
  </si>
  <si>
    <t>…núa la suscripción. .Usamos de esta voz, porque si bien es verdad que todavía no ha llegado nuestra - -Los suscrlptores al Diccionario de veterinaria y sus ciencias auxiliares por D. Cár- los Risueño, primer catedrático de la Real escuela veterinaria de esta corte, acudi producción á lo que debe ser, y á lo que todos los buenos españoles desean, na rán á recoger el cuaderno 6.° del tomo 3.0, y adelantar el cuaderno 1.° del tomo 4.°, se puede tampoco dudar…</t>
  </si>
  <si>
    <t>Rivadeneira, Josef Antonio</t>
  </si>
  <si>
    <t>Josef Antonio Rivadeneira</t>
  </si>
  <si>
    <t>…a importancia. I continuando únicamente los estragos del cólera en Alcántara. IEA| LOTBKIA PRIMITIVA. Ett la extracción calibrada en el día de hoy han salido agraciados los nú Nos D. Josef Antonio Rivadeneira, por la gracia de Dios y de la Santa meros siguiehta: I Sede obispo de Valladolid &amp;c. ^ 51, 39, 83, 43 y 73. A nuestro muy venerable deán y cabildo y demás clero secular y regulan I salud y paz en nuestro Sefior Jesucristo. , El premio de 2500 rs. vn. concedi…</t>
  </si>
  <si>
    <t>Rivero, Francisco Soto y</t>
  </si>
  <si>
    <t>Francisco Soto y Rivero</t>
  </si>
  <si>
    <t>…cias de hoy. Invadidos 18, muertos 11, graves 13 , leves 12 , con En retórica obtuvieron los primeros premios D. Ramón María Campuzavalecientes 14, enfermedades comunes 26. ! no y D. Francisco Soto y Rivero: los segundos D. Santiago Wal, D. Matías Arauz y D. Juan Josef Rivacoba. fíueiva. Dia 11. Invadidos 5, muertos 4» graves 3 , leves 2. En la clase de griego obtuvo el primer premio D. Pedro Sistemes, habién Dia 12. Invadidos 12 , muertos 2, graves 5 , leves 7.…</t>
  </si>
  <si>
    <t>Rivero, Josef Gutiérrez del</t>
  </si>
  <si>
    <t>Josef Gutiérrez del Rivero</t>
  </si>
  <si>
    <t>…jsf.eytraar Para la plaza de alcalde del crimen de la audiencia de Zaragoza, vacante geros, y corten exhalados * ofrecerse á V- :M. én defensa de losámprescripr por exoneración de D. Josef Gutiérrez del Rivero; vengo, en uso de las fa tibltí derechos de5 nuestro amado- Soberano, Princesa' excelsa' y augusta Jftr cultades que el Rey , mi muy caro Esposo, me tiene conferidas, y dé acuerdo fama. Ahora sí que se ve asegurada la directa descendencia,,./ el manóa Con su…</t>
  </si>
  <si>
    <t>Rives, Ignacio</t>
  </si>
  <si>
    <t>Ignacio Rives</t>
  </si>
  <si>
    <t>…estra. Señora ce ha servido nombrar pan la iglesia y obispa mento al conocer; las benéficas intenciones con que anhelan la felicidad .de do de Calahorra, vacante por traslación de-D. Ignacio Rives á 4 iglesia y ar los catalanes. ; ? ’ zobispado de Búrgos, íD. Pablo A bella, obispo auxiliar de Madrid: para la Como español;, como natural de esta provincia, y como veterano y fidelí iglesia y-obispado de Astorga, vacante por fallecimiento de D. Leonardo Sa…</t>
  </si>
  <si>
    <t>Rnussin</t>
  </si>
  <si>
    <t>lú • - ■ . • ' ~ ,;r.;v ■ •' [El almirante Rnussin ,,nefnbracIÓ, parala embajada «fe: ConstahtinópH,Jle-. . De jRennes oon'fecixj1 del 14 *risan que «n toda el fiará i cite ]áierlo, como se esperay A fines dcí, presente mes á bordo di la et-Vitainf) hubo 4 caso*' nqeva* y / muertos. fragata la Gatatea. Se ha…</t>
  </si>
  <si>
    <t>Ro, Josef Perez de</t>
  </si>
  <si>
    <t>Josef Perez de Ro</t>
  </si>
  <si>
    <t>…atuitamente, 30 fanegas de trigo con que con tribuyen los que se afeitan en su casa , y ademas de los partos y otros casos que se ma D. Pascual Méndez Acuña; y para esta resulta á D. Josef Perez de Ro pagan por separado. Los pretendientes dirigirán los memoriales en el término de 3P zas, ministro cesante del consejo de Navarra: para la alcaldía mayor de la vi alas ai ayuntamiento de la referida villa. lla de Buelna 4 D. Juan Josef Moro de Elejabeitia: para…</t>
  </si>
  <si>
    <t>Ro, Juan</t>
  </si>
  <si>
    <t>Juan Ro</t>
  </si>
  <si>
    <t>…e que es susceptible. Sr. Dr. D. Pedro Velez. Dios guarde al Excmo. Sr. ministro muchos años.=cMarmel de Irigoyen.’*• La mismanombró para su presidente y vicepresidente á lósSres. D. Juan Ro dríguez Puebla y D. Manuel García Tato. &lt;Redactor de Nueva-Yorcki) Copia de una carta dirigida á un corresponsal nuestro de Jamaica. XUSIA. Bogotá Marzo 14 de 1833. Muy Sr. mío: Por el correo antepasado es cribí á V. dándole razón de todo lo mas interesante q…</t>
  </si>
  <si>
    <t>Ro-</t>
  </si>
  <si>
    <t>S80&gt; v..‘ .. ' . / , - . • • • ” V. Real cuerpo en Barcelona, Tarragona y Tortosa&gt;de las coales presentaremos paveado jrloa saludos de ordehaniá. El brigadier dé la Real armad» D. Ro- , un breve resúmen. . . que Guruzeta,!comandante de dichafragat», hizo i la oficialidad, guarnición: Barcelona. El día 26 de Jimio r destinad^ i la función naval, se empave-. y tripulación d&lt;d buque, cuyos individuos se presentaron todos &lt;je riguroso unísó el…</t>
  </si>
  <si>
    <t>Robir, Pedro</t>
  </si>
  <si>
    <t>Pedro Robir</t>
  </si>
  <si>
    <t>…s vasallos Para la vara de alcalde mayor de la villa de Astmfíüo, que se baila va amantes del orden, y de una nación que con su pérdida se hubiera visto ex rante: par. renuncia de D. Pedro Robir* y Leott, veyígo, eq usoNde las facul puesta á calamidades.y desgracias de que no era digna; también en el instan tades qué eL Rey., mi muy caro y amado' Espose, me tiene conferidas, en te en que supo la mejoría de k salud de V. M. se llenó su alma de un júbi…</t>
  </si>
  <si>
    <t>Rochinel</t>
  </si>
  <si>
    <t>…l Rey de Prusia, y este orden seguirá en lo sucesivo. (D. de los XX) están decididos á permanecer, y particularmente el coronel Luis de Bourtn me, ÍORTUGAJL. «1 coronel Spring, el conde Rochinel, el coronel de la Haye y otros mu^hov El mariscal ha invitado personalmente á todos los oficiales franceses á que se Lisboa 4 de Octubre, * queden; no sé qué partido tomareis; por lo que hace á mí desearía que quedase Con fecha 7 de Setiembre próximo ha hecho…</t>
  </si>
  <si>
    <t>Rocho</t>
  </si>
  <si>
    <t>…tampas iluminadas. de Setiembre. I Suscripción á la obra titulad* Lectiones elementares juris regii hispam od merttem et methodum hodie vigentie ratéente eaactae adornataeque á D, D. Rocho t’nsnceset Pantiedra. D........................................... • -.............. ■* dcsd® L® de Julio f Romeu, inetitutionum juris eivilte itt academia valentina perpetuo profeesoret utriusqvt principios de Setiembre. - juris moderatore, atque valentini r…</t>
  </si>
  <si>
    <t>Roden</t>
  </si>
  <si>
    <t>…aplausos.) Es cierto que de retirar Al vplver el lord Grey 4 tu asiento se repiten las aplausos. ..esta mocion no puede seguirse ningún mal, al paso que su adopción podrá acar- El conde Roden se opone á la proposición del ministerio, fundándose en .Pptí funestas consecuencias. {Escuchad'. Escuchad1 Escuchad!) A¿i que, retar que el bilí propende á destruir la Iglesia protestante en Irlanda: concluye pro tiño con lá aprobación de todos los colegas q…</t>
  </si>
  <si>
    <t>Rodil, Josef Ramón</t>
  </si>
  <si>
    <t>Josef Ramón Rodil</t>
  </si>
  <si>
    <t>…de letras Idndres i 90 días fd. Santander i d. 4 4 p. roo al afta. Santiago {Id. El Rey nuestro Señor, en atención al mérito y servidos del mariscal de «8*4 38. Bilbao i Id. campo D. Josef Ramón Rodil, ha tenido á bien nombrarle gobernador y ca AVISO. pitán general de Extremadura, con retención, por ahora, de la inspección de carabineros de costas y fronteras. La Junta de Gobierno del Banco español de S. Femando deseando propor cionar á sus accionistas tod…</t>
  </si>
  <si>
    <t>Rodrigo, Josef</t>
  </si>
  <si>
    <t>Josef Rodrigo</t>
  </si>
  <si>
    <t>…tesde todes4os-pueblos referidos, ños recuerdan las virtudes y ——Nueva* elementos de'medicina y cirugía legal, arreglados á la legislación espaflola por et Dr. O. P. M. de Pelro y D. Josef Rodrigo. Obra sumamente .útil y necesa lo* tiempos heroicos de la Grecia. Varios monumentos esparcidos por el vas ria á todos los facultativos de) arte, de curar, y auo á los f.rm-fcéu ticos, porque con to suelo det'Nuevo-mundo á-inmensas distancias unos de otros,/en…</t>
  </si>
  <si>
    <t>Rodríguez, Agustin</t>
  </si>
  <si>
    <t>Agustin Rodríguez</t>
  </si>
  <si>
    <t>…mercio. Y nombro para dicha comisión á D. Justo Josef mismo: y no habiéndose procedido al establecimiento de estas, os encargué ha Banqueri, presidente de la junta de aranceles, á D. Agustin Rodríguez y Don cerlo por mi decreto de 23 de Octubre último: complemento necesario, conse Antonio María Seijas, vocales de la misma. Tendréislo entendido, y dispon cuencia inevitable de los de 5 y 9 de Noviembre del año anterior. Mas como dréis lo necesario á su cumplimient…</t>
  </si>
  <si>
    <t>Rodríguez, Antonio Caspe</t>
  </si>
  <si>
    <t>Antonio Caspe Rodríguez</t>
  </si>
  <si>
    <t>…a de ministro togado, que se baila vacante en mí Consejo Real lleven á efecto las Reales órdenes de 13 de Enero y 17 de Julio de 18u7, y y.yjjpipmo tje Indias por fallecimiento de D. Antonio Caspe Rodríguez, he la de 20 de Enero de 1808 que se citan en este expediente, en las que se de venido en nombrar á p. Juan Josef Recacho . regente que fue de la audien signan los fondos de fábrica y junta decimal como responsables á costear las cia de Guadalajara, de.aquell…</t>
  </si>
  <si>
    <t>Rodríguez, Domingo</t>
  </si>
  <si>
    <t>Domingo Rodríguez</t>
  </si>
  <si>
    <t>…idor eo ella y por la 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 D. Femando Herrera, D. Domingo Leoparís, de la Junquera J76 pasajeros», desde dicha fecha hasta la de 19 de Enero ú…</t>
  </si>
  <si>
    <t>Rodríguez, Joaquín</t>
  </si>
  <si>
    <t>Joaquín Rodríguez</t>
  </si>
  <si>
    <t>…plantas , hechas y publicadas de orden superior por el doctor D. Salvador Solitamentosí Mr. C. Dupin dice que es necesario conservar los aranceles porque la va, médico botánico, y D. Joaquín Rodríguez, cirujano botánico: reimpresas en agricultura francesa no podría competir de repente con la libre introducción de 1B29. Son 3 tomos en 8.° marquillá, adornados de estampas: precio 27 rs. rúftica. n mérito de esta obra se prueba por el despacho que ha ten1 do…</t>
  </si>
  <si>
    <t>Rodríguez, Joaquin</t>
  </si>
  <si>
    <t>Joaquin Rodríguez</t>
  </si>
  <si>
    <t>…............. D. Miguel Guyoso de Mendoza, señor de Rubianc*. tubre anuncian el regreso á aquella ciudad del Rey Othon, y la satisfacción ge Cúprica. ............................. D. Joaquin Rodríguez. neral con que ha sido recibido. Geróna................. D. berafin Chavier. ____K1 25 último llegó á Tolon desde Argel la corbeta Agatha en cinco dias Granada............................. El duque de Gor. de trave-.ía con los individuos de la comisión enviad…</t>
  </si>
  <si>
    <t>Rodríguez, Manuel María</t>
  </si>
  <si>
    <t>Manuel María Rodríguez</t>
  </si>
  <si>
    <t>…a les hiciera mal alguno. nancias Víllaroel , cesante de Soria; y para la 'alcaldía mayor de Víllada á o El naufragio de este barco se ha verificado precisamente en la misma costa D. Manuel María Rodríguez, cesante de la de Oña. Igualmente ha tenido á donde encallaron Hace dos afios los dos bergantines franceses, cuya mayor bien nombrar á D. Escolástico Montes para una ración que se halla vacante parte de sus tripulaciones fue decollada. Por la conducta que aho…</t>
  </si>
  <si>
    <t>Rodríguez, Ventura</t>
  </si>
  <si>
    <t>Ventura Rodríguez</t>
  </si>
  <si>
    <t>…table mortal. Herrera; y mas cerca de nuestros días, terminada la invasión del churri cido: concluyé deduciendo de todo la utilidad que resultará al Estado de con guerismo, los de D. Ventura Rodríguez y D. Juan de Villanueva. Paga al mis ceder al ministerio la cantidad que pide para complemento de losgastos secretos. mo tiempo el debido tributo.de agradecimiento al Sr. D. Fernando vi, funda Mr. Jjherbette sube á la tribuna., pero los ceñiros piden á grites que se dor de la Real a…</t>
  </si>
  <si>
    <t>Rogen</t>
  </si>
  <si>
    <t>…ble Franceses. El mariscal Maison; M. Breson, ministro plenipotenciario en la mente sus fuerzas, y ha conseguido organizarías e introducir en ellas tan buena corte de Prusia; y el conde Rogen, encargado de Negocios en Dresde. (G. disciplina, que se halla en estado de obrar ofensivamente contra la capital, ha de F.) biendo enviado va un destacamento numeroso sobre Selubal, mientras él, al PORTUGAL frente del resto de sus tropas, marcha rápidamente,…</t>
  </si>
  <si>
    <t>Roiissín</t>
  </si>
  <si>
    <t>…a en aquella capital que’J^ehemef-Aif sé habia negado á acqptar las condi primen) -f maif ¡agrado él de dejir por heredera de la corona á su augusta Hija ciones, por las cuales el almirante Roiissín salía garante en nombre de su gó-: primogénita. La práctica de nuestros mayores, nuestras antiguas venerandas le bierno. Al mismo tiempo se aseguraba qué Mehemet-Alí habia enviado á su yes- yla voluntad expresa de V. M. no hacían precisa la publicación de las…</t>
  </si>
  <si>
    <t>Rol, Josef María</t>
  </si>
  <si>
    <t>Josef María Rol</t>
  </si>
  <si>
    <t>…que putados de es.te común; D. Juan Soler-Espiauba, regidor y procurador síndi «si la Bélgica concede al Rey Je Holanda pagar un derecho sobre la ñnporco general de esta ciudad, y D. Josef María Rol and!, sindico personero de « tacion, yo deberé en*cste caso pagarle por mi cargamento , y si no lo hiciere, este público, con asistencia igualmente de nos los infrascritos secretarios es «que permaneceré en la tada, sin que se me permita salir de ella hasta n…</t>
  </si>
  <si>
    <t>Roldan, Manuel Sesmilo</t>
  </si>
  <si>
    <t>Manuel Sesmilo Roldan</t>
  </si>
  <si>
    <t>…ay delito; Íiara la vara de alcalde mayor de la villa dé Roa á D. Eusebio Eguilaz: para y á las chiles, porque la permanencia de los derechos frhados anteriores á ta a de Tavara á D. Manuel Sesmilo Roldan: para la de Huelma á D. Juan promulgación, en nada invalida la acción de dichas leyes para lo sucesivo; mas Bautista Carrasco: para la de Monteagudo á D. Juan Teran; y para la de Ca no puede aplicarse el mismo principio á las leyes funda mentales , porque las…</t>
  </si>
  <si>
    <t>Romea, Florencio</t>
  </si>
  <si>
    <t>Florencio Romea</t>
  </si>
  <si>
    <t>….° Primer, acto de la comedia de Martínez de la Rosa lil marido en la chimenea, en la que salen Doña’ Isabel Boldum, Doña Francisca} Doña Francisca Casanova, ANUNCIOS. ; ■ ‘ Pepa: D. Florencio Romea, D. Carlos: ¡D. Nicolás Lombia, D. Anselmo: JUannal de física divertida ó nuevas recreaciones físicas: contiene varios experi D. Mariano Fernandez, D. Eugenio: D. Carlos Boldum, Juan. 3.° Terceto mentos curiosos, instructivos y deYáelt ejecución; con diversas…</t>
  </si>
  <si>
    <t>Romera, Manuel</t>
  </si>
  <si>
    <t>Manuel Romera</t>
  </si>
  <si>
    <t>…de la universidad de Granada : asimismo es mi tonidad. Si Ja sed se olvida al ver una fuente ccistalim, y le auspncia ef dulce Voluntad que el ministro de la audiencia de Asturias D. Manuel Romera cuando vuelve á verse el objeto amadoCiudad Real, se atreve- a decir, ,.qup Briones pase á servir á hr chancillería de Granada la plaza de alcalde del cri de ese mal que.tanto le inaitiTtzaba.han redundado'tan|os bienes, que háplu men que obtiene D. Agustín C…</t>
  </si>
  <si>
    <t>Romeral, Vicente</t>
  </si>
  <si>
    <t>Vicente Romeral</t>
  </si>
  <si>
    <t>…lcalde de Real casa y corte D. Joaquín de la Escalera, refrendada del escribano de provincia habilitado cláusulas, no ser absolutamente conformes á la variación actual de los docu D. Vicente Romeral, se saca á pública' subasta por térhilno de 30 dias, contados desde mentos que constituyen Ja deuda consolidada; ademas deque estando ya radi esta fecha, un huerto murado con su casa y bodega, sito eo la ribera de la ivilia de cado el pago de toda ella en un…</t>
  </si>
  <si>
    <t>Romero, Francisco Rey</t>
  </si>
  <si>
    <t>Francisco Rey Romero</t>
  </si>
  <si>
    <t>…asta cada tomo ADVERTENCIAS, GENERALES. y 2 rs. mas eo las provincias y librerías siguientes: Barcelona, en la de D. Juan Pi-1 Ferrer; Cádlz, en la de Hortál y compañía; Santiago, D. Francisco Rey Romero* Se i .* Xas maestros y maestras de las escuelas y labores, deberán haber entre villa, D. Josef Hidalgo y compañía; Valencia, D. Jaime Fauli; VaJladofid, Pastor* gado para el dia so de Abril, listas de los nombres de los discípulos que aspi Zaragoza, D. Angel…</t>
  </si>
  <si>
    <t>Romsin</t>
  </si>
  <si>
    <t>…i -y él de Hacienda en particular. Añaden que aquel mismo día 19 se habia embarcado 4 bardo de la GaEn seguida aprueba el -informe en que se propone »qu« la Cámara nombra Utea e 1 almirante Romsin, embajador de Francia en Constantínoplá, y que una comisión para que examinando todos loe documentos relativos al déficit al dia siguiente saldría para tu destino. a del cajero Kessncr, proponga el proyecto de ley.que convenga adoptar para que no se repitan s…</t>
  </si>
  <si>
    <t>Roopman</t>
  </si>
  <si>
    <t>…bos.y sargento», y detras un holandés,co ■■ perlo otomanoV sin embargo, hap HégSdo las cosas.á tal extresnp qu*.ya la e»; ronel. dé infantería;sostenido por un cargentot seguía el comandante Roopman itnposible escoger éntre la intervencion armada de la Rusia, Ó¡«1 trastorno to- . coñ todas fes insignias &lt;fe su grado, espada ricamente guarnecida , y llamando tal del equilibrio político en esta parte del .mundo. .:__ i la atención'por su t hermosa ^figura…</t>
  </si>
  <si>
    <t>Roque</t>
  </si>
  <si>
    <t>…ha muchamoso, M-ioteguifacilidad : yseenhallaráel de conCarrafa*lo» anteriores, en los almacenes de música de Her ber sido aprehendido el rebelde ex-brigadier Tena con su segundo D. Roque —P.ao que demuestra la división política y mllljar que se hizo de la península é León y cinco individuos mas de su facción, los que han expiado con la vida islas adyacentes eo 1822, en que estad seúaladas las leguas ^le distancia de unas ciu tu delito, except…</t>
  </si>
  <si>
    <t>Ros</t>
  </si>
  <si>
    <t>…Bretaña, agasajado ademas con mucha distinción por toda la una lápida sepulcral con la siguiente inscripción: familia Real. D. O. M. Se dice que los descubrimientos hechos por el capitán Ros son de grande , importancia , y que ha descubierto el polo Magnético á unos 70 grados, 20 PRO FERDINANDO VII IHSPANIARLJM REGE | minutos latitud N., y 96 longitud O., en cuyo punto ha arbolado el pabellón HISPAN 1 MOERENTES. í británico , y tomado posesión en…</t>
  </si>
  <si>
    <t>Rosac</t>
  </si>
  <si>
    <t>…es, _ _ ' 4. Gj ._l_-£os.periódicos de Buehos-Aires del 9 de Marzo anuncian la salida del Las cartas &amp; Jíolaida/confirroan 1* ’buena disposición en &lt;pte seyballa el, T "Tútjgaáief general Rosac contra los. indios deUSq^, que han hecho horribles es- . Gabinete de Háya para" allanar lai.difidütade* qñe'háywrespecto a Bélgjca: ijóa4" tragoá eü algunas provincias.‘Las tropas estai^pnjGq¡údk‘ddr Monte. El gene todo, se podría inferir ló contrariode las ú…</t>
  </si>
  <si>
    <t>Rosas</t>
  </si>
  <si>
    <t>…sun de partido. Los federales éstañ divididos en dos, á saber : los apostólico* y los tos de Alemania. Muchos correos que han llegado á Berlín procedentes de liberales. El último "gobernador Rosas es del primero, y el actual gobernador S. Petersburgo han vuelto á salir para Bohemia, adonde se sabe que raían re Baleare* del segundo. Los oficiales que tienen derecho á votar lo han verifica unidos en la actualidad varios empleados rusos de alta ciase. do…</t>
  </si>
  <si>
    <t>Rosell, Cayetano</t>
  </si>
  <si>
    <t>Cayetano Rosell</t>
  </si>
  <si>
    <t>…ocucioni sus Idioma francés, primer año. - ~ habitantes: .. . ..: Prcmio 1.a A D. Miguel Gutiérrez. ^ Granadinos: El mismo dia en que tuve la honra de tomar posesión en est» 2.® A D. Cayetano Rosell. Real acuerdo dé lá* alta dignidad., jjue mehabia confiado-la bo ndad déí Mo 3.® A D. Ildefonso Goiti. narca , os manifesté cuáles eran mis intenciones y déseos, y cuil seria siempre 4. ® A. D. Laureano Pascual Hernández. ' la norma y pauta de mi conducta; y…</t>
  </si>
  <si>
    <t>RoselljS, Antonio</t>
  </si>
  <si>
    <t>Antonio RoselljS</t>
  </si>
  <si>
    <t>…mandó inmediatamente 1 $ „ S 2 ■.hacer otro; y asi que estuvo dispuesto, reunido el ayuntamiento en las casas S 3 •* « 1 - * [consistorules la mañana del dia «filiado, pasó con el Sr. D. Antonio RoselljS, 1 gobernador de esta plaza, y el Sr.vD. Joscf Antonio Bayam, regidor decano ly alférez mayor, ¿ la iglesia parroquial, en U cual el cura párroco D. Facundo Quedan existentes pan mañana 2.</t>
  </si>
  <si>
    <t>Roslakous-</t>
  </si>
  <si>
    <t>…de la tarde anuncia que el 26 de Mayo habian Artículo aclaratorio. Queda convenido entre las altas partes contratantes llegado á Dieppe, escoltados por la gendarmería, el teniente coronel Roslakous- que el convenio relativo á la cesación de hostilidades contenido en el articu k¡ y los oficiales polacos que debían salir de Francia á consecuencia del motín lo 3.° del convenio hecho en este día, comprende al gran-ducado de Luxem de Bergerac. Al día siguient…</t>
  </si>
  <si>
    <t>Ross</t>
  </si>
  <si>
    <t>…la península, sino á la medida de llamar indistin diados de Enero. ( Post.} tamente á todos los emigrados, y de repartir coa grande pulso los destinos, _____pocos días hace que el capitán Ross asistió al teatro í ver representar una atendido el mérito y la conveniencia pública. (Ténes.) de'dasÓegtóneS''araicasí,';'.'Descu-; ------ Por noticias de Méjico que alcanzan ha^ta el il de Setiembre se sabe cue hierro prontamente por los espectadores, aunqu…</t>
  </si>
  <si>
    <t>Rosse, Henrique</t>
  </si>
  <si>
    <t>Henrique Rosse</t>
  </si>
  <si>
    <t>…stro Señor del expediente sobre que ha informado esa guarde las importantes vidas de SS. MM. muchos años. FJavahermosa 12 de Oc-1 [ Dirección general en 13 de Agosto promovido por D. Henrique Rosse y Don tubre de 1833. = Excmo. Sr.rcJosef García Suelto.=Excmo. Sr. Secretario dej ¡Matías Huellin, apoderados del comercio de Málaga, en solicitud deque se su- Estado y del Despacho de Gracia y Justicia. 1' rima el arbitrio por Real orden de I.° de Setiembre de 183…</t>
  </si>
  <si>
    <t>Roth</t>
  </si>
  <si>
    <t>…bía salido de este puerto: y que la segunda, que tros separando de sus destinos á unos diputados qué Bdtl' manifestada sii .opíñídn debía llevar á bordo (59 hombres del cuerpo del general Roth, no saldría, cuando solo se trataba de saber si erá ó no aplicable un articuló dé'lá consti por haberse tenido noticia del, armisticio entre el Sultán y el virey de Egip tución : que los dos diputados de qué habla nada' han" dicho que ponga 'cid díí¿ to. (Jd)…</t>
  </si>
  <si>
    <t>…de la necaraquellas provincias tenían orden de hallarse prontos á salir á la primer orden, y dad que hay de un gobierno fuerte , enérgico y vigoroso. .Las cirdujstancias no que el general Roth era el encargado de ejecutar atas disposiciones. Se creía sin permiten desentenderse de las cuestiona importante que deben fijar la atención embargo, que ya no se llevaría á efecto lo dispuesto, porque las disensiona del de la legislación. No nos hallamos en…</t>
  </si>
  <si>
    <t>Rothtsay, Stuárd di</t>
  </si>
  <si>
    <t>Stuárd di Rothtsay</t>
  </si>
  <si>
    <t>…phe mucho mas.tiempo en Grecia. Se están comprando césa contri Argel. . ^ " en Baviera.por cuenta djpla regencia las armas y demai objetos necesarios parai El condejle Aberdten al lord Stuárd di Rothtsay. el armamento y equipo del ejército de Grecia. Se asegura que se ha pedido al. Eey el permiso de formardos nuevos escuadrones de caballería para el servicio «Fareing-Ffficc S de Mayo de 1830. Milord yLos inmensos preparati del gobierno griego; y que el capitá…</t>
  </si>
  <si>
    <t>Rous</t>
  </si>
  <si>
    <t>…comunicado á los principales gabinetes de ro! observa que esta discusión da á conocer los progresos que ha hecho el Mi Europa. Es inútil añadir que la conducta que ha observado el almirante Rous nisterio, y que la Cámara debe hacer que el ministro presente un proyecto de sin en tan delicadas circomtancias, ha merecido y obtenido completamente ley sobre teatros. La Cámara aprueba el artículo, y se levanta la sesión. la aprobación del gobierno.” tDKM._…</t>
  </si>
  <si>
    <t>Rous-</t>
  </si>
  <si>
    <t>…que se deja dirigir por el ex fundamento de su secta que no sean católicos ni protestantes, cristianos, ni ju tra n ge ro según las circunstancias. En el dia gobierna al divan el almirante Rous- díos ; ni mahometanos , que no profesen religión alguna; que desprecien' toda sin; pero será difícil pronosticar cuánto tiempo durará esta influencia : entre tan revelación, y que todo medio para lograr su objeto es buéno para ellos, y asi to jin dia de prepo…</t>
  </si>
  <si>
    <t>Rousdeque</t>
  </si>
  <si>
    <t>…istro y la marina francesa han hecho los Todo lo que se ha dicho en los periódicos en estos últimos tiempos acerca esfuerzos posibles para ocupar el puerto que les ha designado el almirante Rousdeque nuestros preparativos militares se aumentaban considerablemente, se sín ,imas no han conseguido el objeto. Han pedido auxilios pecuniarios para ywede asegurar con certeza que es falso. (G. de Augiimrgo.) la marina, haciendo al mismo tiempo que salgan muchos b…</t>
  </si>
  <si>
    <t>Rousel</t>
  </si>
  <si>
    <t>…as cláusulas en que se no fin estado de desesperación. taron algunos defectos en las últimas elecciones. La asamblea adoptó en seguida una exposición, al Rey y otra i la Cámara El lord Rousel, y después de él muchos otros oradores, combatieron esta de los Comunes.’ En ellas se decía, ademas de las resoluciones anteriores, que co mocion, fundándose principalmente en los inconvenientes que podria haber en mo el ministerio habia publicado la reforma,…</t>
  </si>
  <si>
    <t>Rousin</t>
  </si>
  <si>
    <t>…ta moción seria mas oportuna para "La presencia de la escuadra rusa ha causado aquí una impresión extraordi las cláusulas siguientes, se dejó su discusión para entonces. naria. El almirante Rousin, que había protestado contra la entrada en el Bos Asi que, se adoptó está cláusula, y en seguida la 14&gt; 15 y ló sin modifica foro dé los navios moscovitas, ha pedido explicación de esta conducta á Mr. de ción alguna; pero á la 17 propuso Mr. Ruthwen una mocio…</t>
  </si>
  <si>
    <t>…mby, su embajador en Ccmslanfinopla, que poí mo el vulgo se persuade; los gabinete? de estos dos países no dejan de tener en ahora no apoye con mucho enfipeño las pretcnsiones del almirante Rousin, á éste negocio una gran pane: seguirán quizá una marcha equivocada; pera en £n de que ios rusos tengan tiempo y proporción de retirarse con honor, y sitl medio ¡del movimiento agitado de la imprenta se verán obligados i ocultar «jue séa necesario que el almi…</t>
  </si>
  <si>
    <t>…e ofrezco en justa y, agra nuestro gabinete se hallará embarazado. Lo cierto es que el conde Orloflf ha decida retribución á L. R. P. de VV. MM, con toda sinceridad. hablado ya ai almirante Rousin en un sentido semejante cuando este quiso lla Dios guarde tas vidas.de VV MM., y demas Real familia. Alcaráz 18 de mar á la escuadra francesa, al mar de Mármara para,disimular la salida de 1* ex Octubre de 1833 .•¿Señorti.aeA L. JjC P. deVV. MM.=PascUal Carcc…</t>
  </si>
  <si>
    <t>Roussifl</t>
  </si>
  <si>
    <t>…ros, como cop el amor de Ibrahim á la paz.|La marcha de los árabes hacia terio, y concluye .asegurando que en tí hay muchos abusos que es preciso re Smirna le inquieta mucho. JE.I almirante Roussifl ha asegurado en efecto que formar. , todo lo tomaba bajo de su responsabilidad, si ocurriese un solo incidente contra Mr- La Rochefoucaald elogia «1 mérito y conocimientos del ministerio da rio á los términos del tratado firmado por él. A pesar de esto, el 18…</t>
  </si>
  <si>
    <t>Roussin</t>
  </si>
  <si>
    <t>…oderna. Naupliayen las cestas de Grecia! Nos atrevemos á creer que en las instruc Noticia de loe pueblos y administraciones■ donde han cabido ¡OS premio! ciones que se han dado al almirante Roussin se habrá previsto este caso. mayores, de los que comprctuie el sorteo, de ayer. Los gabinetes de Austria, Frusia y Rusia conservan sus ejércitos en pie de guerra. De los asuntos de Oriente puede resultar algún choque entre intereses NÚMEROS. ' vasillos. ADMIN…</t>
  </si>
  <si>
    <t>…iciada, ó por mejor decir pasativa. La Francia parece que se ha'alarmado mas: asi que, ha ordenado al carecen de moral; confunden de intento todas las nociones de lo justo y de lo almirante Roussin, nombrado últimamente embajador cerca dé la Puerta, que injusto.; no conocen mas moral que la de la fuerza y del triunfo, dispensan marche inmediatamente i Constantinopla con 8 navios de linea; i pero antes que únicamente sus elogios á los perturbadores ,'Sus…</t>
  </si>
  <si>
    <t>…legó el Rey Othoní . ! 'Por ló demás es bastante raro que alfhísmo tiempo de saberse en Francia Nápoli de Romanía ."Cólocotrqni y sus partidarios entregaron al gobierno su* que el almirante Roussin, bajo la autoridad de su. palabra , ha logrado qué se arrrtas,-valuadas.en 7l-9 talaris. • _ _ _ - ' - -' deseche el auxilio de la escuadra rusa, el Diario de S. Petersburgo diga que T?&lt;jr;twi/dc' BerUn fecha 5{de Marzo: «El servicio de-infantería, qpe la int…</t>
  </si>
  <si>
    <t>…y suplicádole que hiciese suspender ia marcha de la escuadra á Sebastopol. El ministro de Marina presenta dos proyectos de ley relativos al gobierno / ’ El enviado del* rancia, el almirante Roussin, llegó después, y acerca do de las colonias, modificados porla.Cámara de los Pares: se mandan pasar á las / esto d&amp;eA^Obtervadpr «que inmediatamente tuvo varias conferencias con el Comisiones. ?3i*r! idivan, y que en seguida este consejo había firmado la paz…</t>
  </si>
  <si>
    <t>…embijada- de Dres- Las conferencias diplomáticas son mas activa» desde que los ejércitos descan -der permitiéndote volver á esta: ciudad á vivir como- particular. (Giobé.) san. El almirante Roussin conferencia todos los dias con el reisreffendi,-y“ gbza —■■■■■En 1» mañana del 1-8 se embatéé en el bateo de vapor Batabia el barón de toda la confianza de la Puerta. Por el contrario Mr, de Boutenieff áe dejá vot' Van-Zuylen con su esposa* y comitiva pata- t…</t>
  </si>
  <si>
    <t>…a que ___Las noticias de Oriente dan márgen á creer que el convenio celebrado en en lo sucesivo se presenten en títulos separados los gastos administrativos del tre la’Puerta y el almirante Roussin no ha terminado todavía aquellos asuntos; - ministerio de Comercio, los de caminos y canales y los gastos relativos á pri que Ibrahim no se había detenido; que la escuadra rusa no ha salido; y que las vilegios de inventos. tropas del CzSttsp han suspendido su…</t>
  </si>
  <si>
    <t>…se les llamase por sus nombres, con cuya modi públicamente el gran sentimiento de que el general Guilleminot no se encuen ficación se adoptó. tre aquí en estas circunstancias. El almirante Roussin se conduce con mucha Por último se desechó y suprimió como contraria á las modificaciones últi firmeza, y hace causa común con Inglaterra, Austria, el antiguo seraskier, el mamente hechas la cláusula 21, que ordenaba se fonnáíe causa á los distribuido* kiajá-…</t>
  </si>
  <si>
    <t>…lación ficarlo: la presencia de las fuerzas rusas contienen algo al pueblo que es felicita al Rey nuestro Señor .manifestando sus sinceros votos por creerlo pro tá muy agitado. El almirante Roussin se ha cargado con una responsabili pio de su deber, ¡podría omitir el hacerlo á V. M. sin incurrir en la detesta dad que le tiene bastante inquieto. Ibrahim continúa sus operaciones: sus tro ble nota de ingratitud ! No,Señora: asi que, puesto á los Reales pie…</t>
  </si>
  <si>
    <t>…n las causas por que Mehemet-Alí se niega á firmar el con cionados eclesiásticos prebendados no puedan establecer ningún impuesto, bajo venio que la Puerta aceptó á instancias del almirante Roussin. cualquiera denominación que sea, pira indemnizarse del pago de la contribución »Alejandría 11 de Marzo. Parece que los negocios se complican, v que insinuada en la anterior, proposición. ■ la paz no está tan inmediata como se creía. Nuestro virey pedia cuatr…</t>
  </si>
  <si>
    <t>Sil El 4 también fue recibido en audiencia por el Sultán con la distinción de •e. Todo bien considerado ,1a actitud de nuestra asamblea dé los Estados res-: bida i su dignidad el almirante Roussin , embajador de Francia. pecto del gobierno, y vice-versa, difiere completamente de /la de lás asambleas Al fin salieron deJSmirna los egipcios , como ya se ha anunciado; gracias á de Stuttgard y de Cassel. Todo pues dependerá menos del informe de la co k inte…</t>
  </si>
  <si>
    <t>…os y secretos. mientos hasta que se recibiese la contestación de Mehemet á las proposiciones . : Mr, Martineaií procura demostrar que el proyecto de establecer una colo de paz del almirante Roussin. El. embajador.;ha correspondido á estos deseos; nia en Argel presenta graves dificultades, y que «&gt;n exageradas las .ventajas que pero aun no se ha recibido la contestación dé lbrahim. Se espera de un momen algunos se .prometen de este proyecto. to á otro al…</t>
  </si>
  <si>
    <t>…lí haga esperar tanto tiempo su contesta la prosperidad de Francfort con la repetición de escena de ata clase, tanto ma ción : pero sobre todo parece que esto inquieta bastante al almirante Roussin, quien yor y ma sagrada a la obligación que todos los habitantes de ella tienen do quisiera que se llevase á efecto el tratado del 22 de Febrero y quedase cubierta cooperar con sus-afuerzos, unidos i los del magistrado, á burlar toda tentativa Su responsabili…</t>
  </si>
  <si>
    <t>…e,'el antiguo volvió á ccupar su puesto: en fin Las mismas medidas se han tomado por el ministerio bávaro contra los po todo entró otra vez en orden. Ibrahim en su contestación al almirante Roussin lacos que no llevasen en sus pasaportes el visto bueno del embajador de Rusia declaró que lo ocurrido en Smirna había sido sin consentimiento suyo; y en en París. ' efecto, no se manifestó en esta ciudad ninguna fuerza de &gt; u e ércifo. El Austria ha renovado…</t>
  </si>
  <si>
    <t>…la nación verá con dis ____ El bajá de Egipto ha contestado del modo siguiente á la intimación que el gusto el escándalo que ha de producir esta cuestión sin que de ella se pueda almirante Roussin le había hecho en Febrero: esperar ninguna ventaja, pues el gobierno no há menester un apoyo de e^ta cla »Señor embajador: He recibido el pliego que con fecha del 22 de Febrero se para consolidarse, y la Cámara ocupa una posición sobrado elevada para con últi…</t>
  </si>
  <si>
    <t>…ja de satisfactoriamente á las'quejas, que ha eipifesto con motivo.de la conducta ob aquel espíritu de partido .que desgraciadamente suele agitar á la débil especié servada por el almirante Roussin. De cualquier modo que sea, se teme que los tilinta na, mas por égpisínb qye por la persuasión de ser el mas sagrado deber da negocios de Oriente sé .compliquen cada vez mas ¡ lo cual proporcionará buenos todo español; es, sí, consecuencia precisa del amor in…</t>
  </si>
  <si>
    <t>…ya quien en el seno de -virey de Egipto. (Id.) s» esta misma Cámara, y desde su tribuna, insulte y ultraje graduando de audacia ____ Ya hemos publicado una carta de Mehemet-Alí al almirante Roussin, ■unos hechos ocurridos fuera.de ella, calificándolos á su antojo, criticando la li carta que-por su estilo elegante y atentóse podría atribuir á una pluma france bre defensa de los acusados, y violando por este hecho la lev, pues con sus sa. Ahora vamos á in…</t>
  </si>
  <si>
    <t>…feqoeno entrase en el Bosforo, y de hacerla fondear en el golfo de Bur- también pronto eñ Bújuckderé, delante del partió dé la l^km de Prb»,ia,un gzt, tíe sido adoptada sin que el almirante Roussin hubiese tfnido necesidad de paquebote, 4 fin de que pueda, si fuere necesario, lievar aéSós y órdenes 4 está emplear para ello el menor esfuerzo, ni de hacer 4 la Puerta la mas insignifi- escuadra! .; . " : esntoamenaza; y esto por la simpltcísima razón de qu…</t>
  </si>
  <si>
    <t>…alguna.” {Sanl) 1 el orden en esta capital y de emprender sus operaciones contra' Ibrahim. To dos se lamentan de que Inglaterra y Francia permitan que la Rusia adquiera Carpa del almirante Roussin i Mehemct-Ali, yirey dt Egipto. tan grande influencia en este país. El embajador de Inglaterra, bien lejos do mezclarse por sí mismo en lá cosa mas. mínima, se advierte que todo cuanto 1 «Therapia, en el palacio de Francia, á 22 de Febrero. i hace es corúo po…</t>
  </si>
  <si>
    <t>…y de los gas meroso y bien organizado ejército de Ibrahim. Se ha solicitado ademas la in tos del año que concluyó en 5 de Abril de 1833 con el del año precedente, y tervención del almirante Roussin para que persuada á Ibrahim la necesidad de establece que el total de las rentas percibidas durante el año de J832 fue de suspender sus operaciones, y dar principio á los tratados de paz, con cuyo ob 46.8533 libras esterlinas, y el de los gastos 45-3663, de d…</t>
  </si>
  <si>
    <t>…ue, S. A. siempre le vivirá por ello reconocido: servado con mucha razón el lord Althorp, en saber con qué se reemplaza la sin embargo, habiéndose tratado oficialmente con S. E el barón Roussin , em ■contribución que. la Cámara ha suprimido; y aqui se presenta naturalmente la bajador de Francia, el negocio de Egipto , y habiéndose decidido á gusto de cuestión de la contribución territorial que no tiene tantas trabas ni inconve S. A., según la resolu…</t>
  </si>
  <si>
    <t>…r la .presentación de la suya hasta que lla nuestro gabinete á complacer á Rusia, parece que está resuelto..á mandar lo verificase aquel, á lo que accedió Mr. Vithmore. ‘ A que el almirante Roussin regrese á Francia.” (El Tiempo.) /.Sir \V. V?giU&gt;y interpeló aUlord Althorp sobre el partido que se proponía JL-:_Según se ha dicho esta tarde, el ministerio, convencido de que no es posi tomar respecto al voto .dado por la Cámara el viernes 26, á lo que cont…</t>
  </si>
  <si>
    <t>…anelos abierto al pabellón ruso para~l* libre comunicación Mr. Spring Rice impugna la ntocion de Mr. Cobbett, en que pedia un con la Grecia! ¡Quércambio tan asombroso de cosas! El almirante Roussin no/ repartimiento mas equitativo del derecho del timbre; Dice.!quéison erróneos los se halla muy tranquilo por todo esto, y no desea sino que lá Francia csté..satis— • cálculos ,de Mr. Cobbett;'que el sistema de 'impuestos, en 'muchísimos casos, fecha de él..…</t>
  </si>
  <si>
    <t>…yo contenido es la aprobación que el ga rencias del viage; pero que siempre l^a habido en Constantinopla un secretario binete francés ha' dádó á las eEtipulacionis'firmidas por el almirante Roussin de la embajada inglesa, que con el mayor esmero ha cuidado de los intereses' el 21 de Febrero. El embajador ha comunicado al reis-effendi las instruccio de la Gran Bretaña; concluye diciendo que no halla inconveniente en presea-* nes que se habían enviado des…</t>
  </si>
  <si>
    <t>…emas se ha embarca M. de Butenref triunfa, y nada hace el gobierno turco sin darle antes aví— do en Alejandría mucha artillería y murficiones de guerra, circunstancias que fte. El almirante Roussin se acomoda d las circunstancias, y ha propuesto al indica proyectos ulteriores y de mucha extensión. No obstante un país como</t>
  </si>
  <si>
    <t>…irada de Lis tropas rusas. PORTCCAt. »Las noticias • directas de Consrantinopla que alcanzan hasta el 25 do Coimbra 20 de Mayo. Abril, dice la Gaceta de Augsburgo, anuncian que el almirante Roussin, que El 18 del corriente llegaron á esta ciudad 15 desertores del ejército de lo* tiene frecuentes conferencias con el ministerio otomano, no oye sino declara rebeldes de Oporto: 6 de estos son franceses, y 9 portugueses naturales de las ciones equívocas y pr…</t>
  </si>
  <si>
    <t>…juramento prescrito-por la constitución, y en seguida eUministro del 'Interior leyó en nombre del Rey él siguiente discurso: retirado, y quede definitivamente arreglada la paz. El almirante Roussin esta «Señóte»: Con‘ arreglo 3 la constitución S. M. ha convocado á sus leales tnuy satisfecho del giro que han tomado los acontecimientos, y en cfectp puede decir que ha conseguido un tríanfó diplomático, púéstd qüe por sus cstvuór, Estaáos eá una díeta ordin…</t>
  </si>
  <si>
    <t>…ios impresos en podrá experimentar grandes dificultades y hallarse detenido en sus pasos desde Marsella y en Lugano, y con la oferta de sumas considerables. El objeto do es que el almirante Roussin ha logrado neutralizar la influencia de Rusia. Por es tos conspiradores era destruir el culto, trastornar el gobierno y establecer una fuerzos que haga la-Puerta para aparentar independencia, es notorio mucho república. En lós escritos encontrados á los princ…</t>
  </si>
  <si>
    <t>…e ser que ia influencia francesa haya contribuido en gran parte a esta medidas que se han adoptado para su seguridad, y por ésta sola razón se justifi variación, á pesar de que el almirante Roussin agasaja mucho á los plempotcn— caría suficientemente la presencia de un embajador extraordinario ruso en la ca dar ios rusos, sin omitir nada de cuanto pueda serles agradable. Asi que, el conde pital del imperio otomano; y aunque la sublime Puerta se juzga di…</t>
  </si>
  <si>
    <t>…incesa, murallas de Constantinopla. Sin embargo, es de esperar que no serán.inútiles repique general de campanas, iluminación y música, con algunos fuegos, y hoy los esfuerzos del almirante Roussin para alejár á las tropas auxiliares rasas ri' ¡1». con función de iglesia y un solemne Te Deum en esta parroquial. intercesión en favor de MehenVet-Alí, porqué será preciso ó volverse arras de Dignaos, Señor, admitir esta sencilla y pura manifestación de los…</t>
  </si>
  <si>
    <t>…les á la tropa, púa de este modo ú la primer orden del gobierno estarfi días antes de la salida del correo, lar Messange, que conduce la corresponden completo el ejército. cia del almirante Roussin al contraalmirante Hugon, hallándose á la entrada M. Paixhans apoya el proyecto del gobierno. M\L de la Rochefoucauld y(de los-Dardanelos, recibió tres balazos disparados desde el castillo de Europa. Subcrvic hacen algunas observaciones acerca del sistema que…</t>
  </si>
  <si>
    <t>…encia las tropas rusas permanecerán aun por algún tiempo para el espíritu militar; bien que el gobierno nada omite pira sofocar este espí bajo las murallas de Constanrinopla; y el almirante Roussin, á pesar de sus ritu , pues*desprecia los buenos v repetidos servicios, y destruye la emulación amenazas, no conseguirá que estas tropas se retiren hasta que Ibrahim no lo ha concediendo á la corrupción civil las recompensas que mas aprecia la milicia: ya ver…</t>
  </si>
  <si>
    <t>…de aconiecr- realizado la completa retirada ác Ibrahim, obrará el emba jador jngles.de acuri«rítlj&amp;clo será sin duda de Otro, pero glorioso, como debe serio la calina de do con el almirante Roussin, y hablará con energía para lograr que la Puatra</t>
  </si>
  <si>
    <t>…ICIO. fiar ’ licenciados. serán están que al servicio de la Puerta El Rey y Reina nuestros Señores, la Sermá. Sra. Princesa heredera y su Estás disposiciones tienen muy confuso al almirante Roussin, que supone angusta Hermana siguen sin novedad en su importante salud. á nuestro gobierno obcecado al verlo arrojarse en brazos de Rusia. Mas no me rece que por esto se le censure, pues la política del almirante habia conducido Del mismo beneficio disfrutan S…</t>
  </si>
  <si>
    <t>…ues pequeños. esta noche en comisión: y no se duda que la ¡discusión será muy intere Se está esperando al sucesor de M. de Varennes, y luego que llegue Se mar sante ' _ ' chará el almirante Roussin. (Gaceta de Augsburgo.) ____ En la sesión del 19 de la Cámara de los Comunes se continuó la discusión ITALIA. dél bilí de la cédula de las Indias orientales, y particularmente se habló so bre la cláusula 89, en que se establece el nombramiento de dos obispos…</t>
  </si>
  <si>
    <t>…el bergantín el Palinuro el contralmirante Hugon para marchar á gradúa de virtud, se asesina impunemente, se ultraja el sacerdocio, se saquean Constantinopla, adonde le llamaba el almirante Roussin, nuestro embajador. los templos, y se desprecian públicamente las cosas mas sagradas: en aquel se castiga inmediatamente el crimen, pero después de procesados y juzgados los Partí 15 de Setiembre, reos por el tribunal competente; se respeta el sacerdocio, se…</t>
  </si>
  <si>
    <t>Roussin'</t>
  </si>
  <si>
    <t>…ugusta descen fruto de la paz por hallarse puesta en una situación muy embarazosa. Para com dencia por la inmemorial costumbre confirmada por la ley 2,*, titulo 1S de la place? al almirante Roussin'; la Puerta ha hecho á Ibrahim inmensas concesio Partida 2.*, restablecida legalmente, solo resta elevar á la soberana.considera nes , y para agradar á M. de Boutenieff no ha cesado de declarar él reis-ctFendi ción &lt;je V. M. sus fervientes afectos de júbilo, d…</t>
  </si>
  <si>
    <t>Roussin'persiste</t>
  </si>
  <si>
    <t>…itu de los genízaros se manifiesta cada vez mas; por lisonjera! esperanzas vuestros fieles vasallos, que á la par se glorían de llamarse lo cual se han hecho algunas prisiones. El almirante Roussin'persiste sin em vuestros-muy agradecidos hijos. bargo en pedir que se despida á la escuadra rúsa, declarando que esto es posi Corfio tales aclaman á V, M. deseándole dilatados años de vida en compa ble , si se quiere , sacando á remolque con un bateó de vapor que se h…</t>
  </si>
  <si>
    <t>Roussin-</t>
  </si>
  <si>
    <t>…an rema cierta perplejidad que anuncia por So Conten' ál^ gun acontecimiento de importancia. » , ■ ' CÁMARA J&gt;E ios! COMUNPA Jel 18. Hé aquí lo mas interesante del-convenio que el almirante Roussin- ha he—' cho con la Puérta, por el cual sale garante de la integridad del Imperio oto-' Eli eStá MSÍón, despües de haber presentado Mr. fowell-Buxton una expm mano: l.“ Cesarán las hostilidades: 2.° Ibrahim evacuará el territorio que té en** sicrtjn*firmada po…</t>
  </si>
  <si>
    <t>Roussinf</t>
  </si>
  <si>
    <t>…el Estado de Castilla, y que asistan también como testigos del vencedor por los gastos de la guerra. dos ministros del Consejo Real. Tendíase entendido en la Cámara para su cum El almirante Roussinf ha pedido á su gobierno instrucciones y poderes mas plimiento. er/Está rubricado de la Real mano.~ En Palacio á 25 de Mayo de evtensos para evitar las lentitudes de la correspondencia. Parece que desea tener 1Í33.—Al Presidente del Consejo Real. bajo sus órde…</t>
  </si>
  <si>
    <t>Roustan</t>
  </si>
  <si>
    <t>…, en la oue complejo de los negocios de Europa. le ha dado cuenta del afecto y amistad con que su estado mayor y él mismo ____Escriben de Munich que un habitante de Strasburgo, el doctor Roustan, han sido recibidos en Flessinga por todos los habitantes luego que llegaron acom se había presentado en Wurtzbourg con el objero de redactar una gaceta libe pañando á los prisioneros holandeses. El almirante debe salir muy pronto de ral; pero el gobierno man…</t>
  </si>
  <si>
    <t>RouWin</t>
  </si>
  <si>
    <t>¿^¿3\^HJándeltblad del J2Jd corrítnt* dice loiigtííehter '■ / jyyy •»E1 .almirante RouWin y lord Ponsomby manifestaron a U Puerta que iw» nSabejnos por conducto fidedignoque las tiegcjpacipnes relativas at tratada gobiernos .convencidos, .de que es necesario ^mantener la. independencia ptomadefinitivo continuarán cá Londres y no en otra parte ,-y…</t>
  </si>
  <si>
    <t>Roxeley</t>
  </si>
  <si>
    <t>…estaban, tan fortificadas en otro tiempo, ni que en las inmediaciones de Til— gún peligro. ■ bourg se levantase un sólido y fuerte castillo;■ pero á pesar de esto todos opinan El lord Roxeley apoyó también la medida, y defendió á los ¡udíoi de la* que estas obras de ningún modo anuncian el rompimiento de la paz. preocupaciones y baldones dé que son objeto: y para probar que no carecían Ha vuelto á aparecer en Bruselas el cólera, pues se han conduc…</t>
  </si>
  <si>
    <t>Rozas, Ramón de</t>
  </si>
  <si>
    <t>Ramón de Rozas</t>
  </si>
  <si>
    <t>…izo un importante servicio, en que se distinguió por su serenidad , como el tíofia Isabel ii. = En mi oficio de 3/de 1 actual tuve et honor de manifestar á subteniente de la misma D. Ramón de Rozas, y el capitán de infantería, te V. E. que noticioso se acercaban á esta ciudad los rebeldes por el camino que niente ilimitado’, que voluntariamente se agregó á ella, D. Francisco Media“llaman del Escudo , al mismo tiempo'que tenían fuerzas considerable? en R…</t>
  </si>
  <si>
    <t>Rozo, Manuel García</t>
  </si>
  <si>
    <t>Manuel García Rozo</t>
  </si>
  <si>
    <t>…lacro naval. Dos derna , comenzada en el del tomo xvi de esta obra. buques , fondeados en la punta de la isla de Albcrni, subieron por el rio, y al —EeAesdones hechas ai aeronauta D. Manuel García Rozo sobre su ofrecida fundón pasar por frente de una gradería que se habia hecho para las autoridades y per aerostática, fundadas en la queverlficd en esta corte el capitán D. Vicente Lunardi. Se vende en la librería de la viuda de Paz. sonas mas distinguidas tá…</t>
  </si>
  <si>
    <t>RrmqtriUo, FraOessOO</t>
  </si>
  <si>
    <t>FraOessOO RrmqtriUo</t>
  </si>
  <si>
    <t>…cordes, tm osctñrosy Sñt eqt«Vocos, ^^naHÉisepépromete »dk deducir de ellos; no erá traa résohsricm, riso dks trien un semílldo: &lt;te r&amp;* «cordsas y guerras aviles. La culpé era de D. FraOessOO RrmqtriUo y de ñaf íenos ministiosdri Cornejo, que po querían consentir enque se alterase klontaba á salir de allí para Hamhargo coa una colección deó3 ospeeris de plastas recogida! tu aupadla coteda durante'ks últimas cuatro anos. Ueva tambiea íe^aUeckb los Rey» Catól…</t>
  </si>
  <si>
    <t>Ruano, Andrés</t>
  </si>
  <si>
    <t>Andrés Ruano</t>
  </si>
  <si>
    <t>…,665 rs. y 10 maravedís, por escritura de 6 de Febrero &lt;je 1654 ante Francisco Murales, á favor dorados y plateados con la perfección que tienen los procedentes del extrangero. de D. Andrés Ruano, á fin d ■ que dentro del término de 30 dias .comparezcan en di Mi! rs. vn. y título de socio de mérito al que presente un surtido de limas, cho juagado, y por la escribanía de Gaona y Loeches, á deducir lo que les cooveoga formones, gubias y otras herramient…</t>
  </si>
  <si>
    <t>Rubert, Joséf</t>
  </si>
  <si>
    <t>Joséf Rubert</t>
  </si>
  <si>
    <t>…sJr^neo, D. Rosendo Rico, D. Juan Pfzelon, D. Antonio García Herreros, Don efecto por anuncio publicado en la Gaceta de 22 del mismo mes de Diciem Ramón de Mesa , D. Juan Reinaud, D. Joséf Rubert* D. SHnon Boudiguer y compa ñía, y los señores Rubiere é hijos, acreedores 4 la testamentaria de la marquesa bre; adviniéndose que para mayor-comodidad de los interesados, y evitarles viuda de Méritos; para que en el. término de cinco aseses comparezcan aote…</t>
  </si>
  <si>
    <t>Rueda, Manuel Martínez</t>
  </si>
  <si>
    <t>Manuel Martínez Rueda</t>
  </si>
  <si>
    <t>…salitre y la pólvora, escrito y publicado de ordeo del Rzr dos de la caja de amortización. El Presidente lee el art. 3.° concebido en estos nuestro Sefior, y dedicado á S. M. por D. Manuel Martínez Rueda. Esta obra, debida términos: «Desde que se promulgue esta ley solo en virtud de otra ley espe.ial i la solicitud de S. M. para fomento y prosperidad de nuestra industria, es iodispen~ se podrá disponer de alguna parte de las rentas rescatadas por la caja de a…</t>
  </si>
  <si>
    <t>Ruiz, Andrés</t>
  </si>
  <si>
    <t>Andrés Ruiz</t>
  </si>
  <si>
    <t>…ía: para la de Jarandilla , á D. Matías de Medina: para la de Beteta, á D. Jo- gún enseña una constante experiencia en otros países. sef Velazquez Prieto: para! la de Cogoltudo, á D. Andrés Ruiz: para la de Noticias sanitarias de Andalucía y Extremadura. Medina de las Toires, á D. Antolino Ortega: para la de Brihuega, á Don f Francisco María Marcinez: para la de Monoc-ar, á D. Josef Salamanca y Ma- Partes del Excmo. Sr. marques de Us Amarillas, canta…</t>
  </si>
  <si>
    <t>Rule, Manuel</t>
  </si>
  <si>
    <t>Manuel Rule</t>
  </si>
  <si>
    <t>…ideren con derecho á los bienes que ban quedado por falleci ' Guadalajara.__(En la ciudad.) Trigo de flor, de 48 4 50 rs. fanega: miento de Dolía Rosa Rodríguez, viuda que fije de D. Manuel Rule de la Sierra, ocur cebada, de 18 á 19 id.: aceite, de 33 á 34 rs. arroba: vino, de 6 4 7 id. rido en esta corte, para que dentro del térmioo preciso y perentorio de 30 días com parezcan eo el juzgado de dicho Seflor, y por la escribanlWacante de Garda de la M…</t>
  </si>
  <si>
    <t>Rulz, Joaquín Morales y</t>
  </si>
  <si>
    <t>Joaquín Morales y Rulz</t>
  </si>
  <si>
    <t>…recciones que ha que se cre^n herederos d acreedores i los bienes que han quedado plor fallecimiento yan podido cometerse en la ejecución de un plan tan vasto y tan difícil, no de D. Joaquín Morales y Rulz, superintendente que fue de la Real fábrica de taba pueden, rebajar en nada el mérito de una empresa quo daría mucha gloria aun cos de esta villa , para que en el término de 26 días comparezcan por sí d por medio de procurador á deducirle en el juzgado de dic…</t>
  </si>
  <si>
    <t>Rumigni</t>
  </si>
  <si>
    <t>…ento, y el modo con que las Madama Adelaida, la princesa María y el príncipe de Joinville, acompa han de desempeñar, S. M. la Ruina Gobernadora por otros Reales decretos sados del general Rumigni, llegaron áBruselas el martes. El dia anterior había de 10 y 14 dei corriente, se ha servido nombrar para estos destinos, teniendo también llegado á aquella ciudad M. Le Hon, embajador de Bélgica en Paris. «n consideración sus méritos y circunstancias, á los…</t>
  </si>
  <si>
    <t>Rusel</t>
  </si>
  <si>
    <t>…lenipotenciario, en lugar del lord Howard de vVal- lica á ia tarca, un destacamento de carabineros de caballería, una hendí de des, quehtKim hemos dicho para á Lisboa á relevar al lord Rusel!. (Giobe.} músicos que entonaban himnos á SS. MM., y por último, cerraba la comitiva ----- Eí encargado de Negocios de España vir.jtó av«- ai vizconde Pahnerstcn tz un. piquete de provinciales de Lorca con un inmenso concurso de gentes que k secretaría efe Es…</t>
  </si>
  <si>
    <t>RUSIA</t>
  </si>
  <si>
    <t>…stas de Caramania. (.Monitor e^ipeto.') todos seamos perennemente tan felices como deseamos. Nava del Rey, de nues tro consistorio, á 12 de Octubre de 1833.=A L. R. P. de V. M.=EI alcalde RUSIA. mayor, Manuel María Jurado. =r Manuel Casasola.=Manuel García.Esteban Cronstadt 2 de Octubre.Carbonero .rrManuel Crespo.=Agustin Rodriguez.=josef Ramos.=:Roque Sán chez.crAgustin Luengo.¿rCeledonlo Búrgos, escribano. El 28 de Setiembre llegó á. Tzarcoecelo S…</t>
  </si>
  <si>
    <t>RUSIA, Antonio</t>
  </si>
  <si>
    <t>Antonio RUSIA</t>
  </si>
  <si>
    <t>…nuas alarmas. (.Gaceta de Necker.') NOTICIAS EXTRANGERA3. cerbeRa. Genova 26 de Junio. (Continuación del correo anterior.) Se ha preso en esta ciudad á D. Maximiliano Espinóla y á D. Antonio RUSIA. Doria, pertenecientes á dos de las familias mas ilustres de la antigua repúbli ca. El primero es hermano del capiian de guardia» de S. M. Riga 17 de Junio. El hermano del conde Balfi, preso en Alejandría, ha ofrecido declarar to S, M. ls Emperatriz partió ca…</t>
  </si>
  <si>
    <t>Rusio, Domingo</t>
  </si>
  <si>
    <t>Domingo Rusio</t>
  </si>
  <si>
    <t>…uedará sujeto á una cuaren á D. JoseTMaría López Díaz; para la de Aeuilar de Córdoba á D. Juan Ig tena de observación de 21 dias. nacio Alaminos; para la de Pedraza de la Sierra á D. Domingo Rusio; para Dado en Gibraltar el 30 de Setiembre de l833.=Gu¡Ilermo Houstoun, la de Montemayor á D. Baltasar Maldonado; y para la de Mataró á D. Josef teniente general y teniente gobcrnador.=Por mandato, G. Adderley, secreta Antonio Bayarrí. rio civil. Igualmente t…</t>
  </si>
  <si>
    <t>RüsseH, John</t>
  </si>
  <si>
    <t>John RüsseH</t>
  </si>
  <si>
    <t>…aron que seria muy útil para Irlanda, así como muy ga del Bosforo, á pesar de que el viento es favorable para su viage. Añaden al benéfico á su población desgraciada. Mr. Hume, el lord John RüsseH, sir R. gunos que el Sultán se halla en situación muy crítica, pues si la escuadra rusa Pee! y Air. O'Connell por el contrarío combaten este proyecto, declarando no estuviera en el puerto habría desórdenes en Constantinopla. que un asunto tan delicado exigía…</t>
  </si>
  <si>
    <t>Russel, J.</t>
  </si>
  <si>
    <t>J. Russel</t>
  </si>
  <si>
    <t>…que so ha lo- . Richyiond. el vizconde Meíbume, el vizconde Althorp, el honorableC. Graht, __Ii .-frál-uL* Ibríhim- hi-tü OcMpádo realmente Íd.g»Smirna, al el condé Carlistc y el lord J. Russel. (Courier.} -HegÓ-dltíbñifé del-pweftoí'ifc l4'misma ciudad una escuadra Anteayer, estuvo' lárgo tiempo Mr, Van-de-Weyer, embajador belga, en : se M 1í búáítestacion tÍÉ' Meherpet-Alí i las propoests» ‘del conferéñcia cotí el príncipe de' Talleyrand. S. E. pa…</t>
  </si>
  <si>
    <t>…s ter Pernocte é Inglis, censuraron el sistema político que el gobierno ha seguidd res minasen pacíficamente, porque las partes beligerantes no tenían motivo para pecto á Holanda; lord J. Russel, sir Lushinglon y lord Aithorp procuraron continuar la guerra, ni las otras para empezarla. defender al gobierno, y la Cámara aprobó la propuesta. Nosotros, que por profesión y por deber nos creemos obligados á examinar Mr. Hume pidió la lista de los embajado…</t>
  </si>
  <si>
    <t>Russel, John</t>
  </si>
  <si>
    <t>John Russel</t>
  </si>
  <si>
    <t>…inuó (como ya se ha anunciado) la disensión de margen á creer que se conseguirá el objeto deseado, y el gobierno esrera que las medidas propuestas para Irlanda, y en ella votó' el lord John Russel en su las ulteriores noticias que todavía espera de Lóndres le pondrán-en estado de favor , porqué í su parecer estaban suficientemente justificadas por una impe realizar hien pronto esta proyectada misión.? riosa-necesidad. » El Presidente dió gracias al min…</t>
  </si>
  <si>
    <t>…de verificarlo se establece que se nombren comisionados que se encarguen de poner en ejecu el dia siguiente, que era el 26. (Muchos gritos, Ah\ ah\ No \ no’.) ción éste bilí.1’ El lord John Russel dijo que bien conocía que los periodistas no teniatl El duque de Wellington propuso como adición á dicha cláusula que uno derecho de suprimir los discursos de las sesiones, pero que á pesar de ello no le de los comisionados legos pudiese ser elegido por el ar…</t>
  </si>
  <si>
    <t>Russell</t>
  </si>
  <si>
    <t>…l de sus derechos á la regencia en favor de uña noulli, y el teniente de Kersabiec, se ha dignado el Sr. D. Miguel 1 nombrar de las Infantas, y que se han enviado instrucciones al lord Russell para que los caballeros de la orden de la Torre y la Espada; y al capitán de voluntarios acelere este arreglo, asegurándose ante todas cosas de la aprobación del marques Realistas Antonio Leal, caballero de la orden de Cristo. Por la misma razón de Pálmela. F…</t>
  </si>
  <si>
    <t>S, Pedro</t>
  </si>
  <si>
    <t>Pedro S</t>
  </si>
  <si>
    <t>…res, Josef Mana Dou Martínez." de 1833.=Excmo. Sr.zzMunuel María de la Sierra.=Excmo. Sr. capitán gene ral de Castilla la Vieja. El comandante en gefe del ejercito de observa» ion D. Pedro S.irxfieid en parte de fecha 12 del corriente comunica desde su cuartel general de Turc *s R En ejecución de las ordenes de V. S., y siguiendo las. instrucciones que se siguiente : había servido comunicarme, no solamente para impedir á toda costa la reunión «Exc…</t>
  </si>
  <si>
    <t>S, Pedro Ceballos y Guerra</t>
  </si>
  <si>
    <t>Pedro Ceballos y Guerra S</t>
  </si>
  <si>
    <t>…cia inalterable ANUNCIOS. ue forma el carácter de los hijos de Rodrigo. Valladoiid 29 de Octubre e 1833 =E1 espitan general de Castilla la Vieja, Vicente de Quesada. Respuesta del Sr. D. Pedro Ceballos y Guerra S la carta y papel que desde París le escribid el marques de Almenara ea 27 de Setiembre de 1814. Ua cuaderno en 8.°, 'Madrid 1 dt Noviembre. edición de 1815, á ¿ rs. rústica. ------Instrucción para pastores y ganaderos, escrita en francés por el C. Daubenron,…</t>
  </si>
  <si>
    <t>Sa-, Joaquín</t>
  </si>
  <si>
    <t>Joaquín Sa-</t>
  </si>
  <si>
    <t>…onveniente á su cumplimiento.=Está rubricado dé So de esta Mi N. villa, íntimamente persuadido que tala son los feo ten tes [la Real mano.=En Palacio á'23 de Diciembre de 1833.= A D. Joaquín Sa- votos de su laborioso vecindario, se apresura á elevarlos á U alta dignación de Emaniego. V. M., cuva vida-tonserve el cielo los muchos años qoe ha menester la mo -Oí' '• MINISTERIO DB GRACIA Y JUSTICIA. , narquía. Bilbao í&gt;:de Diciembre de I333.=beñora,= A E…</t>
  </si>
  <si>
    <t>Saarcz, Fernando</t>
  </si>
  <si>
    <t>Fernando Saarcz</t>
  </si>
  <si>
    <t>…::-J ^. detropasCetrtiestante», ciudadesf transeúntesdeS; Eeroanñ««o layprortoclaBtíiúi; pordeclcdrddba,lérminoCampo-dede éuátro Gibrxlfar,añaal, te-narae-plata - í ActíuitJk vt*- D. Fernando Saarcz y j&gt;. Juan Casielles, por hallarte en ftalado para 1* celebracloa del remáte et dia del prdatmo megde.^úUu l las ioAo fe14***</t>
  </si>
  <si>
    <t>Saavedra, Francisco de</t>
  </si>
  <si>
    <t>Francisco de Saavedra</t>
  </si>
  <si>
    <t>…ria, con fecha del 12 do vincia de Cádiz; de Zamora á D. Francisco Lanuza, actual contador de la pro Diciembre último lo'que sigue: _ • vincia de Valladolid; jr de Gu adai ajara á D. Francisco de Saavedra, intenden &gt; AAcabode llegar de ftn viaee que be hecho ¿caballo y vivaqueando, ha- te honoraria de provincia, y presidente de la comisión de recaudación de ar btéftdo atraveMdp en ¿O días toda la Siria, la Galtléa y la Palestina , y llega- bitrios de reemplazo…</t>
  </si>
  <si>
    <t>Sabater, Juan</t>
  </si>
  <si>
    <t>Juan Sabater</t>
  </si>
  <si>
    <t>…to de laciudad de Cervera, una de las de votó en Cortes, dremos la legitimidad de nuestra Reina Isabel ii y su soberanía: cumpliehr • dbñ fecha de 26 del pasado, y en unión con su gobernador D. Juan Sabater, do con tan sagrado deber, libertaremos á la España de horribles confusiones ! ha levado una éxposicion á S. M. Ii Reika Gobernadora, felicitándola por hasta perder nuestras vidas, "/ ’ _ .... iasábiduría de sus decretos, y por el advenimiento al trono de su…</t>
  </si>
  <si>
    <t>Sabau</t>
  </si>
  <si>
    <t>…o, de 25 4 27 rs. fanega, cebada, de 1(5 4 17 id.: aceite, do se quiso introducir en 1713: y por consiguiente la subsistencia de la antigua 2p 4 34 rs. arroba. ley fundamental. El Sr. Sabau, siguiendo en esta parte la opiniorTdel ilustre Han entrado en este puerto en todo el mes de Mayo último 47 naves conde de Campomanes, expone con suma claridad y buena lógica los argumen mercantes, y salido 67 con varios frutos y efectos. tos que prueban la i…</t>
  </si>
  <si>
    <t>Saenz, Gregorio</t>
  </si>
  <si>
    <t>Gregorio Saenz</t>
  </si>
  <si>
    <t>…do, dés, D. Diego González Alonso, D. Dionisio Valdés, T). Domingo Ruiz y dispondréis lo necesario á su cumplim¡ento.=Éstá rubricado de la Real mano.= de la Vega, D. Felipe Bauzá, D. Gregorio Saenz deVillavieja, D. Josef Mou- —Paludo 23 de Octubre de 1833.=A D. Antonio Martínez. re, D. Josef Muro, D. Juan Oliver , D. Manuel Herrera Bustamante, D. Ma• nuel Llórente, D. Manuel Sierra, D. Mariano Lagasca, D. Mateo Aylion, Convencida de que para que sea efi…</t>
  </si>
  <si>
    <t>Saenz, Ildefonso</t>
  </si>
  <si>
    <t>Ildefonso Saenz</t>
  </si>
  <si>
    <t>…f, i » M. ¿4» 60 v 51,56, 47* ao, 34, 30, 34 di f. vol. y firme : 4741 47 y 46} i 51 y 45 d. f. vol. y tirme á prima. Vales ao consolidados. y 13 al contado: ii$ ¿ 11 d. t é voL. D. Ildefonso Saenz , cura párroco de la villa de Pedroñeras, en el obispado Deuda negociable del $ p. 100 á papel, 00, Id. sin Interes, 00. de Cuenca, ha remitido el 4 del actual , con la expresión reverente de su leal Acciones del banco español, 00. tad á S. M. la R va Goberna…</t>
  </si>
  <si>
    <t>Saenz, Lorenzo</t>
  </si>
  <si>
    <t>Lorenzo Saenz</t>
  </si>
  <si>
    <t>…ividirá ,por ahora en dos solas secciones. 1.* Artee y ciencias. 2.a Literatura. £n la /i,a sección se insertarán con el titulo de Tecnológico todas aquellas materias de Amedillo. D. Lorenzo Saenz de la Cámara, en dicha villa) desde 1.® de *u cl^se que no exijan un escrito largo, guardando en su impresión una paginación Mayo i fin de Octubre. Seguida hasta la conclusión é íodíce de cada tomo respectivo; y Cuando se baya de Batios de Bejar. ,D. Francisc…</t>
  </si>
  <si>
    <t>Saenz, Saturnino</t>
  </si>
  <si>
    <t>Saturnino Saenz</t>
  </si>
  <si>
    <t>…Pareja y D. Silvestre Collar. En dibujo y pintura D. Felipe Vedoya, D. Rafael Córdoba, D. Juan Nota. El subdelegado general de policía recomienda el infatigable zelo dd Bessieres, D. Saturnino Saenz, D. Francisco Sánchez y D. Bruno Saenz. encargado de la subdelegacion principal D. Josef de Santa Cruz, asi en man En música fueron premiados D. Francisco Viado, D. Antonio Socueva tener la tranquilidad pública, como en aliviar la suerte de los vecinos de Tri…</t>
  </si>
  <si>
    <t>Sagredo, Josef Gil de</t>
  </si>
  <si>
    <t>Josef Gil de Sagredo</t>
  </si>
  <si>
    <t>…en la librería de Martínez. Carlos III; y todo esto, después de tantas guerras y convulsiones políticas, que ——Ordinario de la misa en latín y castellano, traducido nuevamente por D. Josef Gil de Sagredo, arcipreste de la iglesia de Alcaraz, con un pequeño ejercicio cotidiano parecían haber dado á la nación heridas de muerte, podemos decir que no está que contiene varias oraciones para la confesión y sagrada comunión, los siete sal aniquilada la industria, qu…</t>
  </si>
  <si>
    <t>Said-efFendi, María Isa- Mehemet Emin</t>
  </si>
  <si>
    <t>María Isa- Mehemet Emin Said-efFendi</t>
  </si>
  <si>
    <t>…dad, para desempeñar el Buyukderí 10 de Mayo, acto.á.que por mi Real decreto de 10 de Mayo anterior fue nombrado, de re cibir el juramento que han de hacer mis reinos á la Infanta Doña María Isa- Mehemet Emin Said-efFendi, sugeto que goza la confianza del Sultán, y »ei Luisa,-mi Hija primogénita, como Princesa heredera de la corona á falta que la merece, fue enviado por la Puerta á Ibrahim-bajá para anunciarle que de varón: he tenido á bien nombrar en su lugar al Patriarca de…</t>
  </si>
  <si>
    <t>Saint-Aulaire</t>
  </si>
  <si>
    <t>…o hace muy verosímil el hallarse en esta ciudad muchos diplo gros de una habitación á otra en la misma isla ^"modificación ó adición que máticos , inclusos el mariscal Maison y el conde Saint-Aulaire. El lord Min se adoptó sin la menor dificultad. io, amigo íntimo del primer ministro Grey, acaba de llegar á Alemania, des El lord. Su lite Id solicitó se añadiese otro articuló, por el cual se prohibiese pués de haber tenido en Londres muchas conferencias co…</t>
  </si>
  <si>
    <t>Saint-Cyr-Nugucs</t>
  </si>
  <si>
    <t>…gobierno. francés fuese el día , sobre poco masó menos,excepto el último-,.qiie:-ha habido'4ó, y que único interesado en este negocio, hubiera podido tonas: una* determinación el general Saint-Cyr-Nugucs , gefe de estado mayor, babia recibido una con— - capaz de conservar ¡lesos sus derechos; pero que en el.iStSIéF^n que se hallan fusion en- el hombro izquierdo.” las cosas no¡ticne ínteres en volver á tratar dél reconocimiento de Haiti. ____En-un periódico al…</t>
  </si>
  <si>
    <t>Saint-Priest, Alexis de</t>
  </si>
  <si>
    <t>Alexis de Saint-Priest</t>
  </si>
  <si>
    <t>…los granos y Las hari de Vandreuil; parala de Copenhague álduqué de Montebelio; para el Rio nas: máquina cuyo modelo y descripción se hallan depositados en el Real con •Janeiro al conde Alexis de Saint-Priest; para su ministro residente en Floren servatorio de Artes, habiéndosele expedido por el supremo consejo de Ha cia at'barón de Talleirand; á Mr. Bellocq para las Ciudades anseáticas: al conde cienda la 'Real cédula de esta gracia. deMomay para Carlsruhe; y par…</t>
  </si>
  <si>
    <t>Sainz, Antero</t>
  </si>
  <si>
    <t>Antero Sainz</t>
  </si>
  <si>
    <t>…Juan Télesfo- ioua db coKBScro.__Cotización de hoy i lat tres dr ia tarde. ro Díaz y D. Raimundo Canenciá; y á los externos D. Lorenzo Vergara, «FICTOS PUBLICOS. Aí c&amp;tttdo. A • A D. Antero Sainz, D. Juan Martin, D. Julián Tejero, D. Manuel María Abad , D. Antonio García y D. Romualdo Muñoz; con lo que , y un him Inscrip. sobre el gran li no que á la inocencia triunfante cantaron á orquesta los caballeros seminaris bro al í p.YOO................. Si D…</t>
  </si>
  <si>
    <t>Sala</t>
  </si>
  <si>
    <t>…algún ligero recuerdo, sustituyó en su lugar otros tratados de derecho patrio mas interesantes, de que carece la Instituía de Castilla y la ilustración hecha por el dé Setiembre. Sr. Sala. Esta obra puede ciertamente ser muy útil á los jueces y demas letrados para Saelicet. D. Nicolás Sánchez de las Matas, en Salamanca: desde J.° de Ju el fallo de los puntos de derecho en las materias mas usuales, consultando las leyes lio á 1.® de Setiembre.…</t>
  </si>
  <si>
    <t>Salamanca, Luís de</t>
  </si>
  <si>
    <t>Luís de Salamanca</t>
  </si>
  <si>
    <t>…mne bendición de banderas de! regimiento de Zamora, 8 A de infantería de salmantino, en la» cavas consátoriales, v de allí pavo á la plaza mayor, donde línea, mandado por su digno coronel D. Luís de Salamanca, marques de Vi- descubierto el retrato de S. AL la Reina, se alzaren los pendones ce Castilla Ikcampo. El Excito, é limo. Sr. obispo celebró de pontiikkí, concurriendo por el alférez mayor D- Benito Aceves y Mora, respondiendo el Inmenso pue por su parte al m…</t>
  </si>
  <si>
    <t>Salas, Francisco Gregorio de</t>
  </si>
  <si>
    <t>Francisco Gregorio de Salas</t>
  </si>
  <si>
    <t>…el profeta Jeremías para los maitines del jueves y diplomático célebre, está encargado por el gabinete de Berlín para dirigir Jas viernes santo. Traducidas en verso castellano por D. Francisco Gregorio de Salas. Contiene esta obrlta todo lo que rauta Ja Iglesia en todas las procesiones de ta Se conferencias relativas á su intervención en Constantinopla. mana santa y pascua de Resurrecion; y se han a(Udldo en esta cuaru impresión las ____ Con fecha 12 de Febrero escr…</t>
  </si>
  <si>
    <t>Salazar, Luis María</t>
  </si>
  <si>
    <t>Luis María Salazar</t>
  </si>
  <si>
    <t>…a y Justicia, y notario mayor.de los reinos, y él competente número de «16. Ordeno y mando: que asi'en el anterior consejo de Gobierno como testigos, cuyas firmas aparecían ser de D. Luis María Salazar, D. Luis López Ba- en este de Regencia que por fallecijniento de mi muy amada Esposa , queda 1 lesteros, D. Miguel de Iban-ola, D. Manuel González Salmón, D. Francisco Ja encargado de la tutela y curaduría de mis hijos menores, y del gobierno del vier Losada,…</t>
  </si>
  <si>
    <t>Salazar, Manuel Esteban</t>
  </si>
  <si>
    <t>Manuel Esteban Salazar</t>
  </si>
  <si>
    <t>…: cebada, de 15 £ 18 id,: aceite, pagados ta villa, y por la escribanía de Sierra, se cita á D. Manuel y Doña Dorotea Satazár y derechos, á 34 A arroba. Sancho, hermanos, hijos de D. Manuel Esteban Salazar, difunto, casada aquella con Di Alfonso Lira y 'Moorás; teniente del 2.0 regimiento de ta Guardia Real de lofaoHan entrado en este puerto 101 nares mercantes, y salido 94 id. en todo terla, para que dentro del término preciso de 30 días, se presenten por sí ó…</t>
  </si>
  <si>
    <t>Salceda, Antonio</t>
  </si>
  <si>
    <t>Antonio Salceda</t>
  </si>
  <si>
    <t>…s variacio oportunidad. Estas obras han sido ejecutadas por los profesores D. Diego Ma nes que de 20 años á esta parte se han hecho en todos los ramos del gobierno, ría del Valle, D. Antonio Salceda y D. Manuel Santiago de LizazoaÍD. todavía no se han fijado las bases que seria útil adoptar, ni las reglas que con La fachada de las casas consistoriales reunía á su belleza artística ornatos vendría seguir en asuntos de rentas y de economías públicas. Examina el punto del mejor gusto, y baj…</t>
  </si>
  <si>
    <t>Salcedo, Josef Mier y</t>
  </si>
  <si>
    <t>Josef Mier y Salcedo</t>
  </si>
  <si>
    <t>…' del Vallp 0e Qrorco , co.^S SefltfIgualméñté leniendo S. M. prétente) lo» dilatados y bueno» terri&amp;os de río de V4xcaya, dotada ép^o^ducsdi)* appaies, que se pegan coo puotaríl* D. Josef Mier y Salcedo; fiscal del Consejo supremo de-Hacienda, se* ha ser dad cada trís mesest y adeows hay cwa &lt;00 huerta, destinad* fmt«it*o»ote pavido nombrar!* ministro del Consejo y Cámara de Castilla, en la vacante de ** ra fl facuiutlvo. a quiep t^mbleo se le &lt;U us reai por…</t>
  </si>
  <si>
    <t>Salcedo, Jvjah</t>
  </si>
  <si>
    <t>Jvjah Salcedo</t>
  </si>
  <si>
    <t>…odas partes sé lé ha dado caza: y el Excmo. Sr. genórál'gobrnnador leguas cuadradas, d ó009. hectares,de terrenos pantanosos, cuyas ealulaciones ymlítico y militar de 14 provincia D. Jvjah Salcedo despacho císh urgencia uná mortíferas cuestan todos los años infinitas vidás; en uná palabra, qué su propo- circular el 28 de.Marzó mandando que en cadá puéblo sé reconozca escrupuJa realizará sicion ocupación la forzada, dé ley relativa 4 el fin i qüé «dirig…</t>
  </si>
  <si>
    <t>Saldaña</t>
  </si>
  <si>
    <t>…asos alli expresados, que á ninguno cia y de la Inglaterra. (Sund.) puedan sufragar concesiones semejantes ó desemejantes de indulgencias, y facul ____ Escriben de Plymouth que el general Saldaña, no habiendo. podido em tades de esta especie, á menos que de ellas se baga especial mención ó deroga barcarse á bordo del buque que salía de Falmouth/para Lisboa^, ha fletado por ción; ni tampoco debe obstar fáí regla de no conceder indulgencias ad ¡rutar su…</t>
  </si>
  <si>
    <t>Saldaña, Josef</t>
  </si>
  <si>
    <t>Josef Saldaña</t>
  </si>
  <si>
    <t>…Luis Molina. atienden á la cura de los enfermos de aquel barrio. En baile D. Venancio Pisón. El teniente de asistente D. Joaquín Beneito, en unión con la junta muni En equitación D. Josef Saldaña. cipal de Sevilla, ha adoptado todos los arbitrios necesarios para socorrer á lo» En la clase general de caligrafía y aritmética obtuvieron los primeros pre indigentes invadidos del cólera, haciendo establecer, entre otras cosas, tres hos mios D. Cárlos Mesía…</t>
  </si>
  <si>
    <t>Saldanha</t>
  </si>
  <si>
    <t>…ulos 9 á 16 inclusive, en cuerpos, que saliendo á su encuentro, detuvieron su marcha con valor. los que se establece la creación de comisiones para oir las reclamaciones de los El general Saldanha con otros oficiales desembarcó el 28. Todos opinan propietarios de los terrenos que sea preciso ocupar, el orden con.que se ha de que su llegada va á ser causa de grandes desavenencias entre los caudillos mi proceder para apreciar dichos terrenos, cómo se ban…</t>
  </si>
  <si>
    <t>Salgado, Tomas</t>
  </si>
  <si>
    <t>Tomas Salgado</t>
  </si>
  <si>
    <t>…de diputados en sesión de ayer eligió pala presidente de la cor: nará admitirle con ínteres, elevarle á la consideración del superior gobierno, y te suprema de justicia al Sr. Dr. D. Tomas Salgado, y para vicepresidente al darle con sus luces toda la perfección de que es susceptible. Sr. Dr. D. Pedro Velez. Dios guarde al Excmo. Sr. ministro muchos años.=cMarmel de Irigoyen.’*• La mismanombró para su presidente y vicepresidente á lósSres. D. Juan Ro dr…</t>
  </si>
  <si>
    <t>Salinas, Gregorio</t>
  </si>
  <si>
    <t>Gregorio Salinas</t>
  </si>
  <si>
    <t>…sera, teniente corregidor eo ella y por la 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 D. Femando Herrera, D. Domingo Leoparís, de la Junquera J76 pasajeros», desde dicha fecha has…</t>
  </si>
  <si>
    <t>Salinas, Miguel Aguado y</t>
  </si>
  <si>
    <t>Miguel Aguado y Salinas</t>
  </si>
  <si>
    <t>…de la ciudad de Méjico, cuyo paradero se Ignora, acreedores todos al puesto esta dirección que todos los apoderados ó representantes de otras per concurso formado á los bieoes de D. Miguel Aguado y Salinas, domiciliado en el ex sonas, y aun las que hayan de presentarse por sí mismas, si tienen que acu presado lugar; y en caso del fallecimiento de dichos sugetos á sus herederos, para que en ei término preciso de 30 dias comparezcan por sí d por medio de represen…</t>
  </si>
  <si>
    <t>Salmón, Manuel González</t>
  </si>
  <si>
    <t>Manuel González Salmón</t>
  </si>
  <si>
    <t>…cuyas firmas aparecían ser de D. Luis María Salazar, D. Luis López Ba- en este de Regencia que por fallecijniento de mi muy amada Esposa , queda 1 lesteros, D. Miguel de Iban-ola, D. Manuel González Salmón, D. Francisco Ja encargado de la tutela y curaduría de mis hijos menores, y del gobierno del vier Losada, D, Juan Miguel de Grijal va y D.Antoilio Martínez Salcedo, mandó reino, en virtud de la cláusula precedente, se hayan de decidir todos los nego que el ac…</t>
  </si>
  <si>
    <t>Salvá, Vicente</t>
  </si>
  <si>
    <t>Vicente Salvá</t>
  </si>
  <si>
    <t>…mandar en nombre de mi muy cara y amada Zúlucta, DL. Pedro Surrá, D. Ramón Adan, D. Ramón Gil de la Cuadra, Hija la Reina Doña Isabel ii lo que sigue: ,D. Rodrigo Valdés Busto, y D. Vicente Salvá, de cuyo pacífico,y leal proce Articulo l.° En cada una de las capitales de las provincias que hoy existen, der estoy asegurada; sin que sea mi Real ánimo excluir por esta designación y de las que se formen en la nueva división territorial, que os he encargad…</t>
  </si>
  <si>
    <t>Samartin, Francisco</t>
  </si>
  <si>
    <t>Francisco Samartin</t>
  </si>
  <si>
    <t>…mo en 4,0 á ao rs» de Mayo 4 30 de Junio: 2.® desde 1.® de Setiembre í-fin de Octubre. en rústica y 24 en pasta.——Tratado de la huerta, en que se explica el método de cul Fortuna. D. Francisco Samartin, en Orihuela: 1.® Temporada desde L® da tivar toda clase de hortalizas: edición, por el mismo Bouteiou. Un tomo en 4.® á 20 rs. en rústica y 24 en pasta.—Tratado del injerto, con una estampa en que se Mayo 4 20 de Junio: 2.a desde 22 de Setiembre 4 30 de Octu…</t>
  </si>
  <si>
    <t>San</t>
  </si>
  <si>
    <t>…a de Castilla la Vieja, ea 17 del actual me dirigió la alocución siguiente: I ben aplicarse , afiado yo , á objetos indecentes y malos, ni servir de pretexto »»Castellanos : El ex-general D. San|ps Ladrón,que faltando á sos juramen- I para -daños y provocaciones. tos y i lo* deberes de buen español se sublevó contra los sagrados derechos de I Conservando vosotros, amados míos, «te espíritu de concordia y caridad, U Reina nuestra Señora Doña Isabel ii…</t>
  </si>
  <si>
    <t>…iempo indispensable para Cartilla Real novísima teórico—,práctica, reformada y ordenada bajo nuevo‘méto do, ó sea Manual de escribanos, priocipiantes, procuradores y curiales, por D. San llegar ai de la residencia de donde salieron á la rebelión; y no se entenderá tiago de Al varado y d: la Pella, a.*1 edición: uq tomo en 8.°, á 20 rs. en pasta. —Có conseguido el indulto hasta que se preseníen á la autoridad de aquellos. digo y practica crimi…</t>
  </si>
  <si>
    <t>Sán, Francisco</t>
  </si>
  <si>
    <t>Francisco Sán</t>
  </si>
  <si>
    <t>…ppino, D. Juan Navarrcte y D. Francisco Ayala. Sevilla. Existencia del dia 14, 597. Invadidos el 15, 159. Tfctal 756. Muer En la segunda clase de filosofía obtuvo el primer premio D. Francisco Sán tos 37, graves 104, leves 375, convalecientes 139, curados 91. Existencia 628. chez, y los segundos D. Josef Mateos, D. Ignacio Henestrosa, D. Saturnino ' Existencia del dia 15, 628. Invadidos el 16,211, Total 839. Muertos 37, Saenz y D. Juan Córdoba. graves…</t>
  </si>
  <si>
    <t>San, Leonardo</t>
  </si>
  <si>
    <t>Leonardo San</t>
  </si>
  <si>
    <t>…blo A bella, obispo auxiliar de Madrid: para la Como español;, como natural de esta provincia, y como veterano y fidelí iglesia y-obispado de Astorga, vacante por fallecimiento de D. Leonardo San. simo servidor de pii Rev y Señor, nada puede serme mas grato que» la alta ' tender y Villavicencio, al P. Fr. Josef Gómez , ex-provincial de la de Ter misión de que estóy encargada. ceros dé Andalucía: para una cánongía de lá catedral de Málaga, por promo "…</t>
  </si>
  <si>
    <t>Sancha</t>
  </si>
  <si>
    <t>…primera vez. ció Henrique niño todavía* y entonces, y solo entonces entró) i reinar su her La RfciNA Gobernadora, fiel al principio que ha proclamado de cuidar del mana: Dice qce Doña Sancha., por cuyo derecho entró á xduar &lt;n Carilla k esplendor de ia religión, que consiste principalmente ca el ejercicio de las vir casa de Navarra, no era Rema, sino condesa; como si el nombre conrituyése tudes cristianas, y dichosa siempre que ks ve practicadas…</t>
  </si>
  <si>
    <t>Sanche, Vicente</t>
  </si>
  <si>
    <t>Vicente Sanche</t>
  </si>
  <si>
    <t>Jíúm. 117.. Juéves 26 de Setiembrei de 1833. GACETA DE ARTICULO DE OFICIO. le perjudican- A este efecto se comisionó temporalmente 3 D. Vicente Sanche* Cerquero, cuyos trabajos ha visto S. M. con particular aprecio. En visa* de El Rey y Reina nuestros Señores, la Serma. Sra. Princesa heredera y su ellos, y de las observaciones que ba hecho sobre las reformas que en precios y augusta Hermana siguen sin noved…</t>
  </si>
  <si>
    <t>Sánchez</t>
  </si>
  <si>
    <t>…iga nuestro poder seis lanchas cañoneras y seis botes, dos de ellos pertenecientes á dier por haber sido el primero que dió el grito sedicioso en Rio ja. la casa Real. El teniente coronel Sánchez hizo traer en carros algunas lanchas D. Basilio Antonio García, que quedó en esta ciudad con el grado de co- I pequeñas, y lanzándolas ai rio, pasó á bordo de las cañoneras, de las cuales sa ronel y título de comandante de armas, empezó á ejercer su tiranía s…</t>
  </si>
  <si>
    <t>Sánchez, Francisco</t>
  </si>
  <si>
    <t>Francisco Sánchez</t>
  </si>
  <si>
    <t>…de S. Sebastian; hombres $, mugeres 1: total (. Molina: los segundos D. Francisco Mendiola y D. Manuel Freyre. En el general: hombres 17, mugeres 26, niños 5: total 48- En ingles D. Francisco Sánchez. En el de Triana: total 100. En la clase de bellas letras fueron premiados D. Josef Zorrilla, D. Fran Total general 152. cisco Pareja y D. Silvestre Collar. En dibujo y pintura D. Felipe Vedoya, D. Rafael Córdoba, D. Juan Nota. El subdelegado general de polic…</t>
  </si>
  <si>
    <t>Sánchez, Gerónimo</t>
  </si>
  <si>
    <t>Gerónimo Sánchez</t>
  </si>
  <si>
    <t>…371 4950 209 184 5 4 4557 228 38u 5165 199 207 2 El Jinticitádor, d sean observaciones sobre la evidencia de ta resurrección de Jesucristo : traducido del inglés pos el licenciado D. Gerónimo Sánchez. Tola , boticasrio en Zamora. Esta obra contiene un gran número de pruebas convincentes é irre-v Quedan existentes para mañana 4”5 9. sistibles sobre la resurrección de Jesucristo. La verdad de este milagro tan portento-', so4 manifestado plenísimamente á ios…</t>
  </si>
  <si>
    <t>Sánchez, Nicolás</t>
  </si>
  <si>
    <t>Nicolás Sánchez</t>
  </si>
  <si>
    <t>…de que carece la Instituía de Castilla y la ilustración hecha por el dé Setiembre. Sr. Sala. Esta obra puede ciertamente ser muy útil á los jueces y demas letrados para Saelicet. D. Nicolás Sánchez de las Matas, en Salamanca: desde J.° de Ju el fallo de los puntos de derecho en las materias mas usuales, consultando las leyes lio á 1.® de Setiembre. en que se apoya, y se citan al margen* Se suscribe en Valencia, 1 asa del autor, pla Sacedon. D. Angel San…</t>
  </si>
  <si>
    <t>Sancho</t>
  </si>
  <si>
    <t>…4,6 y 8 pesos fuertes, que se les entregaron al dia siguiente. ANUNCIOS. Para hacer estos sorteos se construyó un tablado en el patio de dicha casa, £1 Cerco de Zamora, por el Rey D. Sancho ir de Castilla, poema premiado por adornado como corresponde, y sobre el y bajo dosel, el retrato del Rey nues la Real Academia Española. Su autor D. Joaquín Meneos y Manso de Zúfilga , barón tro Señor con dos estatuas á los lados, símbolos de la justicia y l…</t>
  </si>
  <si>
    <t>.j^ensazde D. Sancho el Mayor,' En la mañana del 6, contando con k cooperación de Surcda, quLe venir 7:};g*: ■'■' f,7:|l:Xv^'-..^'-'-7\; a establecerme ¿ este punto pira proteger la marcha def convoy de artillería £s imposible reunir mas absurdos historíeos. Veamos si nuestro lib…</t>
  </si>
  <si>
    <t>Sanderer</t>
  </si>
  <si>
    <t>…reditar su «El coronel Blarer, gefe de las tropas del distrito rural, ha peleado cuerpo amor y lealtad al Soberano de Dinamarca. S. AL la Reina, ha querido también i cuerpo con el coronel Sanderer; durante la lucha, este último, queja habia señalar tan feliz acontecimiento costeando una gran Comida para mas de A3 perdido una mano, fue mortalmente herido de un balazo.” pobres. ____ De Berna escriben con fecha 8 del actual, lo que á continuación co -----…</t>
  </si>
  <si>
    <t>SandotaU, Josef de</t>
  </si>
  <si>
    <t>Josef de SandotaU</t>
  </si>
  <si>
    <t>…hosos sea expurgada, picada y envinagra Francisco VazquesuzzPX síndico per sonero Jacinto MedinaazPor la ciudad d* da «n la forma prevenida por los reglamentos vigentes. Almuñecar D. Josef de SandotaU 11. Dos de los tres inrUviduos de la comisión médica, que han recorrido por orden del iGobiérno diferentes países de Europa afligidos por el cólera- Señor; Cuando todos los espafiolés acuden , como eti tropel, dasd» los án morbo , y que sé hallan ya de vuelta…</t>
  </si>
  <si>
    <t>Sandoyal, Juan</t>
  </si>
  <si>
    <t>Juan Sandoyal</t>
  </si>
  <si>
    <t>…e inútil. Villafranca de Panadés en«Cáta!u6a, y Sanlúcar de.,EaxVameda en. Andalucía, La Cámara cierra la°d¡scusipn, y declara que no ha logar á votar sol11'* 1* á los brigadieres D. Juan Sandoyal y D. Josef Vílla-amil; coafixieido asi solicitud , y. se levanta, la sesión. mismo el gobierno militar de Seu de Urge! al coronel D. Francisco' Élonct. Noticia de lo que produce el opio, que te consume- en la isla del Príncipe d* Gales. ANUNCIOS," La población de la islajlel Prínc…</t>
  </si>
  <si>
    <t>Sanjurjo, Pedro</t>
  </si>
  <si>
    <t>Pedro Sanjurjo</t>
  </si>
  <si>
    <t>…ifion:Oviedo,Lérida,GarcíaCoro minas:LongorlasMá de 15 de Julio á fin de Setiembre. Pamplona,:Lofigas: Palma, Guasp: Plasencia, Pis: Reus,Roca: Santiago, Rey Ro Arteyjoy Carballo. D. Pedro Sanjurjo, en la Coranae desde principio de mero: Sevilla, Hidalgo y Compa&amp;la: Salamanca, Blanco; Santander, Aja: Tarragona, Julio hasta fin de Setiembre. Ferrer: Tortosa, Puigrubí 1 Valencia, Jimtno: Valladolld, Roldan; Vitoria , Barrio* Zaragoza, Cebolla» valencia t…</t>
  </si>
  <si>
    <t>Sanjust, Manuel</t>
  </si>
  <si>
    <t>Manuel Sanjust</t>
  </si>
  <si>
    <t>…s. alcaldes capitán D. Francisco Vasallo y Don Dichos,más inferiores de bambú, 5 rs. en la primera y 8 en la segunda. Di Josef Martínez Diez, los caballeros regidores alférez Real D. Manuel Sanjust, chos de palma con puño ó sin Él, 4 xs. en el primer caso y 6 en el segundo.” alguacil mayor D. Manuel Hertiaiz, alcalde provincial Sr. D. Francisco Mar cos Santaclla, fiel ejecutor D. Josef María Torres Vallejo, D. Tomas Dávila, Exposición S S. M. Lie. D. Ju…</t>
  </si>
  <si>
    <t>Santamaría, Vicente</t>
  </si>
  <si>
    <t>Vicente Santamaría</t>
  </si>
  <si>
    <t>…, D. Josef Marañon, D. Fernando Madrazo v D. Juan pitales, en los que se les facilitan todos los auxilios espirituales y corporales. Pedro Cortés: los segundos D. Vicente Alonso, D. Vicente Santamaría , el Asimismo, y con la cooperación del ayuntamiento de dicha ciudad , ha hechp Sr. marques de Torrc-Orgaz y D. Pedro Solís. que desde el dia 16 se dé principio á la limpia del rio Guadalquivir y otras obras públicas, en las que se ocupan diariamente 1200 pad…</t>
  </si>
  <si>
    <t>Santana</t>
  </si>
  <si>
    <t>…ue somos y se—_ noticias de Méjico hasta 19 de Noviembre, y de Vcracruz hasta 26 de Octu remos eternamente, tan españoles como V. M. nos quiere. Dignaos, Señora, bre. Parece que d general Santana ha derrotado á Fació, y adejanl^ hacia la recibir con yu%e?tra afable y régia binjgnidad el justo homenage de nuestra fir cjpítal , en la que algunos suponen ha^ entrado ya. me léaltád/‘de nuestro amor, dé nuestra gratitud y de nuestro profundo res,— De Bogot…</t>
  </si>
  <si>
    <t>…Enero de este año confirman estas escrita el 3 , un momento antes de darse á la vela el paquebote, se asegura que desgraciadas noticias. (Courier.) se habia intentado asesinar al general Santana en las inmediaciones de VeraFRANCIA. cruz; y que en su consecuencia se habían reunido cerca de él algunas tropas pa París ■ S-de Mayo. ra defenderle. El mariscal Gérard tuvo ayer- una larga conferencia con Air. Humann; y El general Pedraza no cesa de trabajar…</t>
  </si>
  <si>
    <t>…a ocupación Cintra y Loiros por las avanzadas de nuestro mado Espinal. ejército clNjia 30 del mes pasado , y que al acercarse se retiraron las tropas de . El 18 de Junio último el general Santana ha publicado un manifiesto, en D. Pedro á ros. atrincheramientos de la línea de fortificación que continúan el que inserta varias disposiciones relativas á la última conspiración, y entre construyendo desafile de Lisboa. otras expresiones se encuentra la sigu…</t>
  </si>
  <si>
    <t>Santander</t>
  </si>
  <si>
    <t>…bligado á abandonarla. El dinero depositado por los comerciantes en los artículo 9.° y 10 del proyecto, y se levanta lasésion. ' la casa de moneda quedará intacto. PORTUGAL. „ El. general Santander está enfermo en Coaitá; peto aseguran que su enfer medad es política. Yo creo que está fatigado de nosotros, porque desde su re Lietoa 8 de Febrero. tomo no ha encontrado aquí mas que un vasto teatro en donde reina la anar Por las nqticias que hoy há recibido…</t>
  </si>
  <si>
    <t>…la intriga y la violencia derribar la constitución, y apoderarse sus dependientes. de la dirección suprema de los. negocios. BÉLGICA. «Sea lo que quiera el gobierno es firme, y el general Santander está mas querido que nunca: reina el orden y la tranquilidad-,asi que, nada tenemoaque ’’ Bruselas 21 de Febrero. temer de nuestros enemigos.” (The Courier.) El pública se ha desengañado, y ya no duda de que nosc pagará el dere cho de trasporte sobre el Escal…</t>
  </si>
  <si>
    <t>Santiago</t>
  </si>
  <si>
    <t>…a en el interior., y mes, contado desde el día de este anuncio, A los testamentarios de dicho! PinUíá',' db quienes y ’de'tás'demas noticias que se necesiten ea él asunto enterará D. Santiago en medio de estas, enlazadas entre sí; las de Mama.-Isabel'Luisa, npnjbre au Cañizares, vecino de esta corje gnue vive calle del Espejo, núm. 6, cu^t0 3.í&gt;:&gt;«J gusto de la Hija primogénita de S. M., y encima de la» citadas inioiales una inteligencia de que pa…</t>
  </si>
  <si>
    <t>Santos</t>
  </si>
  <si>
    <t>…as, [donde permanecieron hasta el dia 18 por la mañana, que habiendo llegado el mandadas echar á vuelo. barón de Rerbenó con media brigada de artillería del calibre de á 35, manda D. Santos destituyó al corregidor y dió este empleo á un abogado llamado da por el capitán Outierrez y 22 caballos del regimiento de policía de Lisboa D. Antonio Quintana , y nombró una ¡unta, en la cual no tuvieron dificultad á las órdenes de un alférez , marchó Gutié…</t>
  </si>
  <si>
    <t>…u violencia asistiendo £ la junta que se formó, bajo la palabra y seguridad que] ros como inmutable* que le dirige por el conducto fiel de V. E. esta Real So- exigí y me dió dicho D. Santos de que solo seria para mantener el orden y Lciedad económica .mallorquína.--- tranquilidad, y evitar extorsiones y tropelías £ los vednos honrados. En este ] ; ¿¡os guarde á V. E, muchos atíos. Palma 2£ de Octubre de 1833-=Exce-, concepto concurrí £ la citada…</t>
  </si>
  <si>
    <t>Santos, Josef</t>
  </si>
  <si>
    <t>Josef Santos</t>
  </si>
  <si>
    <t>…inguidos la acertada elección que se hiciera para man del príncipe Paskewitch. Se espera en esta á dicho Príncipe de’ regreso de su daría de su digno gobernador, mariscal de campo D. Josef Santos de la Hera, viage de Petersburgo. «íya constante fidelidad, zelo y aprecíables prendas corresponden á la confianza han descubierto en la orilla del Cuduja, en la frontera de la China, V* en él depositó nuestro augusto Soberano. ruinas, do un monumento de los…</t>
  </si>
  <si>
    <t>Sanz, JoSef Garcia</t>
  </si>
  <si>
    <t>JoSef Garcia Sanz</t>
  </si>
  <si>
    <t>…mo actualmeptevse puede-disponer de suficiente provisión de simiente, individuos era,qüe .para conseguir una solución decisiva, se debían oir prime el encargado de su propagación, D. JoSef Garcia Sanz , entregará gratuita ramente proposiciones verbales sobre-todo lo que podra conducir a este ob-^ mente cierta¡pintidad de ella, cpn, la explicación del modo de utilizarla, á jeto. (M.) . las persona^ comisionadas.por los agricultores, que gusten dirigirse á l…</t>
  </si>
  <si>
    <t>Sanz, Mariano Ambrosio Morales y</t>
  </si>
  <si>
    <t>Mariano Ambrosio Morales y Sanz</t>
  </si>
  <si>
    <t>…editará una ViUarroel.=Mariano Bosomba. [ parte de los qúe la animan en los presentes dias. | Todo lo que tengo el honor de trascribir 4 V. E. en cumplimiento de lo Señora: El Dr. D. Mariano Ambrosio Morales y Sanz, vuestro corregidor ] [deliberado por esta maestranza. _ subdelegado de rentas y policía en esta villa, provincia de Cuenca, í L R. P. ] I Dios guarde á V. E- muchos años. Valencia 19 de Octubre 1833.=Exce- de V. M., penetrado del mas expresivo sentimiento, d…</t>
  </si>
  <si>
    <t>Sanz, Matías</t>
  </si>
  <si>
    <t>Matías Sanz</t>
  </si>
  <si>
    <t>…a y de todo el cuerpo de marina , presidido por su co tribuyeron sucesivamente A iotroducir y extender el señorío de los aragoneses en mandante D. Francisco.'Rodríguez y üalabert. D. Matías Sanz , .dignidad de aquel país; tales fueron las vísperas sicilianas, la conquista del reino de Nápoles por Alonso v el magnánimo, y la expulsión de los franceses de Italia después de las ba capiscol de la santa iglesia de Tortosa, predicó el sermón, análogo al im…</t>
  </si>
  <si>
    <t>Saravia, Rafael</t>
  </si>
  <si>
    <t>Rafael Saravia</t>
  </si>
  <si>
    <t>…de prestar á la legitimidad los servicios, que, rehusaron heroicamente á Mateo Saenz de Parayüelo. la usurpación; y ya los están prestando á las órdenes de aquel benemérito gefe. D. Rafael Saravia, cx-guardia de Corps ¿ natural de Villarcayo. S. AL se complacerá en mostrarse benéfica con los que se conduzcas» con la leal Teniente de voluntarios Realistas. de la 5.1 compañía de Medina de Pomar tad que Ib han hecho Rio y sus compañeros , y ha mandado que…</t>
  </si>
  <si>
    <t>Sarda</t>
  </si>
  <si>
    <t>…sa; pero gún se dice, un gran número de facciosos que habian logrado que se pusie s( manifestaré á V. S. que las autoridades de todas clases y el ejército no tie ra á su cabeza el general Sarda. El presidente Santander recibió con este moti nen otTa alternativa sino la de obedecer ciegamente á S. M. la Reina Do-ñ* vo dfl pueblo de Bogotá pruebas nada equívocas de »u adhesión. {Nacional.) Isas a l m; y en su Real nombré i S. M. la Reina Gob:rnadora,…</t>
  </si>
  <si>
    <t>Sardana</t>
  </si>
  <si>
    <t>…iódicos de Méjico que alcanzan hasta el 10 de Octubre dan noti interino de Guerra, en ausencia del-capitán Lesuirenombrado en propiedad, y cia de una acción en Guanajuato entre el general Sardana y las tropas rebeldes, Sutzoss, ministro de la Justicia. El gobierno ha publicado tres leyes, una'sobré en la cual han sido'estas vencidas completamente. Por otros dos partes oficiales los consejos de guerra: otra sobre la libertad de imprenta, y otra sobre l…</t>
  </si>
  <si>
    <t>Sarsfidd</t>
  </si>
  <si>
    <t>…res del S.° Isa sel n en una situación embarazosa con la táctica que creyeron la mejor,de ^||i®||g®;^|i4plÍ|p^iÍ^l||^-?%|y|||^^ós:ci^bíiÍl;;gfilua€lo^; de'' coronel dejar pasar al general Sarsfidd sobre esta ciudad 7 villa de Bilbao^quedándose á 0, Nkolas Sasz, 7 20 caballos ée cazsdores de ia Guardia, encargando* ci man-' retaguardia para obstruir sus comunicaciones y bloquearles, como ebós decías ¿en do ík estas fucizas al general Lorenzo, con el obj…</t>
  </si>
  <si>
    <t>Sarsfield</t>
  </si>
  <si>
    <t>…ados por algunos cen tenares de hombres extraviados por las pérfidas sugestiones, ó atemorizados por Oct. 31 8 1 . 9 9 a* la» amenazas de Otros cabecillas. Partió allá al punto el general Sarsfield el 2 Nov. i.° 9 - dd actual; pero informados los facciosos de su llegada, huyeron precipitada mente en varias direcciones, siendo tal la dispersión, que aquel gefe no juzgó Quedan existentes para mañana 9. necesario entrar en Briviesca, á cuyas inmediaciones…</t>
  </si>
  <si>
    <t>Sarsfield, Pedro</t>
  </si>
  <si>
    <t>Pedro Sarsfield</t>
  </si>
  <si>
    <t>…e Él R¿y. nuestro Señor;, en atención á los, distinguidos servicios y acrisoladasión , se debe avisarÁ ios diputados con alguna antelación, y no' con la preci lealtad deL teniente general D. Pedro Sarsfield , capitán general de Extrema pitación qué ahora se ha hecho ,sin dar á la convocatoria la publicidad conve dura y general .en gefe del ejército de observación de lá frontera de Portugal, niente, y á jos diputados tiempo suficiente para que puedan presentarse…</t>
  </si>
  <si>
    <t>…general del Reino, de su institución. Provincia de Extremadura. Estado sanitario dr Villar del Rey en los dios 31 de Octubre y 1.° de No Cuando el ejército del mando del teniente general D. Pedro Sarsfield se dis viembre. ponía á emprender un movimiento sobre Lerma para dispersar las gavillas del Existencia dei INVADIDOS. n rebelde Merino, y facilitar asi á los voluntarios Realistas arrancados por él Dias. día anterior. Total. Curados. Fallecidos. violentamente…</t>
  </si>
  <si>
    <t>…ministerio de la Guerra se ha recibido un parte del general en gefe tura y los otros sin ella, sin otra pérdida por nuestra parte que la de un caza- B del ejército de observación D. Pedro Sarsfield con fecha 19 del actual. En aquel dor de mi regimiento que fue muerto, y levemente herido en una mano por B dia se hallaba dicho general en Logroño, habiéndose verificado ya la reunión de habérsele reventado una pistola en el acto de perseguirá un comandante…</t>
  </si>
  <si>
    <t>…atroz por las tropas de V. M. al mando del Exqpio. Sr. general en estar. Os resta solamente hacer un feliz esfuerzo. La revolución os arranco los gefe del ejército de operaciones D. Pedro Sarsfield, que entró en medio de pú hijos: el gobierno legítimo de S. M. la Reina Isabel ii y su augusta Madre os blicos y generales aplausos y vivas á V. M* cn esta ciudad de Vitoria á las los. quiere devolver. diez y media de la mañana de este mismo dia, aprovecha es…</t>
  </si>
  <si>
    <t>…tra Señora Doña Isabel u , hacer merced de título de Castilla, libre (*) El general en gefe acompaña también lista nomioal de los sargentos, de lanzas y medías anatas, al teniente general D. Pedro Sarsfield, en conside cabos y soldados de los enunciados cuerpos y del de carabineros que mas se han ración á los dilatados y brillantes servicios, que ha prestado, asi en la gloriosa distinguido en esta ocasión. / EN LA IMPRENTA REAL.</t>
  </si>
  <si>
    <t>…d \ 5d Fueren convidado» í c-,u *ugu»U función, de L» autoridad.» y per división de su mando el pueblo de Peines, una de las mejores posiciones de las sonas distinguidas, d Excmo. Sr. D. Pedro Sarsfield, general en gefe del ejer tropas de D- Miguel. El objeto de! ataque, que era apoderarse ce los molinos cito de observación , con su catado mayor, el mariscal de campo conde Amól de donde estas se procurabas las harinas , se consiguió completamente. Con esto d…</t>
  </si>
  <si>
    <t>…ia columna'póf dicho-punto á este, sin haber tenido La 'satisfacción de dar Guipúzcoa v Alava retrocedían hacia su, provino i-, acordó enn el teniente J con ellos otra vez. . „ .. general D. Pedro Sarsfield, virev de Navam, que ie ac&lt;unnañab 1, se dir.¿ oc «El resultado de esta acción ha sido la total dispersión de los restos de Mo este á Pamplona con la divisun del mando de! general Lorenzo, reí orza i» c -n rdía , que errantes por las escabrosidades del terren…</t>
  </si>
  <si>
    <t>Sartorio</t>
  </si>
  <si>
    <t>…que ahora puede mas bien desgracian lá expedición es sin da éet mar progresos, separadas del mundo , siendo sucesivamente presa dé la ’agi- da la desunión que se advicrtc entré él almirante Sartorio y el segundo tácion i§ de la ociosidad , de la' ferocidad ó de la apatía-, han,, visto trascurrir tan* dame el,capitan.Mins, á cuyaittlrepidéZy Valor sé deüé eneran parte él ré^iftáf tosafios esiériles para su felicidad, mientras que en otrasjjartes producían…</t>
  </si>
  <si>
    <t>Sastre, Antonio</t>
  </si>
  <si>
    <t>Antonio Sastre</t>
  </si>
  <si>
    <t>…narquía.yíiaprfict ica inconcusa de tantos siglos), me Premio 1.® A D. Santiago Perez Caballero. cabe la grata satisfacción de que podáis empezar fi comparar los hechos y re 2.® A D. Antonio Sastre. sultados cftn i o que entonces solo fueron promesas y esperanzas. Ambos con la censura de sobresalientes, y otro* 9 alumnos con la de La tranquilidad publica se ha mantenido como conviene i una ciudad tan buenos. culta: las leyes han sido obedecidas: no ha s…</t>
  </si>
  <si>
    <t>Sastre, Josef</t>
  </si>
  <si>
    <t>Josef Sastre</t>
  </si>
  <si>
    <t>…ía ser,indiferente qi mirar sin particular complacencia la pragñuticy-sancion Exposiciones á SS. M.M. de 29 de Marzo de 1830, que restituye á su antiguo vigor. Iqjidapwmál Señora: Don Josef Sastre . mariscal de camjsa de los Reala ejércitos, y en de.sucesion de la moparquk^tan .querida de los españoles, y Vi. cqj iV é^r&gt; la actualidad de cuartej en esta plaza, se dirige-a los R. P. de V. AÍ., tomán indujo se deben su mayor engrandecimiento y sus 9VH'pr…</t>
  </si>
  <si>
    <t>Satisfecha</t>
  </si>
  <si>
    <t>…de la la; mita por ausencia, enfermedad ó muerte de todos ó cualesquiera de los miem . Real mano1 de S. M. bros de este Consejo de Gobierno; nombro en la clase de eclesiásticos á Don Satisfecha del buen desempeño y lealtad de las autoridades del Reino, y Tomas Arias, auditor de la Rota en estos reinos: en la de grandes al duque para que no se detenga el despacho de los negocios por la mílerte de mi muydel lnfantodo y al conde de España: en la de. ge…</t>
  </si>
  <si>
    <t>Saturnino</t>
  </si>
  <si>
    <t>…btuvo el primer premio D. Francisco Sán tos 37, graves 104, leves 375, convalecientes 139, curados 91. Existencia 628. chez, y los segundos D. Josef Mateos, D. Ignacio Henestrosa, D. Saturnino ' Existencia del dia 15, 628. Invadidos el 16,211, Total 839. Muertos 37, Saenz y D. Juan Córdoba. graves 153 , leves 413, convalecientes 151, curados 89. Existencia 717. En la primera clase de matemáticas D. Manuel Freire y D. Luis Molina Existencia del 16,…</t>
  </si>
  <si>
    <t>Sccr</t>
  </si>
  <si>
    <t>…o y necesario. Dios guarde i V. E muchos años. Fuentes de Andalucía 2 de Oc- J | del Despacho universal de la Guerra. tubre de 1833.=Excmo. Sr.=El marques de las Amarillas¿=Excmo. Sr. Sccr»-] EXPOSICION. tario de Estado y del Despacho de la Guerra. Señora: Partícipe, del hondo pesar que contrista vuestro Real ánimo ¡por la alocuciones. l'tónaihle pérdida del mejor de los Reyes vuestro augusto Esposo (que está en Igtoria), tóame permitido, Sefio…</t>
  </si>
  <si>
    <t>Schacht</t>
  </si>
  <si>
    <t>…eca de la influencia que sobre estos podría ejercer la Dieta, han sido impugna— signios algunas divisiones dé tropas en las cercanías de Oura-Preto. ' "• dascon mucho fuego por el diputado Schacht. El diputado Wiegen ha citado ----- -Los periódicos de Java del 27 de Dfeiembrt del año pasado y 19 dé hechos y documentos que prueban que los hitantes de Roedecheim de nin Enero del presente año, aseguran que el 25 de Diciembre á media noche se guna manera e…</t>
  </si>
  <si>
    <t>Schaniau</t>
  </si>
  <si>
    <t>…3-=Ofalia-=: nidos y arreglados hace mucho tiempo. (Gaceta de Zeipsick.) Sr. Director general de Prppios. y SAJON! A. La Real ¡unta de comercio de Cataluña recurrió al Rey nuestro Señor Schaniau 4. de Agosto. manifestando lo extendida que se halla en aquella provincia la elaboración de El 2 á las-ocho de la noche llegó aqui S. M. el Rey de Prusia con su au diversós productos químicos, que por lo general se importaban antes del ex- gusta Esposa, el pr…</t>
  </si>
  <si>
    <t>Scharffeustein, Pfell de</t>
  </si>
  <si>
    <t>Pfell de Scharffeustein</t>
  </si>
  <si>
    <t>…su gobierno, asi como la contestación que se le había dado á ella, remitién gar fácilmente á Kohnitá, puntó que manda la embocadura del Shellif, rio dosela por el teniente coronel barón Pfell de Scharffeustein, comandóme de un considerable por el cual se puede penetrar en lo interioj del territorio de Ar regimiento de lanceros griegos. En la carta dei Rey verán las tropas francesa» gel, y aun atravesar toda la regencia en mas de 75 leguas de extensión. cemo han sid…</t>
  </si>
  <si>
    <t>Schonberg</t>
  </si>
  <si>
    <t>…que el cuerpo de En Toeplitz se hallan los diplomáticos siguientes: tropas, mandados por el conde de la Rochejacquelin, comienza ya á causar Austríacos. El príncipe Mctternich; el príncipe Schonberg, enviado á la seria inquietud y grandes rezelos á los enemigos; pues este generó, no solo si corte de Sajonii; loa príncipes Francisco Lobkovitz y Félix Schwar/enberg, gue en pacífica posesión,de la orilla meridional del Tajo y de; toda la provincia nombrados…</t>
  </si>
  <si>
    <t>Schubert</t>
  </si>
  <si>
    <t>…. la Reina Re lido por el huracán, hizo la travesía desde Estokolmo en 24 horas. A su bordo genta y Gobernadora se sirvió ffirigir á V. E con fecha del 11 último, dignán venias el general Schubert y el barón Wrangel con la persona de su comitiva. dose S. M. nombrarme para que mientras no se halle en Madrid, sustituya al - En Siberia, ai como en América, sa hallan entre las arena aurífera ma M. R. cardenal D. Juan Francisco Marco y Catalan, primer nombr…</t>
  </si>
  <si>
    <t>Schwarzemberg</t>
  </si>
  <si>
    <t>…la noticia de que habia llegado al Haya M. Potemkin, pues ni la y seguir á su destino; pero otros creen que la expedición estaba esperando se cree que venga, en atención á que el príncipe Schwarzemberg será el órga ! á barcos salidos de Argel con tropas que debían formar tu reserva. no de los tres Monarcas. Nada se sabe acerca de la salida de . Mi. Verstoik de El comercio se ha animado con esta expedición. Aquí se están preparando ' Lóndrei. (Handelsblact.)…</t>
  </si>
  <si>
    <t>Scoane, Domingo Antonio de Vega y</t>
  </si>
  <si>
    <t>Domingo Antonio de Vega y Scoane</t>
  </si>
  <si>
    <t>…Diciembre. Zamora.............................. til marques de Vaidegema. El dia 13 del actual se dignó S. M. la Reina Gobernadora dispensar al Zaragoza........................... D. Domingo Antonio de Vega y Scoane. regimiento provincial de Granada la particular distinción de revistarlo por si Islas Baleares............... D. Guillermo Moragues. misma antes de que verificase su entrada en esta corte, a cuya guarnición ha sido destinado de Real orden. S. M. previno con e…</t>
  </si>
  <si>
    <t>Se, Francisco Javier Torregrosa.'</t>
  </si>
  <si>
    <t>Francisco Javier Torregrosa.' Se</t>
  </si>
  <si>
    <t>…. Fernando *vh y de su augusta Esposa Doña María Cristina y áfotros dignos objetos, dá á luz el En este cordon se han presentado dos partída5-de--á-,jsjete hombres cada presbítero D. Francisco Javier Torregrosa.' Se vende en esta corte en I2 librería de una, y después un cuerpo de 200 hombres, pertenecientes al'ejército rebelde do Razolá, y en Jaén en la de Cereceda, á real y medio. Puede ir en carta. D. Pedro, que huyen de Portugal y buscan un asilo en España. El capitá…</t>
  </si>
  <si>
    <t>Se, Josef</t>
  </si>
  <si>
    <t>Josef Se</t>
  </si>
  <si>
    <t>…misario de guerra D. Rafael Cornejo; el administrador de correos" que manifestaron durante la rebelión de Polonia. 0. Hermenegildo Ruiz de Azúa; el prior del tribunal del comercio D. Josef Se hacen los preparativos necesarios para las grandes evoluciones de otoño I Brunet; el juez interino de contrabandos 0. Juan Unase, quienes con el ma- que se han de verificar cerca de esta ciudad, en cuyas inmediaciones estarán re [ yor zélo f adhesión f infere…</t>
  </si>
  <si>
    <t>Se, Lentos</t>
  </si>
  <si>
    <t>Lentos Se</t>
  </si>
  <si>
    <t>…, habiéndose aumentado cotí 12¿J hombres de infantería, y mas de 8W dello y el terreno situado entre este último y el mar. En consecuencia, tiña caballos. 1 columna mandada por el general Lentos Se dirigió al primer punto, desalojó, Los rebeldes, con te noticia de los movimientos de nuestras tropas, hall los primeros puestos del enemigo, se apoderó de la casé amarilla y de otra af— mandado'retirar y. embarcar todo , robando los .pueblos ¿ inutilizando l…</t>
  </si>
  <si>
    <t>Se, O. M.</t>
  </si>
  <si>
    <t>O. M. Se</t>
  </si>
  <si>
    <t>…imitando jaspes, en cuyo frente había I Rey de la Gran Bretaña, agasajado ademas con mucha distinción por toda la una lápida sepulcral con la siguiente inscripción: familia Real. D. O. M. Se dice que los descubrimientos hechos por el capitán Ros son de grande , importancia , y que ha descubierto el polo Magnético á unos 70 grados, 20 PRO FERDINANDO VII IHSPANIARLJM REGE | minutos latitud N., y 96 longitud O., en cuyo punto ha arbolado el pabellón…</t>
  </si>
  <si>
    <t>Se-</t>
  </si>
  <si>
    <t>…idelidad. Dios guarde ¿V.E. muchos años. cretario de Estado y del Despacho de Marina se lo hablan comunicado por ex [Córdoba 3 de Octubre de 1833.rrExcmo. Sr.=Jo»ef Marron»=Excmo. Sr. Se- preso, tuvo á bien participármelo para mi conocimiento. En el momento» con | cret^rio de Estado y del Despacho de ia Guerra ¡a mira de precaver toda duda, y para evitar los falsos tumores que suelea ui#~</t>
  </si>
  <si>
    <t>Sebantiaw</t>
  </si>
  <si>
    <t>…oa cónfécfla de 13 del corriente, se sabe que municaciones entre los,pjintos lejanos; regados ton lá sangre de nuértros hijos, J SS. AA. RR. los Seripos. Srps. Infante? -D. Cárlm» D. Sebantiaw y ana augustris formateen sofdadbsjjTós campos que ahora cultivan con sosiego y en me tas familias siguen sin noyedad en su importínte-salqd. ; ; . dió dé 'ibas 'profunda jjiazpagoviada la tftasa del pueblo cón las innumerables cobtfibuciótaterirtipQratafipSr…</t>
  </si>
  <si>
    <t>Sebas</t>
  </si>
  <si>
    <t>…liers de S. M., pasó á presen del gobierno si los. tuvieren, hasta su justificación. Mé prometo que U uuvof tar su* respetos á-loi Se irnos. Srés. Infantes D- Francisco de Paula y D. Sebas parte de los alucinados que siguen á los infames gefes de ia rebelión , se apre tian ,. y fue acogido por SS. AA, y sus augustas Esposas con la mayor afabili surarán á gozar de los beneficios que se les dispensa, en el concepto que pagado dad y consideración.…</t>
  </si>
  <si>
    <t>Sebastia-, Horacio</t>
  </si>
  <si>
    <t>Horacio Sebastia-</t>
  </si>
  <si>
    <t>…oncierne á las for sus plenipotenciarios, á saber: malidades de visita y de detención, asi como á las medidas que se adopten para S. M. él Rey de los franceses al teniente general conde Horacio Sebastia- entregar á la jurisdicción respectiva los buques sospechosos de haberse dedica ni, gran cruz de la orden de la Legión de Honor, individúo de la Cántara d» do al tráfico de negros, y á las instrucciones adjuntas al presente convenio,, las los Diputados de los…</t>
  </si>
  <si>
    <t>Sebastian</t>
  </si>
  <si>
    <t>…l decreto de.9 de Junio de 1815. 5.® Y que si' mil veces se vieran desventuradamente amenazados los derechos de vuestro si la sociedad aspira al honor de que el Sermo. Sr- Infante D. Sebastian la id— augusto Esposo, los vuestros, tos de la excelsa Princesa primogénita y dé toda mita bajo su Real protección, como.el ayuntamiento desea, dirija la corres vuestra Real descendencia, otras tantas_sacrificarán sus vidas en su defensa. pondiente súplica á…</t>
  </si>
  <si>
    <t>…L R.P. de V. M, = Manuel Antonio Moma. — El conde de les manos en 28 de Enero próximo pasado, ha tenido á bien S. M. resolver, Quintanilla.—El marques de la Matilla.—Ramón Ordoúez—D. Sebastian conformándose con su parecer f que cesen desde luego las citadas obras; que se Ahurcsdo.’xsAntonio remandez-~Miguel Rubio.—Fabian Moreno~Josef examine si podrá ser conveniente el establecimiento de un ponton para impe Flores.—Julián Ureta.—Josef Cecilio Berne…</t>
  </si>
  <si>
    <t>…los establecimientos que disponga .el gobier ■24.414-'............ 500............. ......... Sevilla. no actual. . .. .. 19,087.............. 500..:... ........... E'coriaL , El general Sebastian! opina que se puede organizar la guardia nacional en 6/66........ 500............ los distritos de Bonifacio, Bastía y Ajaccio, pero que es útil suspenderla en el 24,354............. 500............ de Corté. , . , 2,885.............. 500....... Mr. Arago obs…</t>
  </si>
  <si>
    <t>…tituyese al seno de su familia en aquel Reino, habiendo ya cesado por el matrimonio de su Señor: La publicación de las actas de Córtes celebradas en el palacio del Hijo el Infante D. Sebastian la tutoría que dió motivo á su venida y perma Buen Retiro en el año de 1789, confirmadas por V. M. en la pragmáticanencia en España. Condescendí Yo con tan justa solicitud; y convenida en sanción publicada en 29 de Marzo de 1830, ha sido de la mayor satisfacc…</t>
  </si>
  <si>
    <t>…stado en que se: hallaba al gida que los franceses le han merecido. caminarla última sesión ;el producto de las rentas de aduanas es mayor de lo Por momentos se aguarda en esta al general Sebastian¡, cuya venida se ha qne se qalcutó en el presupuesto, -y aun muy superior de lo que se- debía espe anunciado ya al delegado pontificio. Dicen, aunque sin mucho fundamento, que. rar eü circunstancias tan adversas. la guarnición de esta se aumentará momentáneam…</t>
  </si>
  <si>
    <t>…Sesión del dia 21. ban UsoUt del Tajo conducidas en la Real falúa los Sermoa Sres. Rilantes Don Mr. Ijelesscrt lee el informe de la comisión sobre el proyecto de ley rela Cárlos y*D. Sebastian, con auá augustas familias, acompafiáodoá la Sesma. Se tivo á la organización del ayuntamiento dé- París. Mr. Salverte observa qué sien- ñora Princesa X&gt;Óña Mar» Tqreá. SS. AA RBL desembarcaron dn novedad do urgente esta ley, se debe discutir cuanto antes; pe…</t>
  </si>
  <si>
    <t>…ipales y sobre . de España 88¿. Renta perpetua de id. 69j. la costa. El Gran Señor ha tratado de mudar todo su ministerio; pero no le ha Casi ya puede asegurarse1 en el día que el conde Sebastian! tomará el m¡- sido posible el verificarlo por la resistencia con que se ha encontrado por la pri nisterio de la Güerra en lugar de! mariscal, quien no puede ya continuar en mera vez. (Id.) él á vista de los debates que ha suscitado su gobierno. C.tvAR.y DE t…</t>
  </si>
  <si>
    <t>…idas de Lisboa de fecha de 10 del corriente, se sabe que pero que sin embargo debían continuar las precauciones y medidas adoptadas, SS. A A. los Sermos. Sres. Infantes D. Cárlos, D. Sebastian y sus augustas fa cuyo acuerdo hice imprimir y circular para calmar'la ansiedad del público. milias siguen sin novedad en su importante salud. La enfermedad continuaba su progreso, y ya en la mañana del dia 28 se contaban 25 casos, de los cuales los 15 habían…</t>
  </si>
  <si>
    <t>…iones: que es todo lo que puede razonablemente exigirse de un comentario,Por noticias de Lisboa de 1/ del corriente, se sabe que SS. A A. RR. los Sermos. Sres. Infantes D. Carlos, D. Sebastian y sus augustas familias conti zusni. Wijsista mun£&amp;nAr núan sin novedad en su importante salud. - Noticia de los pueblos y administraciones donde han cabido los premios ma yores , de los que comprende el sorteo del dia de hoy. NÚMEROS. PREMIOS. ADMINISTRACION…</t>
  </si>
  <si>
    <t>…cartas de Lisboa de l.° del corriente, se sabe que SS. AA. RR. los asi lo mande. Todos, sean de la clase que fueren, se ponen gratis como siem Serio os. Sres. Infantes D. Carlos,, D. Sebastian y sus augustas familias conti pre se ha hecho. núan sm novedad en su importante salud. Otro tanto debe tenerse advertido para comunicar noticias á la Redacción, sea directamente, sea por medio de los administradores de correos, que es el , En la noche del 26…</t>
  </si>
  <si>
    <t>…n que los pueblos egipcios También se sabe por las de Villaviciosa de 12 que S. A. el Sermo. Sr. In tomaban parte en k luth'a actual entre la Puerta y Mehemet-Alí: mas el do fante D. Sebastian y su augusta Esposa disfrutaban de igual beneficio, y que cumento siguiente, copiado por algunos periódicos extrangeros, no prueba esta concluyendo' la cuarentena en el dia de ayer, debían pasar la frontera para ha aserción, antes al contrario evidencia que l…</t>
  </si>
  <si>
    <t>…nos. Sres. Infantes D. Francisco de Paula y Doña Luisa Cariota, sus augus hembra á falta de varón, cuya tabla vistosísima y elegantemente adornada ha tos hijos y los Scrmos. Sres. D. Sebastian y Doña María Amalia-áe honraron sido después trasladada al balcón principal de la Real academia de S. Femando, con su presencia. La iluminación de la comisaría de Cruzada ha sido uno de loa de que es vice-piotector el mismo Sr. Comisario general, colocada al pie del mas notables ob…</t>
  </si>
  <si>
    <t>…im baya vuelto á pasar el monte Tauro! Muchas cesiones no tiene ningún término, sino el de un despojo completo de todos dudas hay sobre éste punto, y no falta quien asegure que el general Sebastian! los derechos y aun de toda propiedad. presentado en junta de ministros un informe que manifiesta la situación en que La Cámara de los Comunes votó en la sesión del 14 por la noche que se considera los asuntos de Oriente, y anuncia tan poca confianza en la pa…</t>
  </si>
  <si>
    <t>…municiones y tiempo. Si piensan que el es de España 83. Renta perpetua de id. &lt;584. truendo de su artillería es capaz de asustar á nuestros soldados se engañan sobe Se dice que el general Sebastian! ha recobrado el favor de que gozaba con ranamente, después de tantas pruebas como tienen en contrarío. ¡ Malvados V Luis Felipe antes de su enfermedad. Ayer Asistió S. E. á la conferencia cele ¡Por que no se presentan en campo raso? ¡Por qué nos huyen siempr…</t>
  </si>
  <si>
    <t>…asó él caballero Mignet á los cuartos de SS. AA. los Sermos. ca y proclama en cumplimiento de la mencionada orden de S. M., en la ma Sres. Infantes D. Francisco de Paula Antonio v D. Sebastian, para cavas augus nera siguiente , á saber: tas Esposas era igualmente portador aquel caballero de cartjs de S. M. la Reí— 1.° Ningún buque, del tamaño ó clase que fuere, procedente de algún iftfejje los franceses. Por todas las Personas de la Real Familia fu…</t>
  </si>
  <si>
    <t>…* i Ayer tuvieron una conferencia el Rey de los belgas y M. Lehon de una nificstan asimismo que los voluntarios realistas continúan entregando la* armas I[parte, y M. Broglie y el general Sebastian! de otra. Todos los que componían con puntualidad y sumisión en las respectivas capitanías generales, particular- || la conferencia estaban condecorados con la gran cruz de Leopoldo. Los embamente en todos los distritos de las de Extremadura, Granada, Sevilla…</t>
  </si>
  <si>
    <t>Sebastian'</t>
  </si>
  <si>
    <t>…icias de Lisboa A 25 del corriente se sabe que SS. AA. RR. los de ToleA ; la dotación consiste en ya rs. anuales ^libres de toA contribución y pa Sermos; Sres. Infantes D. Cárlós, D. Sebastian' y sus;, augustas familias conti- gados por el ayuntamiento, lo» pretendientes Erigirán loa mem.o’rialé* ,’fl-ancos de núan srn nóveAd cn su importante salud. porte, eb «i término de 20 dlas al présldente del ayuntamiento de dicho lugar, ■ telalla vacante «á p…</t>
  </si>
  <si>
    <t>Sebastián, EX</t>
  </si>
  <si>
    <t>EX Sebastián</t>
  </si>
  <si>
    <t>…rno, ha á-8*d?THllaviciosa de ¡Portugal, que alcanzan1 tetsttrieiri, átiuñfcíto-^fe SpA. hecho en este.presupuesto i fin.de aliviar á lce contribuyentes que pagarán en.- el Sermo..Sr. EX Sebastián *y:aiii'augiMr£9pb(ia^bÜfi^tt^ite :i 'égfSSS vffib;! el afio venidero H2.6099 fr. menos que éñ el presente, dondft permanecian haciendo te corrópondiente cuarfctítina' dú ObserVaaon, El ministro de Comercio presenta otro proyecto de ley, en que se,pide,un. cr…</t>
  </si>
  <si>
    <t>Sebastiani</t>
  </si>
  <si>
    <t>…100 quedaba á 103 fr- 30 c., el empréstito-Real CAMBIOS. . de España á 85*', y lá renta perpetua á 63b- Amsterdan, 00. París 16-6 i y. . Cádiz i á td, : , SevIUn f á'x i¿ ____ El general Sebastiani, ex-ministro de Negocios extranjeros , qué estaba Bayona, 00. Alicante á'corta pla Corulla * Id. Valencia * Id. Burdeos, 00. zo * i f d. , Granada.! ¡i. . . Zaragoza 1 id. de regreso en dicha capital había tenido una larga conferencia con el Rey. Hamburgo, oo…</t>
  </si>
  <si>
    <t>…arnos de medidas-re • «Las cartas de Roma aseguran que dentro de poco debía llegar á aquellaparadoras? ¡Se ignora que deben someterse á la aprobación de la Cámara alta? capital el general Sebastiani, y tomar el mando de las tropas de Ancona: las deY ¡quién asegurará que los nobles Pares las aprobarán?'«Por lo que hace á mí, Florencia recibidas hoy aseguran ípmbien esto mismo. El conde Latour-Mau-dijo por último, declaro que nada favorable á la Irlanda es…</t>
  </si>
  <si>
    <t>Sebastianí</t>
  </si>
  <si>
    <t>…ras, y no inválidos el duque de Treviso, y en la dignidad de gran canciller de ia Legión sotros somos del de la luz. El Señor es justo, y recto su juicio: como después de honor el general Sebastianí. del mismo David lo decía sin cesar el emperador Mauricio , en la ocasión mis ~ El día 8 de Noviembre llegaron SS. MM á Genova, en donde perma ma de degollarlo á él y á su familia el infame Focas, usurpador de su imperio. necerán algún tiempo. (G. de J7.) ¡Qu…</t>
  </si>
  <si>
    <t>Seco, Mánuei</t>
  </si>
  <si>
    <t>Mánuei Seco</t>
  </si>
  <si>
    <t>…edad de un esta inscripción: la aplicación premiada, á los seminaristas D. Josef. Blas de individuo útil y sin ambición, como lo acredita la honrosa pobreza en que ha la Cavareda, D. Mánuei Seco, D. Clemente Pérez, D. Isidoro Mata, Don fallecido, no dejando ásu esposa, hijos y nietos .mas riqueza que el ejemplo Juan Menendejt, D. Valeriano Torrubia, D. Vicente García Arias, Don de sus virtudes, y á todos el jé pérdida-irrcpanmW dr un bmnCárlos Cemada…</t>
  </si>
  <si>
    <t>Secratario</t>
  </si>
  <si>
    <t>…fe accidental del regimiento, Juan de Pozas.” [ de Andalucía S de Octubre de 1833.=Excmo. Sr.e=El marquss de las Amari-. Expojitionti í S. M. la Rzjha Gafcrnador*. I llas — Frcmo. Sr. Secratario del despacho da la Guerra. Seflóra: De orden de V. M., como Gobernadora, de estos reinoe durante la titenqr edad de la Reina nuestra Señora Doña-IsABBt n, *u augusta Hija, Regim iento-provircial de Alcázar de San Juan.=cEicmo. Sr.: Eneonte»I tacion al oficio…</t>
  </si>
  <si>
    <t>Secre</t>
  </si>
  <si>
    <t>…elevarlo al sobera TURQUIA. no conocimiento de S. M. Dios guarde iV.fi muchos años. Valencia lü do Constantino pía 7 de Marzo.Marzo de 1833—Excmo. Smjosef María SantociUet.— Excm. Sr. Secre «La escuadra rusa continúa anclada en el puerto de Bujuckderé, por tario de Estado y del Despacho de la Guerra. que reina un viento de noroeste que le impide darse á la vela para el mar Negro, pero en realidad no es este el único motivo que le impide veri Señ…</t>
  </si>
  <si>
    <t>Núm. I6L. Martes 17 de Diciembre de 1833. GACETA DE MADRID ARTICULO DE OFICIO. 1833—Excmo. Sr—Mateo, arzobispo obispo de BadajozJ=Excmo. Sr. Secre tario de Estado y .del Despacho de Gracia y Justicia. La Reina nuestra Sefiora Dofia Isabel ii , y S. M. la Reina Goberna Excmo. Sr."; Con el oficio de V. E. de 30 del próximo pasado recibo el I dora, siguen sin novedad en su importante salud. juego de moneda…</t>
  </si>
  <si>
    <t>Secreta</t>
  </si>
  <si>
    <t>…V. E. muchos años. Coruña 27 de F eex présadsfe provincias, y después de haber oido el dictamen de esa dirección ge brero de 1833. = Excmo. Sr. = £! conde de Cartagena. — Exorno. Sr. Secreta neral , se ha dignado resolver lo siguiente: rio de Estado y del-Despacho de la Guerra. 1. ° Mediante que la junta provincial de caminos de Galicia, establecida en la Coruña, se halla á considerable distancia de los principales puntos de la nue Comandancia mi…</t>
  </si>
  <si>
    <t>Secretario</t>
  </si>
  <si>
    <t>…imiento de V. E. Llamón Jovcr-=Nicoias Canales , síndtcoc=^&gt;a&lt;W Jorrp y-Crous , secretario. haberse practicado tan digno deposito, no pudiéndo resistir el áyurttamiento á f=Excmo, Sr. Secretario, de Estado y aclDespacho de;&lt;Qpapia y Justieia. lis emociohes dé su 'grititud , llama enérgicamente la atención de V, E., para qué se digne hacer,présenteal Rkv nuestro Señor, que la antigua, noble y - Exento1. SfT: He'recibido los ejemplares que dé Real orde…</t>
  </si>
  <si>
    <t>…—Antonio Pueyo , síndico ,=Dé acuerdo del de la antigua ley y costumbre inmemorial en la sdeesion de la corona de Es M. I. ayuntamiento. =Bernarda de Ciria , secretario.*: Excuso. Sr. Secretario paña publicada en 29 de Julio de 1830; asi cbmo de la cédula que contiene de Estado y del Despacho de Gracia y Justicia. la Real declaración autógrafa de V. M. con motivo de los sucesos desgracia dos ocurridos en el Retí sitio de S. Ildefonso, todo ello con o…</t>
  </si>
  <si>
    <t>…ido-V. M. 4 «tos'deberes Excmo. Sr.zzTadeo Rkó —Ramon Gbraldo.zz Narcho María Paniagua.zz iah a1 (aliénte , tjuéCGtt'itrS- nuevos deCretosxeeieron abiertaí la* pueftiíde - Exctno. Sr. Secretario de .Estado y del Despachó del Fomento general del ' las ciencias¿fiecha la pazentrelos «pañoles, y ¡principiada su fo/tunacon la -reino: , ■ creación MeTgran ministerio 'del Fomento. Digna sois del renombre dé las Señor: La publicación de las actas de las Cór…</t>
  </si>
  <si>
    <t>…Mr. Stuard". uno de los secretarios do del ayuntamiento, Jostf Cecilio Bernet y García , escribano l.°=Excmo. de la legación inglesa; desde allí pasará á Londres por Ostende (/.ó) Sr. Secretario del ministerio de Gracia y Justicia. ____ Las noticias de Holanda y de Bélgica son enteramente insignificantes. Las Cámaras belgas se entretienen actualmente en asuntos de rentas, en los cuales PARTE NO tlFICIAL. el público ningún Ínteres toma , porque cuando…</t>
  </si>
  <si>
    <t>…al orden;lo comunico á V. S. para inteligencia.de la Socie medad, ba facultado IV M. pira el despacho de los graves asuntos del Esta dad &amp;c. Madrid 18 de Febrero de 1833.=Ofalia.==Sr. Secretario de,la Real do, cuyo encargo está V. M. desempeñando con su acuerdo, con tanta gloria sociedad económica de Toledo. como sabiduría. Reciba V. M., con la bondad de una Madre que se desvela por la felici Exposiciones «f SS.'MM. dad de la nación, los sentimientos…</t>
  </si>
  <si>
    <t>…chos años. Malaga 16 dé Febrero de 1833. — Ex osasen aponér, siendo esta dedsibn; nuestro t»as; sagrado deber, asicomoesel celentísimo St.~ Juan Jostf, obispo de Málaga. =: Excmo. Sr. Secretario de objeto dé'todos los votos de nuestra felicidad.eeEs ‘copÜa.szZJauJer. , - Estado y del Despacho de Gracia y Justicia; ¡ Señor; El capitán general de,Andalucía*. marques, de las Amarillas , me' Excmo. $r.: Dindo cumplimiento á la Real orden qtie V. Ev se si…</t>
  </si>
  <si>
    <t>…E. muchos años. Valencia 8 de Febrero de. 1833.= Señor : Vuestro visorey interino de este reino de Navarra , como subdele Ezcmo. Sr=FiVfnrf Marta de Ver rara, secretario. = Éxcmo. Sr. Secretario gado general de Rentas, en unión del contador, administrador, tesorero, y á de Estado y del Fomento general del Reino. . nombre de todos los demas oficiales y empleados en el ramo de Hacienda , tie nen el singular honor y la mas grata complacencia en poder as…</t>
  </si>
  <si>
    <t>…lealtad y gratitud _i V. E. muchos añSs. Barcelona 18 de Febrero de 1833.=Excróo. St.—Mada esté regimiento á V. M., por cuya vida, la de nuestra augusta Reina y mul Uaudcr—Excmo. Sr. Secretario deíálado y del Despacho de la Girón*. Real descendencia pide á.Dios constantemente. Cádiz 15 de Febrero de 1833. =Sefiór.^A L. R. P. de V. bAs=JFcdcrico de Beretuy. Excmo. Sr.: Con gozo inexplicable y con la mas profunda veneración fia . recibido esta junta u…</t>
  </si>
  <si>
    <t>…E. muchos.años- Valladolid 12 de Marzo de 1833—Excmo. Sefacultades'.eL triunfa dé Us misericordias del Altísimo, en holocausto de haber ñor.— El duque de Castroterreíío. — Exorno. Sr. Secretario &lt;Je Estado y del oido nuéstrñssúplicas-ELcimiento de la paz y .de la prosperidad, se ha pro— . Despacho de la Guerra—Regimiento de caballería de Cataluña,.6.°; ligero— puesto por los piadosos y maternales decretos de S. M. la Rbixa ..nuestra. Se Excmo. St.=Ha…</t>
  </si>
  <si>
    <t>…s guarde á V. E. muchos años. Ciudad-Real 29 de Marzo de 1833.= que acababan de darme de su decisión en sostener lo dispuesto por el Rbt nues Excmo. Smjuan González Rango .=Excmo. Sr. Secretario d» Estado y del tro Señor en este punto, apoyado en la ley fundamental de la monarquía, cu Despacho de Fomento general del reino. yos sentimientos tengo el honor de manifestar á V. E. á nombre de todos, por si tiene á bien elevarlo al conocimiento de S. M., a…</t>
  </si>
  <si>
    <t>…os que dehe pagar la jarcia. del Rey nuestro Señor. Posteriormente he informado á S. M. de que toda la extensión del camino que media entre Santander y la carretera de Francia, Al Sr. Secretario del despacho de Hacienda de Indias digo con eíta fecha lo donde ha de empalmar aquel con el de la Rioja, se halla hoy puesta á cargo que sigue: He dado cuenta al Rey nuestro Señor del espediente que con cali de V. SS., aunque en otro tiempo estuvo al cuidado…</t>
  </si>
  <si>
    <t>…omo lo» de todas aquellas clases. Real 'orden circular. . Dígnese, pues, V. M. acoger con su Real benignidad esta sincera y respe Según me comunica con. fecha de 2 del presente el Sr. Secretario deEstadd tuosa exposición, mientras pido al Todopoderoso guarde la importante vida de y del Despacho, el gobierno de S. M-. el Rey de las Dos-Sicilas, por decreto V. M. muchos años. Jerez 21 da Marzo de 1833.=Señor. = A. L. R- P. da d¿21 de Marro último, ha d…</t>
  </si>
  <si>
    <t>…entos del E. y SE. que frecuentemente reinan, según con referencia al ex El TI de Marzo llegó á esta rada una corbeta de guerra sarda, a cuyo bor presado comandante ha expuesto el Sr. Secretario interinó de Estado y del Des do venia el general Nantingles t que ha sido cónsul general de Cerdeña en pacho de Marina. En su consecuencia se ha dignado resolver el Rey nuestro Smírna,en calidad de encargado de Negocios extraordinarios: después de la cua Seño…</t>
  </si>
  <si>
    <t>…mias de la ciencia de curar, la facultad de proponer en terna los facultativos de todas clases qúé hayan de ser titulares de los pue Extracto dt ¡ot parte: recibido: por el Excmo. Sr. Secretario dt Estado blos de España donde haya alcalde mayor, corregidor ó gobernador políti y dtl Despacho universal de Guerra de los Excmos. Sres. capitanes gene co, y que perciban el todo ó parte de su dotación de fondos de Propios, ó de rales de Andalucía y Extremad…</t>
  </si>
  <si>
    <t>…na. cumplimiento. Dios guarde á V. E. muchos años. Madrid 29 de Setiembre de 1833,=rCiuz. PARTE NO OFICIAL. NOTICIAS EXTRANGERAS. El Inspector general de Milicias ha contestado al señor Secretario del Des pacho de la Guerra en los términos siguientes: (Continuación del correo anterior.) *» Excmo. Sr.: He recibido el Real decreto que V. E. ha tenido la bondad de dirigirme ayei^, anunciándome la muerte del Rey nuestro Señor (que de TURQUIA. Dios goza), acaecida…</t>
  </si>
  <si>
    <t>…os míos. Dios guarde ¿V.E. muchos años. Madrid 4 He oficiado 4 la diputación del reino para que convoque a loa diputado* de Octubre de 1833. = Excmo. Sr.^z Joaquín Navarro.=Excmo. Sr. Secretario que están fuera, cuya reunión podrá ser muy útil en la crítis actual, y tengo de Estado y del Despacho de la Guerra. fundado motivo para prometerme que esta corporación me ayudará eficazmente Manifestación. «Señora: No la demostración del pesar que contrista…</t>
  </si>
  <si>
    <t>…rde á V. E. muchos años. Tuy S de Octubre de l833.=Exce!en- I i Regimiento provincial de Granada. = Excmo. Sr.: A las cinco y media d« tísinva $r.= El c^nde de Cartagena. = Excmo. Sr. Secretario de E&amp;tado y del est* tarde recibí por extraordinario del Excmo. Sr. capitán genera! de este ejercito Despacho de li Guerra. I y provincia, la infausta noticia de haber pasado á mejor vida S. M. el Sr. Don I Fernando vii: inmediatamente comuniqué á este regimiento…</t>
  </si>
  <si>
    <t>…E. muchos años. Pamplona 12 de Octubre de 1833 a «Dios guarde á V. E. muchos años. Los Arcos 11 de Octubre de 1833 á las cuatro de la- tarde.rrExcmo. Sr.=Antonio de SoláczrExcmo. Sr. Secretario las once y media de esta noche.=Excmo. Sr.= Manuel Lorenzo. = Excmo. Se de Estado y del despacho de la Guerra.’’ ñor virey de Navarra capitán general de Guipúzcoa. = Es copia.= Antonio de Sola.” «Excmo. Sr.: ¡Viva la Reina Doña María Isabel n!zz Aunque en mi…</t>
  </si>
  <si>
    <t>…plazá^Dios guarde á V. E. muchos años. Ceuta 4 de cimiento y el de todos los individuos que teugo el honor de. mandar por el I Octubre de 1833.=rExcmo. Sr.=Mateó Ramirez.nrExcmo. Sr. Secretario de buen concepto que merecen á V. E.; concepto justamente adquirido .porque 1 Estadoy del Despacho de la Guerra. en la realidad nada ha-podido V. E. decir á la Reina nuestra Señora que no estemos todos prontos á realizarlo de cualquier modo y forma que se exi…</t>
  </si>
  <si>
    <t>…muchos años. Cádiz 8 de Octubre de 1833. = Excer* zar con la mas consumada prudencia. El último fruto de ella se ve consignado lentísimo Sr.=Fr, Domingo, obispo de Cád¡z.=rExcmo. Sr. Secretario del Des en su disposición testamentaría; por la cual, al paso que deja ileso en vuestras pacho y del Fomento general del reino. Reales manos el sagrado deposito de.Je soberanía monárquica, se propuso ro bustecerle con el auxilio de un Consejo de gobierno. Exposicione…</t>
  </si>
  <si>
    <t>…de SS. MM. muchos años. FJavahermosa 12 de Oc-1 [ Dirección general en 13 de Agosto promovido por D. Henrique Rosse y Don tubre de 1833. = Excmo. Sr.rcJosef García Suelto.=Excmo. Sr. Secretario dej ¡Matías Huellin, apoderados del comercio de Málaga, en solicitud deque se su- Estado y del Despacho de Gracia y Justicia. 1' rima el arbitrio por Real orden de I.° de Setiembre de 1830, sobre las pasas n Exposiciones i S. M- lee Reída Gobernadora. su extr…</t>
  </si>
  <si>
    <t>…, del teniente genera! D. Pedro Sarsenterada S. M. la Reina Gobernadora de este útil proyecto, é íntimamente field’, general en gefe del ejercito de observación, dirigido al mismo Sr. Secretario persuadida de que. la buena educación de la juventud de ambos sexos es una me del despacho de Guerra , al dar cuenta del movimiento general que emprendía dida indispensable para corregir las costumbres, excitar el amor al trabajo y con las tropas de su mando,…</t>
  </si>
  <si>
    <t>…r hasta perder nuestras vidas, "/ ’ _ .... iasábiduría de sus decretos, y por el advenimiento al trono de su augusta Hija. «Sírvase V. E. elevar estos puros sentimientos al Excmo. Sr. Secretario de - En'ella dicen á lá Reina Madre que bajo su dirección pe consolidará en EsEstado y, del Despacha de la Guerra ,~paraqíie téngaá bien ponerlos i lo» paila la paz y la justada, »para trasmitir deSpufe este depósito sagrado con pies de la augusta Magéstad^’…</t>
  </si>
  <si>
    <t>…ucción familiar que nos enseña el modo con que se producen, distribuyen y consumen las riquezas en la sociedad: traducido al viembre de 1833. =Excmo. Sr.czrManuel Lorenzo. =Excmo. Sr. Secretario de castellano por D. Josef de Soto y Baruna; tercera edición revista por el autor, y en I Estado y del Despacho de la Guerra.” riquecida con nuevas demostraciones por J. B. Say : un tomo en 8.°, que se vende efi Zaragoza en la imprenta y librería de Polo y Mo…</t>
  </si>
  <si>
    <t>…Dios guarde á V. E. muchos anos. Madrid 15 de No tes de V. E. la temprana muerte de nuestro augusto Soberano el Sr. D. Fer— j viembre de 1833~Excmo. Sr.=Diego Ballcsteios.=Excmo. Sr. Secretario de nando vir (Q. D. D, G.), solo podía compararse con la sinceridad de mi-re-I .Estado y del Despacho de la Guerra. conocimiento á las gracias y distinciones que recibí de su munificencia: he , - . «Señora: El regimiento de caballería de la Reina , 2.° de lín…</t>
  </si>
  <si>
    <t>…y eo la de Sánchez* . , El.capitán genera! de Aragón, con fecha de 26 del actual, da parte al —Cuaderno 3.0 de los solfeos de Mr. Rodo\fe, útiles para aprendedla música coo Excmo. Sr. Secretario interino de Estado y del Despacho de Guerra de ha muchamoso, M-ioteguifacilidad : yseenhallaráel de conCarrafa*lo» anteriores, en los almacenes de música de Her ber sido aprehendido el rebelde ex-brigadier Tena con su segundo D. Roque —P.ao que demuestra la d…</t>
  </si>
  <si>
    <t>…minado lo» individuos .áec«-&gt; Dios guarde á V.-E. «ucte-ado». Cuartel general de Durando*30 de H#- ta y de aquellos. ’ ' 'r | vimbre, áe. lB33^€zctv.o.$r.cz&amp;cmmmo Valdés.rrExcrao. Sr. Secretario de ■ JBstado 'yi del Despacho dé la Guerra. . , S. M. la Reina Gobernadora se ha ¡servido tnandar qtié los summístrés he ~ ¿xcjüg. Sr.: En k mañin* de hov se me hzn presentado en esta villa la chos por los pueblos y particulares á las troyas francesas que se…</t>
  </si>
  <si>
    <t>…uramento y á defender la ino “ror acuerdo dei limo, ayuntamiento, Inocencio Moragas, secretarlo.—Excmo. cencia; y como hombres á sostener nuestra felicidad y nuestro bienestar: pe Sr. Secretario dei Despacho universal de Gracia y Justicia. rezcan iodos cuantos se atrevan á levantar el estandarte de la rebelión: en el I Señora: El ayuntamiento de la M N. y M. M. L ciudad de Burgos, cabe momento ¿el combate, si hay locos que quieran medir sus fuerzas c…</t>
  </si>
  <si>
    <t>…CULO PE OFICIOParte recibido en la Secretaria de Estado y'del Despacho de Guerra» El capitán general de Valencia con fecha 12 del corriente, y por extraordinario, remite *1 Excmo. Sr. Secretario interino de Estado y del Despacho de la Guerra copia._del parte que le ha dirigido el mariscal de campo D. RafaeL de Hore, comandante general de aquel ejército , que expresa lo siguiente: Comandancia general del ejército del reino de Valencía.=Excmo. Sr.: La…</t>
  </si>
  <si>
    <t>…s guarde á V. E. muchos años. Cádiz 10 de Diciembre de 1833.= I Dios guarde 4 y. E. muchos años. Toledo 8 de Diciembre de 1833 = El Excmo. Sr.—Ir. Domingo , obispo de Cádiz—Excmo. Sr. Secretario dé Estado I cardenal arzobispo de Toledo.—Excmo. Sr* Secretario de Estado y del Despa jr del Despacho universal de Gracia y J uslicia. cho de Gracia y Justicia. Exento. Sr.; Como obispo de esta diócesis, y ya de Córdoba, residente I Excmo. Sr.: Acabo de recib…</t>
  </si>
  <si>
    <t>…E. muchos años. Sta. Cruz de Tenerife 22 de Octubre la proclamación de la Reina nuestra Señora Doña Isabel ii verificada en esa de 1833/=Éxcmo.Sr.=Francisco Tomas Moraics.=Excmo. Sr. Secretario del corte, que de Real orden me remite V. E. para que yo conserve la memoria Despacho de Estado. de tan fausto suceso. Quisiera acompañar mi contestación con un pingüe donativo que tarificase MINISTERIO I&gt;B GRACIA T JUSTICIA. auténticamente mi gratitud á tan…</t>
  </si>
  <si>
    <t>…años. Santa visita de Solsona 17 diciembre] Rébtas en comisión D. Josef López Juana Pinilla pase a servir su plaza en el de 1833.=Excmo. Sr.ieeFr. Juan, obispo de Solsona.—Excmo. Sr. Secretario de 'Consejo de Hacienda; y que D. Juan Gayo, director también de Rentas, y Estado y del Despacho de Gracia y Justicia. ‘Di'Eusebio Dalp, contador general de Valores, pasen al mismo tribunal con Iy 1a'zaS■ efectivas de ministros de capa y espada. Tendráse ente…</t>
  </si>
  <si>
    <t>Sedaño, Diego Josef de</t>
  </si>
  <si>
    <t>Diego Josef de Sedaño</t>
  </si>
  <si>
    <t>…rid 15 de Julio. &lt; rios cañonazos el capitón del Meciómeyo. ( Gibraltar Chronselc.) El Rey nuestro Señor por Real decreto de 29 de Junio último ha teñid* ESPAÑA. í bien conceder á D. Diego Josef de Sedaño los honores del consejo de Indias. Habana 24 de Abril. Asimismo por Real decreto de 6 de este mes se ha servido conceder i El Diario de esta ciudad inserta los documentos siguientes: D. Ignacio Ereota, escribano de Cámara de la ILeal audiencia de Puerto Prín…</t>
  </si>
  <si>
    <t>Sedaño, Eustoquio</t>
  </si>
  <si>
    <t>Eustoquio Sedaño</t>
  </si>
  <si>
    <t>…a la oanongía vacante de la catedral de Málaga, por pro-? I-méritos de calma y de reposo en que pueden conciliars.e y hacerse concesiones r:cl mocáon de D, Ignacio-Mará Tenorio, á D. Eustoquio Sedaño,- , \ iprocas’: ¡No seria esto armar todas las pasiones? ¡Dónde iría á buscar la fuerra el gobierno de la joven Reina , cuando tuviese qué acometer á las bandas de Por otro Real decreto 4e¡ 17 del corriente ha tenido á bien S, M. conceden LDj Carlos y á te pa…</t>
  </si>
  <si>
    <t>Segrave</t>
  </si>
  <si>
    <t>…Cantorbery, el conde Winchelsea, el obispo de Londres, el duque de Glo.. Escriben' de Araberes que en aquellos «últimos días-había habido mucho cetter, el duque de Wellington y el lord Segrave, fundándose en que era in movimiento en lo bajo del rio. El príncipe Carlos de Prusia, después de haber compatible con los principios cristianos de la constitución el admitir á los ju visitado los fuertes de Litio y Liéftceashoek., el de Batz y la escuadra qu…</t>
  </si>
  <si>
    <t>Sehotman</t>
  </si>
  <si>
    <t>…s, 282 subtenientes, 8 sargentos,'25 soldados, ídem---- Sesión del 2 de Mayo. qué componen el total de 500. Los tres principales gefes son los coroneles^ Oboriski y Antgninl, y el capitán Sehotman. El coronel Torréús presenta una mocion relativa á la revisión integral del Por lo demas la posición de los polacos en Suiza es .cada día mas penosa. sistema de Hacienda, fundándose en la estancación de las empresas industriales: Uno de los gefes, Mr. Lelewel…</t>
  </si>
  <si>
    <t>Seijas, Juan Josef Várela de</t>
  </si>
  <si>
    <t>Juan Josef Várela de Seijas</t>
  </si>
  <si>
    <t>…Castilla para la plaza de oidor de la Real audiencia ler rl.jjrigo, hacer el vino, fabricar él aceite y manufacturar la seda y laña. Sigue dé Aragón, vacante por fallecimiento de D. Juan Josef Várela de Seijas, á abierta la suscripción hasta el i£ de Setiembre próximo; pues á fines de él se publi D-Antonio Aznar, roihistro-del consejo de Navarra; y para esta plaza, que cará el tomo 3.° y último de la obra. —:—El nuevo viagero por amiricas^ cuaderno.6.a con una lámi…</t>
  </si>
  <si>
    <t>Senetriain, Santiago</t>
  </si>
  <si>
    <t>Santiago Senetriain</t>
  </si>
  <si>
    <t>…de Insúa, admmistrador.erD. RV/ia: Peiíaiosa, pro venerables cabildos, para que puedan exigir de los provistos las faltas volunta curador. =r Fernando Santano, diputado, re Doctor D. Santiago Senetriain, rias que hicieren desde su posesión. regidos.—Ramón Pámpano, interventor. — Francisco Sánchez Morojo, secre 6.1 y última. Sé admitirán igualmente i los establecimientos dé beneficencia tario. =D- Miguel de Llera, interventor. y corporaciones que disfruten pe…</t>
  </si>
  <si>
    <t>Señor</t>
  </si>
  <si>
    <t>…3 de Febrero de 1833-= riano Veteo. Excmo. Sr.zzjosef Berdonees, juez conservador de la empresa del canal de Cas tilla. =Excmo. Sr. Secretario de Estado y del Despacho del Fomento general Señor: D. Alfonso Guevara Mateos, regidor perpetuo preeminente del del Reino. ilustre ayuntamiento de la M. N. y L* ciudad de Larca , y coronel ^del regi miento provincial de Guadix , puesto- ¿.L. R. P. de V. M- por si, a nombro Excmo. Sr.: Con la mas grande satisf…</t>
  </si>
  <si>
    <t>Señor, El Gran</t>
  </si>
  <si>
    <t>El Gran Señor</t>
  </si>
  <si>
    <t>…ro. (.Id.) Mr. Dedel, embajador de Holanda, e! príniipé de Talleyiánd y elTemba- Vierta 17 de Marta. jador belga , fueron ayer i la secretaría de Negocios extrangeros 5 visitar al lord El Gran Señor acaba de nombrar para gran visir (dignidad que ataba Vi Palmerston. ' sante por hallarse prisionero de guerra Reschid que la obtenia últimamente) i ____ El jueva al anochecer recibió Mr. Dedél pliegos de Haya. S. R ha teni Reouf-baiá que anteriormente habia t…</t>
  </si>
  <si>
    <t>Señor, Grey</t>
  </si>
  <si>
    <t>Grey Señor</t>
  </si>
  <si>
    <t>…tos, embajada,turca. íTbneei) • _. , mientras no»- repfaTñres siempre dos más adictos á la soberanía del Rfiv nuestro — El Aliñan afirma que Mr. Stanley insiste fue«emenito con el lord Grey Señor. (que Qios gtsarde), y á los sagrados derechos de su descendencia directa. para que por. medró-de una simplepriíwam* redisuelvali nueva.asaciacioa da Gélida 29 depíciémbre de 1832-rrA t: R. P. de V. M^zAntenio Liopiert, ^ Mr. O'OaarBilt llamada dé lo*; Voírin…</t>
  </si>
  <si>
    <t>Señor, Josef Simón Iz</t>
  </si>
  <si>
    <t>Josef Simón Iz Señor</t>
  </si>
  <si>
    <t>…rovincial Sr. D. Francisco Mar cos Santaclla, fiel ejecutor D. Josef María Torres Vallejo, D. Tomas Dávila, Exposición S S. M. Lie. D. Juan Becerra y García, D. Estéban Fernandez, D. Josef Simón Iz Señor: El ayuntamiento de la M. N. y M. L ciudad de San Juan de Puer quierdo, y el caballero síndico procurador general D. Josef María Porrata, se to-Rico nos ha confiado la honorífica misión de presentar á los R- P. de V. M. trajo á la vista la exposición del caba…</t>
  </si>
  <si>
    <t>Señor, Ta- del Gran</t>
  </si>
  <si>
    <t>Ta- del Gran Señor</t>
  </si>
  <si>
    <t>…es 5. A. R. el duque de Orleans. Un quedan donde estén Hasta que se reciba contestación de Ibrahim á la respuesta edecán suyo llegó de Cales af palacio' de Crillon ya de noche. El príncipe Ta- del Gran Señor, 1a cual iba acompañada de una carta del almirante Roussin, líeyrand dirá él lunes un gran banquete para el recibimiento del Duque..(don.) que apoyaba muy enérgicamente la resolución dé la.Puerta,</t>
  </si>
  <si>
    <t>Señora</t>
  </si>
  <si>
    <t>…sistema seguido hasta ahora en esta parte. Y nombro para discutirla y redactarla á D. Pedro Sainz de Andino, fiscal de mi consejo supremo de Hacienda, D. Manuel María Cambronero, ministro Señora: El ayuntamiento de la M. N. y M. L. ciudad de Teruel de roto en honorario del mismo consejo, y D. Manuel María Gutiérrez, secretario vocal cortes en el reino de Aragón, dirigía con todos los habitantes de este partido de la junta de aranceles. Tendréislo ent…</t>
  </si>
  <si>
    <t>…garantía y base cisco Claramunt, ayudante de escribano mayor y secretario. fundamental de su futura felicidad. - He creído deber solemnizar el día del cumpleaños de S. M. la Reina Doña Señora: En la seguridad, aunque sensible, de que será eterno en V. M. el Isabel u , mi Señora, leyendo á los generales, gefes y oficiales, y autoridades justo dolor por la muerte del Rey, mi Amo y Señor (Q. E. E. G.), me civiles y eclesiástica en el acto de la corte…</t>
  </si>
  <si>
    <t>…e en clase de prelados asistí á la solemne jura de la Señora Princesa,, hoy £ pen» Soberana: augusta los dos un deshecho de temporal nuestra dias en que pie», acude respetnoéo los obispo Señora: El de Calahorra y la Calzada i 1 . _____ aaaJl*üa_ r w •Msimi/'i/sn rla eu.ámAf agua malísimos me trasladé de los me caminos, ló permitió, y £ pelar á etttj faiimú dudad sin haber vuelto á, tenerla mas pequeña noticia de la tal junta ni rfejMwj operaciones;…</t>
  </si>
  <si>
    <t>…ntos de adhesión á los legítimos de que me hace; pero d¡go á V\E. que para tener presente a la Ruina nuestra rechos de la Reina nuestra Señora el cónsul general de S. M. en Lisboa Don Señora en mis oraciones y sacrificios , como asi también á la Reina Madre, no Antonio Pi de Carabassa, D. Vicente Conde Angelí Radovani, cónsul en.Panecesito deÓncitatíVbs para conservadlas en mi memoria; pues que tengo pré .lerxno; como asimismo D. Vicente de Zugas…</t>
  </si>
  <si>
    <t>Señora, Paró</t>
  </si>
  <si>
    <t>Paró Señora</t>
  </si>
  <si>
    <t>…conséjo, hacer dimisión deL. por mí , $vfrf Vtík ,-áecrcrario.' ' empleo.de secretario de la Iriandaque desempeña. __ —Luego que ril principe Talleyrand entregó su contestación al lord Paró Señora: El ayuntamiento de vuestra.muy noble y leal ciudad de Raza, merslon relativamente i la del Rey de Holanda, despachó ¿//París un correes - después de. haber tributado al Todopoderoso la mas solemne acción de, gracias : con su* pliego* y con los del . /ewén^-q…</t>
  </si>
  <si>
    <t>Senra, Santiago</t>
  </si>
  <si>
    <t>Santiago Senra</t>
  </si>
  <si>
    <t>Art- S/ Xo cRsputíto en los precedente* artículos, cesará en'cuantó ‘clTír- raCtoftdcUCólfegiatáa deI Bélrnonfe, á D. Santiago Senra: para tres medías racio1 litorío se. vea líbre y desembarazado ¡de Us tropas, rebeldes que actualmente lo ésr nes de la misma santa iglesia, á D. Vicente Collado,á D. Josef Cipriano Montan asolando. Tendíala, entendido te Palacio de lasíNecesidadeSf-ü -de Set…</t>
  </si>
  <si>
    <t>Seoane, Mateo</t>
  </si>
  <si>
    <t>Mateo Seoane</t>
  </si>
  <si>
    <t>…Manuel Herrera Bustamante, D. Ma• nuel Llórente, D. Manuel Sierra, D. Mariano Lagasca, D. Mateo Aylion, Convencida de que para que sea eficaz la protección que quiero dar á todos D. Mateo Seoane, D. Martin Serrano, D. Miguel de Alava, D. Pablo Mon los intereses legítimos, es menester que haya en las provincias agentes especiales tesinos, D. Pedro Atvarez Gutiérrez, D. Pedro Bartolomé, D. Pedro Juan de de prosperidad, he tenido i bien mandar en nombre…</t>
  </si>
  <si>
    <t>Séptimo, Fernando</t>
  </si>
  <si>
    <t>Fernando Séptimo</t>
  </si>
  <si>
    <t>…a la rendición, dijo, no solo á la faz de Europa, sino de todo eente.— Clemente García Escuelero. =r Leoncio Ladrón de Gama. = Anselma el mundo, «no reconocía otro Soberano que al Sr. D. Fernando Séptimo db León de 1/rizar.^Gas pAr de Or.dovilla Iñigo. BoiBOV.” (Y qué dirá vuestro batallón de infantería que se halla identificado en lo. mismos sentimientos! No podrá decir-otra cosa que rarificar cL juramento o En iguales términos han felicitado á S. M. las ciu…</t>
  </si>
  <si>
    <t>SerafitfCha-</t>
  </si>
  <si>
    <t>…, á D. Juan Antonio Almagro, ministro eleqto del por momentos la preciosa vidá óé liUeálro Rey y Señor: al momento Testa Consejo de Navarra, para el que nombro en plaza nacional á D. SerafitfCha- ron en el templo y en las calles preces fervorosac el Autor dé la tututalezá; y vier, alcalde del crimen de la audiencia de Barcelona, y para esta resulta i aunque se suponían tardiár, segun .noticias esparcidaSY-llegaroa en lemejqjtoppn’ D. Joaquin Veluti, c…</t>
  </si>
  <si>
    <t>Sercognanj</t>
  </si>
  <si>
    <t>…a revolución del año dé 1831 á la cabeza de un cuerpo de vecinos de la Ro tivo una carta á los obispos del reino. En su consecuencia deseará saber si se mana, bajo las órdenes del general Sercognanj. Emigró después á Francia; mas habia comunicado directa ó indirectamente á los reverendos obispos de parte de aprovechando la amnistía que dió el Papa, regresó a su patria, en donde vivia S. M. alguna cosa relativa al bilí de reforma de la Iglesá de Iránda. (…</t>
  </si>
  <si>
    <t>Serrano, Josef Antonio</t>
  </si>
  <si>
    <t>Josef Antonio Serrano</t>
  </si>
  <si>
    <t>…del derecho de que se crea asistido como interesado en el Los vales Reales no consolidados comprendidos en los 35 lotes que obten juicio de Concurso de acreedores á los bienes de D. Josef Antonio Serrano, pendien gan la suerte , gozarán sus intereses á metálico desde 1.® de Enero de este año. te en dicho tribunal; con apercibimiento de que pasado dicho término sin haberlo verificado les parará perjuicio. La cantidad de 'la deuda corriente con ínteres que por…</t>
  </si>
  <si>
    <t>Serrano, Martin</t>
  </si>
  <si>
    <t>Martin Serrano</t>
  </si>
  <si>
    <t>…ustamante, D. Ma• nuel Llórente, D. Manuel Sierra, D. Mariano Lagasca, D. Mateo Aylion, Convencida de que para que sea eficaz la protección que quiero dar á todos D. Mateo Seoane, D. Martin Serrano, D. Miguel de Alava, D. Pablo Mon los intereses legítimos, es menester que haya en las provincias agentes especiales tesinos, D. Pedro Atvarez Gutiérrez, D. Pedro Bartolomé, D. Pedro Juan de de prosperidad, he tenido i bien mandar en nombre de mi muy cara y a…</t>
  </si>
  <si>
    <t>Sevilla</t>
  </si>
  <si>
    <t>…, que en el dia componenda 5.a división, se toma CANSIOS. , rá lá ofensiva contra los rebeldes para libertar á la mayor brevedad de la hor Atnsterdam, 00. Parts 16-12. Cádiz f a 4 D. Sevilla i d. rible opresión de los invasores al fidelísimo pueblo del Algarbe; al pueblo quo Bayona, 00. Al i cante i corto pía. Corulla 4 d. Valencia par. Burdeos, 00. zo 4 á 4 d. Granada x Id. Zaragoza { d.’ fue el primero que levantó con el mas heroico valor él gr…</t>
  </si>
  <si>
    <t>…edad ni sexos, 36. «Los obispos, Sr. Excmo., no pueden omitir ninguno de cuantos estén i su Totales, 53. alcance para socorrer á los pobres. Por su sagrado ministerio son tutores, cura Sevilla 6 de Setiembre de 1833.= Excmo. Sr.=Josef Santa Cruz—En esto» dores y padres de todo desvalido; y entre las obligaciones que la caridad \t$ imponeel cuidado y socorro de los pobres es la que mas les recomienda el •stados hay enfermos ¿e toda especie y párvulo…</t>
  </si>
  <si>
    <t>Sfiundp</t>
  </si>
  <si>
    <t>…nistro. axtran- La r~r~' D. Aniceto ■ ytH# satli^fíictoria diida pueda Miranda. poco Manuel continuar desempe- González en el dlá *‘ vi ';Achutarrn^ * \ r&gt; Sauiidád su ÜaUa tamban D. Sfiundp di» indispuestav &amp; cabezas., \J queeei'lkntnuyt etsraíniáciio,-Haceen ftmü ijl ^ quc^sc " ■ x-v:-. v*-- y--:-. • •X Mientras que el navio, ingles el Seacok se oculta en echar sondas de- ' Mención.honorífica. ,D. Vicente Vereafí. ’ y-. lanflé del mente Athos,…</t>
  </si>
  <si>
    <t>Shastesbury</t>
  </si>
  <si>
    <t>…la aquí el de Francia M. Bresson. «El Emperador de Austria, (Co-urier.) dice el mismo periódico, salió de Theresienstadt el 15: el 17 lo verificará el En la Cámara dé lps Lores el conde Shastesbury, habiendo presentado su príncipe de Metternich; de cmslguiente puede asegurarse que los negocios mas informe acerca del bilí en virttud del cual debe quedar abolida la esclavitud, importantes se han terminado.” el duque de Wellington propuso una modificación…</t>
  </si>
  <si>
    <t>Si, Secretario</t>
  </si>
  <si>
    <t>Secretario Si</t>
  </si>
  <si>
    <t>48¿ ............ de l8S3z=Escmó. SrcsEl marques de las AmaríUavsEscnto. Sr. Secretario Si. A. R- la Serma. Sra. Dolía María Isabel Luisa db BojLBqj*, como Prindel Despacko dé Fomento general .«Jel Reino.” , - ,cesa de Astúrias, y heredera legítima y directa dél trono español‘cTT'fiflta de va junta municipal de Sari¡Jad ¿r fíurírn._Estado que manif…</t>
  </si>
  <si>
    <t>Sicilia</t>
  </si>
  <si>
    <t>…r la importancia del asunto, ya por la manera de tratarlo, mal podríamos lps tres .últimos duodécimos de la contribución sobre bienes raices del año negar esta distinción á la del señor Sicilia, filólogo y humanista muy conocido de 1833. •n nuestra literatura, cuando es la primera en que hemos visto examinados fi Mr. Muns censura la base general de las contribuciones que gravitan sobro losóficamente los principios de la pronunciación y prosodia cast…</t>
  </si>
  <si>
    <t>…razón de 24 rs, cada trimestre en los álmáce-’ nes de música ya anunciados, en don&lt;fé'a«4?aUaQ de venta á 6 rs. las ya publicadas y complicado»-en las causas, qua algunas veces el Sr. Sicilia confiesa no alcanzar á se dará el prospecto grátis. Se admiten Igualmente suscripciones A este periódico fi mas que £ sospecharlas. Por los principio» expuestos en este tratado se pueden larmónico en las principales librerías de Us provincias. de tasar de Dr,…</t>
  </si>
  <si>
    <t>Sicilia, Mariano Josef</t>
  </si>
  <si>
    <t>Mariano Josef Sicilia</t>
  </si>
  <si>
    <t>…líticamente los principios y reglas de la pronun jJjenores á los 54,613 .quintos llamados al ejército por causas extraordinarias. ciación y del acento de la lengua castellana, por D. Mariano Josef Sicilia: do* Principia la discusión del presupuesto de ingresos para el año de 1833. romos. Madrid, Imprenta Real, 1832. Precio 20 rs. papel^ 22 rústica, 28 pa* Mr. Xhiers propone la abolición de algunas contribuciones, cargando en ta y papel común, 34- papel y pasta…</t>
  </si>
  <si>
    <t>Sidmouth</t>
  </si>
  <si>
    <t>…que no han tratado de gobernar mas que para sí mismos. MM. do de la escuadra de la Reina de Portugal. Finn y Tennyson hablaron en el mismo sentido. El arzobispo de Cantorbery, el vizconde Sidmouth y el duque de Newos. Después de algunas observaciones' se puso sobre la mesa la exposición que tle presentan algunas ex posiciones contra los beneficios de la-Iglesia irlandesa. dió lugar á este debate. 1 Con este motivo se suscita una controversia algo acalo…</t>
  </si>
  <si>
    <t>Siendo</t>
  </si>
  <si>
    <t>…os demas barrios Negocios eclesiásticos y do Justicia. Palacio de las Necesidades 5 de Agosto de Lisboa. de 1833. Manda*el duque de Braganza, Tégente en nombre de la Reina, que el juez Siendo en las presentes circunstancias contrarios al orden y sosiego público de Fora de Cezimbra conticra la capellanía de nuestra Señora de Cabo de Es- los repetidos toques de campanas en las torres de la£ iglesias y conventos de la pichcl ai P. Lino francisco Baut…</t>
  </si>
  <si>
    <t>Sierra, Manuel</t>
  </si>
  <si>
    <t>Manuel Sierra</t>
  </si>
  <si>
    <t>…rio Saenz deVillavieja, D. Josef Mou- —Paludo 23 de Octubre de 1833.=A D. Antonio Martínez. re, D. Josef Muro, D. Juan Oliver , D. Manuel Herrera Bustamante, D. Ma• nuel Llórente, D. Manuel Sierra, D. Mariano Lagasca, D. Mateo Aylion, Convencida de que para que sea eficaz la protección que quiero dar á todos D. Mateo Seoane, D. Martin Serrano, D. Miguel de Alava, D. Pablo Mon los intereses legítimos, es menester que haya en las provincias agentes espec…</t>
  </si>
  <si>
    <t>Sigaud</t>
  </si>
  <si>
    <t>…etrificaciones, mudos, enanos, lublas, magnetismo, terremotos, caber- oas, fuentes, incendios, terror, muerte apareóte, rayos, nieve, buraclnes/sueOos, volcanes, vejez &amp;c., por el Sr. Sigaud; traducido por D. Domingo Badía y Leblich! Un tomo en 4.0, edición de 1800, á 11 rs. rama y 12 rústica. Se venden en el despa cho de la imprenta Real. El Sr. conde de Qslombi, encargado de Negocios de S. M. la Reina núes* tra. Señora en la corte de París, da…</t>
  </si>
  <si>
    <t>Silo</t>
  </si>
  <si>
    <t>…ula en la primer época, ni la gran monarquía de la segunda, hubiesen sido hereditarios y no electivos. Dicen que Hormesinda y Adosinda no reinaron, sino sus maridos D. Alfonso 1 y D. Silo. Y ¿con qué derecho ANUNCIOS. reinaron, pues no pertenecían á la familia Real, sino con el de sus esposas, El cerco de Zamora, poema, por D. Manuel Cortil. Se halla en la librería de Pé como Felipe el Hermoso en el siglo xv? Ponen duda en la sucesión de Doña…</t>
  </si>
  <si>
    <t>Silva, Antonio Lobo de</t>
  </si>
  <si>
    <t>Antonio Lobo de Silva</t>
  </si>
  <si>
    <t>…miento de milicias de Maya, avanzó con denuedo por el S obligaciones métalico por _ con las 'en mensualmente, y condiciones acbliúdas cargas, arenal para rechazar al enemigo; y el coronel Antonio Lobo de Silva, coman-, el cabildo A quien corresponde su nombramiento, Los pretendientes, que han de-te dame de la brigada provisional, que llegó á este tiempo , hizo avanzar á la dea- ner ocho aBos cumplidos de práctica., dirigirán los memoriales dentro def término , ó su…</t>
  </si>
  <si>
    <t>Silvestre</t>
  </si>
  <si>
    <t>390 ■ ■■■,. , presiden. Los hijos de lawepúblíca que tienen que lamentarse de los Rómbica y físicas que dará el Sr. Silvestre: este majadero se ha puesto tanen ridículo coa de la naturaleza,spn dignos de Ioda,¡consideración por parte de la primera au la tal oeuríencia que es la burla de iodos los' jóvenes, toridad de' su país. Precisados á pelear por la libertad é independencia de l…</t>
  </si>
  <si>
    <t>Sinforo</t>
  </si>
  <si>
    <t>…Javier Trapienta: para la de Guada- tando y obedeciendo á las autoridades y á las lc\es; confiando en ei /?i-* \ vi lest y su valle, a D. Agustiti Vicente Peña: para la de Coca, i D. Sinforo:o gilancia del Gobierno; observando un método de vida arreciado ,v sobrio, y Ezquiroz y Pagóla: para la de Arganda, de nueva creación, á D;Gabriel Gar- conservando la tranquilidad en el animo, que son los mejores preservativos, se i cía: para la de Jarandilla…</t>
  </si>
  <si>
    <t>Sípion</t>
  </si>
  <si>
    <t>…avisa cort aquélla fecha del' mismo Durango, que acosadas y perseguidas lásiacciones que mandaban Zagala Woticia dt los fucilo: y admbüstrafioHcs donde kan cátídó loi 18 ‘friMol y D. Sípion de. lá. Torre, y arrojadas'con la aproximación de nuestras trópas' ' mayorts dt fot que comprtndc el sorteb'do hoy.4 ~ ' - --dflos plintos di ÍNivárrtz, Marquina, Ufe$tÉí, Lequeitiá"y densas, han sufrido juna gtan pérdida cónK la dlspéAión .éfe'fttíi'.d'é una…</t>
  </si>
  <si>
    <t>Sirtorius</t>
  </si>
  <si>
    <t>…Mediterráneo; con todo., nos inclinamos á creer que los buques de con los.derechos constitucion4es de los gobiernos, sino que trataba también, de , que'hábla la carta son lo» deh almirante Sirtorius. (Tan.) engaiiar las esperanzas del pais: tal ha sido pues, el motivo por que hemos fdl~ __¿¿Jft&amp;emos asegüíar positivamente que él 2 se presentó al Rey de Holanda etí nombre de nuestro gobierno y dfájgnbajador de Francia una proposición t en suelto esta asam…</t>
  </si>
  <si>
    <t>Sisasaso</t>
  </si>
  <si>
    <t>…quel instante acababa de llegar de Lisboa, tomó parte en la acción, los la feliz exaltación al trono de los Sres. Reyes D. Cirios iv y DoBa Luisa de Borbta. y jura del Rav nuestro Sr. D. Sisasaso vil como principe de Aitáriu: adoram cargó i la bayoneta con el mayor denuedo, y causándoles bastante pérdida lo* de ri estampas finas, bonitamente grabadas, que representan las fachadas y adorna.puso eq precipitada fuga. ^ que mas sobresalieron ppr .su elega…</t>
  </si>
  <si>
    <t>Sistemes, Joaquín</t>
  </si>
  <si>
    <t>Joaquín Sistemes</t>
  </si>
  <si>
    <t>…asi se lo dad.'Madrid 3u de Setiembre de 1833.=£1 marques de Campo Sagrado.= Don ruegan postrados al pie de los altares; y llegando sumóos á los de V. M., le Guillermo de Vargas.= D. Joaquín Sistemes, = D. Francisco Quevedo y Buc— felicitan al .mismo tiempo por la exaltación al trono de sus predecesores de la nq.=P, Josef Salvador López del Pan.=D. Joaquín Lorenzo Mozo. = D. Ma muy cara Reina Doña Isabel ii , que legítimamente nos gobierna por media nuel'…</t>
  </si>
  <si>
    <t>Sistemes, Pedro</t>
  </si>
  <si>
    <t>Pedro Sistemes</t>
  </si>
  <si>
    <t>…los segundos D. Santiago Wal, D. Matías Arauz y D. Juan Josef Rivacoba. fíueiva. Dia 11. Invadidos 5, muertos 4» graves 3 , leves 2. En la clase de griego obtuvo el primer premio D. Pedro Sistemes, habién Dia 12. Invadidos 12 , muertos 2, graves 5 , leves 7. dole sorteado con D. Fernando Nieulant. Dia 13. Invadidos 14 &gt; muertos 4» graves 6, leves 8. En la clase primera de filosofía D. Francisco Pareja el primer premio, v Idem 14. Invadidos 15, muertos…</t>
  </si>
  <si>
    <t>Sitado, Secretario de</t>
  </si>
  <si>
    <t>Secretario de Sitado</t>
  </si>
  <si>
    <t>…ett* .• 1, ■ PARTE NO OFIOIAIa TTdío. euarde ÍV.¿ mucfcvf aftos. Tudela f Diciembre 15 fie »833.=Fx- NOTICIAS ERTRANQERASr edentísimmSr.sRamon Marta, obispo ckf Tadéla. = Eripino.'Sr. Secretario de Sitado y.del Despacho universal de Gracia y Justicia. &lt; 1 . (Continuación del correo antenor.J ... c. ORAN íhK'AIXJ PB Í.VDB8. . I Fr^",r* Sr.: He recibido con el debido aprecip.el juego de monedas do las acuñad» con motivo de lá pfoclamtrdbu de'5li R¿.na nuestra Se…</t>
  </si>
  <si>
    <t>Sití, Francisco Fer</t>
  </si>
  <si>
    <t>Francisco Fer Sití</t>
  </si>
  <si>
    <t>…ue, casi estamos - mácion; pero como por el correo general dé la noche de ayer, ha recibido seis 5 punto* de dudar que exista. ejemplarcs.de dicho testimonio con oficio.del Expmo. Sr. D. Francisco Fer Sití embargo á pesar de estas dudas manifestadas por el periódico de Ams- nandez del Pino, Secretario de Estado y del. Despacho universal de Gracia y terdam, afirmamos insistiendo sobre la exactitud de los hechos referidos, los Justicia, de fecha de 18 de Enero úl…</t>
  </si>
  <si>
    <t>Siuset</t>
  </si>
  <si>
    <t>…ado de la verdad de esta consideración; porque, se camino. gún aseguran, ha comunicado uní nota probando en ella cuánto se facilitaría la Al momento envió el comandante órdenes al general Siuset para que inmedia marcha de los negocios si las conferencias continuasen celebrándose en Lóndres, tamente destacase los dos batallones del 66, las 6.» y 7.* eompiñías de zapado pues esto favorecería la rapidez de las negociaciones y la pronta conclusión de res…</t>
  </si>
  <si>
    <t>Sixto, Mariano</t>
  </si>
  <si>
    <t>Mariano Sixto</t>
  </si>
  <si>
    <t>…to con muchas y diferentes oraciones, y la novena para rogar i Dios por fás almas del purgatorio y por los que estao en pecado mortal: un tomo en 16.0 mayor cón 14'esRepl Hacienda D. Mariano Sixto, comandante de marina D. Francisco da tampas. Se bañará en la librería de Orea, á la rs. en pasta común, 18 «n pasta fina, aula Topete® capitán del puerto marques de Piqdrabuena, y los facultativos y 3a en tafilete. . doctor D- Josef Espaillat, médico honorar…</t>
  </si>
  <si>
    <t>Slich, D- Josef</t>
  </si>
  <si>
    <t>D- Josef Slich</t>
  </si>
  <si>
    <t>…promover á tenientes generales S 19 19 s *4 de los Reales ejércitos á los mariscales de campo.D. Gerónimo Valdes y Don 6 H •• 14 •• 1 Josef Ramón Rodil, y á este último empleo al brigadier D- Josef Slich, á Quedan existentes para manarla 13. quien S. M. ha conferido el gobierno de Cartagena., Nota. La junta municipal de Sevilla no ha dado parte del estado sanitario de aquefla ciudad a la superior de Andalucía , y esta le ha prevenido no deje de En la secretar…</t>
  </si>
  <si>
    <t>Smitfa</t>
  </si>
  <si>
    <t>…educir al pueblo; y si hasta aho- enviar una expedición para explorar algunas regiones desconocidas del interior del Africa: ypara verificar este proyecto han dado su dirección al doctor Smitfa, K&gt; lo han logcado en It.alia, no ha consistido ciertamente en ellos, sino que ..|* debtdo al buen sentido de Jas clases inferiores. Pero los republicanos france ayudante de cirujano det estado mayor, y han abierto una suscripción.qiie'ya ha producido 69 libr…</t>
  </si>
  <si>
    <t>SMverlo, Juan</t>
  </si>
  <si>
    <t>Juan SMverlo</t>
  </si>
  <si>
    <t>…ha dado, i Quién no vé en atas mlble de *3,651 rs. á$ mrs., á favor deí mayorazgo de D Andrés Aristizabal, y el] otro de Igual clase de 18,875 «. 17 mrs. de capitalen que sucedid D. Juan SMverlo] [ sublima myipiüf y en todo el manifiesto de S. M. la Rkin^ Gobernadora, tydlfut, bljp de Antonio, y de Ana Rejón, que paso á América en el afio de 1739,] '"'i' ’Sijmo espíritu de nuestro difunto Rey y Sefior , y que el ángel Impuettbs todos tres sobre una a…</t>
  </si>
  <si>
    <t>Soares, Ricardo Antonio Paulo</t>
  </si>
  <si>
    <t>Ricardo Antonio Paulo Soares</t>
  </si>
  <si>
    <t>…pas, compuesta de infantería de l.1 línea, cazadores y cuerpos de voluntarios to es muy profundo: con todo no dejó de poner eri huida las fuerzas de! con Realistas, mandada por el coronel Ricardo Antonio Paulo Soares. Anoche trario que tenia á su frente, y aprovechando algunas ventajas que ofrecía el ter pernoctó en Mialhada y fue á acamparse i la orilla izquierda del Mondego. reno sostuvo tart arriesgada posición, hasta que reconocidas suficientemente htt Esta tropa mani…</t>
  </si>
  <si>
    <t>Soberana, Nuestra</t>
  </si>
  <si>
    <t>Nuestra Soberana</t>
  </si>
  <si>
    <t>…ierno paternal y no en el seno de la re tro plenipotenciario cerca de lá Reina nuestra Señora Doña Isabel ti. volución y del desorden; concedo en nombre de la Ruina nuestra Señora Doña Nuestra Soberana se ha hallado presente á la audiencia-, y su augusta Madre María Isabel n, y en virtud de las facultades que me son conferidas, indulto ha recibido al caballero Villiers con la amabilidad que tan singularmente ca á todos los que se presenten en el término de…</t>
  </si>
  <si>
    <t>Soberano</t>
  </si>
  <si>
    <t>…os dos adjuntos expedientes tan de veras ruegan al .Todopoderoso por la conservación y prosperidad de su instruidos en la subdelegacion de Rentas del cargo deV. S., á instancia de Don Soberano. Juan Pablo Barbachano, arrendatario de la de aguardiente y licores de esa Briviesca 6 de Agosto de 1833.-=Señor.—A L. R. P. de V. M.—Evaristo provincia, contra D. Pedro Mejou y D. Jorge Ruiz, á consecuencia de haber de Castro y Rojo.—Alejo de Arce—Venancio T…</t>
  </si>
  <si>
    <t>Sobesky</t>
  </si>
  <si>
    <t>…casas particulares. La mayor parte de la tropa se compone de radisputar ia evidencia misma de la miseria qne existia; y éntre ellos Mr. Wetjóvenes, que han nombrado por su gefe al coronel Sobesky, á cuyas órdenes teon no repetía otra sino su eterno refrán; á saber : «que con tal que el privi se sujetan voluntariamente. La mitad se ha dirigido hacia Bassecourt y Saint- legio del banco y de la compañía de ias Indias se arreglase á satisfacción de Ioi Br…</t>
  </si>
  <si>
    <t>Sociedad, La</t>
  </si>
  <si>
    <t>La Sociedad</t>
  </si>
  <si>
    <t>…restableciendo la antigua costumbre del reino que dice asi: «ancionad» por k ley 2.*, título 15 de k Partida 2.a «Enterado el Rey nuestro Señor dej contenido de la cansa formada.á Don La Sociedad, al tiempo mismo que ha obedecido el Real decreto, re en él Juan Domingo Gutiérrez, cura párroco del lugar de Quintana, en el valle da asegurados los derechos de vuestra augusta descendencia, y renacer los felices rei Tóranzo, por la muerte violenta que ocasi…</t>
  </si>
  <si>
    <t>Socueva, Antonio</t>
  </si>
  <si>
    <t>Antonio Socueva</t>
  </si>
  <si>
    <t>…. Saturnino Saenz, D. Francisco Sánchez y D. Bruno Saenz. encargado de la subdelegacion principal D. Josef de Santa Cruz, asi en man En música fueron premiados D. Francisco Viado, D. Antonio Socueva tener la tranquilidad pública, como en aliviar la suerte de los vecinos de Tria D. Manuel Canales, D. Josef Azlor, D. Benito Zappino y D. Juan Córdoba. na , y la aplicación, esmero y eficacia con que los estudiantes de medicina En esgrima D. Luis Molina. atie…</t>
  </si>
  <si>
    <t>Sojo, Aotooia de</t>
  </si>
  <si>
    <t>Aotooia de Sojo</t>
  </si>
  <si>
    <t>…« de Hite, vecino de Murcia* Nueva edición,- Madrid i433.*Dftt tomos en 12.0 Se vetKlv en ta imprenta de León Amaen el de Navarra. rita , plazuela de Celrnque, y en ia librería de Doña Aotooia de Sojo , calle de Carre Columna de operaciones dei ejército de Aragon.=Excmo. Sr.: Son las 6 de tas, * Jp rs en.papel, 20 eo rústica y 24 en pasta. Esta es quizá la primer novela la tarde, hora en que he sabido que ei ejército de operaciones del Norte de Es-s hísrÁr…</t>
  </si>
  <si>
    <t>Sola, Antonio</t>
  </si>
  <si>
    <t>Antonio Sola</t>
  </si>
  <si>
    <t>…sento cuando supie tán, Alejo Asiam.csTeniente, Mauricio Zataya.=Subteniente, Claudio V¡Li ron Ice malhadados sucesos de la Granja. Aquel cuerpo capitular une sus votos te.—Enano. Sr. D. Antonio Sola, inspector general. Lo que tengo la sa con todos los de las demas corporaciones del reino para asegurar firmemente á tisfacción de trascribir á V. E., rogándole se sirva dar á este documento la de V. M, no se separará nunca de la debida obediencia á la pragmá…</t>
  </si>
  <si>
    <t>Solano, Cristóbal Rodríguez</t>
  </si>
  <si>
    <t>Cristóbal Rodríguez Solano</t>
  </si>
  <si>
    <t>…n una estampa en que se Mayo 4 20 de Junio: 2.a desde 22 de Setiembre 4 30 de Octubre. demuestran los varios modos de Injertar, de suerte que coo el auxilio de libro * Villana ja. D. Cristóbal Rodríguez Solano, en Salamanca i desde 1S de puede cualquiera aprender por sf iolo á ejecutar este interesante operación del culti Junio 4 fin de Setiembre. vo, Un tomo en 4,? á 13 rs. en rúnica y®7 en pasta, por el propio Bouteloú. Esta* fibras se venden eo Madrid en la libr…</t>
  </si>
  <si>
    <t>Soler, Ramón</t>
  </si>
  <si>
    <t>Ramón Soler</t>
  </si>
  <si>
    <t>…ellos y ellas 1 Carta escrita al galan primerizo, vindicándo la «Hasta que se haya conseguido la reacción, no debe asustarse el facultativo titulada lo que ron eliar, por su autor D. Ramón Soler. Se hallará este folleto coa ios densas publicados por el mismo, en Madrid en la librería de la viuda de Paz; ea con la cantidad de quinina que tendrá que administrar algunas veces, pues he Barcelona en la de Saurl; en Cádiz en la de Hortal y compañía ; en Sa…</t>
  </si>
  <si>
    <t>Soler-Espiauba, Juan</t>
  </si>
  <si>
    <t>Juan Soler-Espiauba</t>
  </si>
  <si>
    <t>…igación de de Paula Exea, D. Miguel Salvador Valarino y D. Josef León López ^di «suscribir por los géneros de que se compone el cargamento , declarando que putados de es.te común; D. Juan Soler-Espiauba, regidor y procurador síndi «si la Bélgica concede al Rey Je Holanda pagar un derecho sobre la ñnporco general de esta ciudad, y D. Josef María Rol and!, sindico personero de « tacion, yo deberé en*cste caso pagarle por mi cargamento , y si no lo hiciere, est…</t>
  </si>
  <si>
    <t>Solí, Antonia</t>
  </si>
  <si>
    <t>Antonia Solí</t>
  </si>
  <si>
    <t>…er comandante, Miguel Marta Moit~ Marín, jíndicoapMsgtsel Tarifa, jecretario, »MÍ.=Capitan, Blas Sancl&gt;ez.—Tentente, Pedro Martínez a* Axayro.=Subteniente, T¡burdo -Moreno.=Excmo. Sr. D. Antonia Solí, inspector gene- Excmo. Sr.: Luego que con la Real orden que V. E. *e »imó comunicar ral.=F» copia.er.ío/á. me en 28 de Enero último recibí el ejemplar del testimonio de las actas dé Córtes celebradas'en 1789 para restablecer el antiguo método de suceder á la…</t>
  </si>
  <si>
    <t>Solignac</t>
  </si>
  <si>
    <t>…una otra formalidad exquisita, doy toda su familia al palacio de las Tullerías.. por suficientemente expresado en las presentes dicho tenor, y por observada la ____Los pliegos del general Solignac que de O porto se han recibida en el mi referida formalidad pira que tenga efecto está derogación. Y para que estas nisterio de Negocios extrangeros, manifiestan cuán lejos está de verificar cuan nuestras Letras, no pudiendo ser llevadas á cada uno de los lug…</t>
  </si>
  <si>
    <t>Solígnac</t>
  </si>
  <si>
    <t>…uirido sobre la salida ó reconocimientotas están tanto tpas dispuestos á condenar estas novedades . cuanto no ha ppdique los sitiados verificaron en la tarde del 24, parece que el general Solígnac,dotr'úinforaí, ¡principio ni preservar á la capital, del. .peligro que ¿n'éldiá que mandó la operación, se había propuesto reconocer Jas obras y posición deamenaza. - ■ '• 1. ¿i, la extrema derecha,^ ver si podiá batirla, y al mismo tiempo inutilizar el cas-1…</t>
  </si>
  <si>
    <t>…y Mayo 2 de l833.=Antonio Zambra na, se jas posibles!pero ninguno de estos partidos sabe lo que quiere. Hace algunos cretario. ¿ diasquisa-S ministro hacer uso de los papeles del general Solignac para acusarle! Madrid 24. dt Juniopero Solignac, advertido á tiempo, fue obligado a hacer dimisión de su desti El día 8 de Julio próximo venidero saldrá del puerto de Cádiz el buque no. En fin el bloqueo Se estrecha, el hambfe crece en Oporto, y no hay dinero…</t>
  </si>
  <si>
    <t>…gar, tódó, y. entonces se dará otro destino á la. expedición^ lcy.de la imprenta; mas para el exámen y resolución de una .cuestión.prelimi t También dice el mismo periódico que el general Solignac se habia oppesto nar, es decir, para saber si este objeto se trataría en público ó como- el gobier áquese enviasen tropas, y; que se habia negadq áy mandar" la expedición. Él no quería, se dedicó úna sesión secreta. La comisión se décidíó por la publici 'cons…</t>
  </si>
  <si>
    <t>…cidido i la comisión polaca central de Bruselas á hacer la presenté publicación. colonia. ssFitn»doJ=El presidente conde Félix de Merodean El secretario'A. Leglercq. ___Carta del mariscal Solignac al duque de Braganza, después de haberse ne-</t>
  </si>
  <si>
    <t>…y.perseverancia, y para terminar con gloria mi dilatada carre Existen : casos graves \67: benignos Í93 : convalecientes 173. ra militar.: Soy con -el mayor-respeto &amp;c.=Scñor.=jEl mariscal Solignac, ma Desde el .principio de la enfermedad : airados 34Su : muertos* 3280. yor g/cneral del ejército libertador.—En las -avanzadas de Oporto i 13 de .¿unía Total 6770. de 1833.’' . ESPAÑA. Contestación Je D. Pedro. .'Madrid 17 de Julio. «Señor mariscal : He rec…</t>
  </si>
  <si>
    <t>…ce que S. E. emprenderá su viage el lunes 23 del actual. ' sustancias, administrada en grandes dósis, establece la reacción en pocas horas: En París se aseguraba el dia 20 que el. general Solignac saldrá el dia si el pulso se reanima, las deposiciones blanquecinas se convierten en biliosas, sé guiente para Tolosé con una comisión particular del gobierno; y que‘según produce abundante traspiración, la orina recobra su curso natural, y el calor cartas de…</t>
  </si>
  <si>
    <t>…n el cual, res Circulan furtivamente por Lisboa dos impresos; uno escrito en Oporto en petándose todos los tratados y relaciones políticas existentes, se daría á Ja Con tiempo del general Solignac contra los ministros que entonces tenia D. Pedto: federación una actitud firme y sólida , y se estrecharía mas y mas el lazo que y otro , fecha Oporto 28 de Julio*de este año , cuyo objeto es probar que según une á los Estados alemanes. Pero acerca de consegu…</t>
  </si>
  <si>
    <t>Solis, Antonio de</t>
  </si>
  <si>
    <t>Antonio de Solis</t>
  </si>
  <si>
    <t>…aMéjico, poblaciónde Cuesta.y progresos de la América septen 15,913........... 500..................... ......... Cmdad-ReaL trional , conocida por el nombre de Nueva-Espafta, por D. Antonio de Solis: un to 7,&amp;79........... S00......................... ......... Aran juez. mo en 8.° de mas de 750 páginas, de buen papelé impresión. Se vende en Madrid 16,525........... 500.................. .. ......... Orense. eo la librería de Viana * á 34 rs. en rústica…</t>
  </si>
  <si>
    <t>Solís, Pedro</t>
  </si>
  <si>
    <t>Pedro Solís</t>
  </si>
  <si>
    <t>…s. Pedro Cortés: los segundos D. Vicente Alonso, D. Vicente Santamaría , el Asimismo, y con la cooperación del ayuntamiento de dicha ciudad , ha hechp Sr. marques de Torrc-Orgaz y D. Pedro Solís. que desde el dia 16 se dé principio á la limpia del rio Guadalquivir y otras obras públicas, en las que se ocupan diariamente 1200 padres de familia, y ademas crecido número de personas, evitando de este modo los abusos que la KECROLOGtA. ociosidad podría or…</t>
  </si>
  <si>
    <t>Solo, Ana</t>
  </si>
  <si>
    <t>Ana Solo</t>
  </si>
  <si>
    <t>…an en el juzgado de dicho señor, y por la escribanía de Quintas á usar de REAL LOTERIA MODERNA; su derecho en los autos de abintestato de D. Manuel Sánchez Dalp, marido que fue de Doña Ana Solo, en razón de un crédito de 60 rs. que resulta i favor de aquel; Noticia de los pueblos y administracipner donde han cabido los 18 premios apercibidos-1—En virtudquededeprovidenciano hacerlodellesseñorpararáBalsera,perjuicio.teniente de corregidor en esta capi…</t>
  </si>
  <si>
    <t>Solo, Stuarfc</t>
  </si>
  <si>
    <t>Stuarfc Solo</t>
  </si>
  <si>
    <t>…ienen el di cualquier modo en este particular; todo lo-cual comprueban las cartas del lord nero en pilas como montes, y lps principales prestamistas de Cantqn perte Aberdeen y del lord Stuarfc Solo un documento del gabinete francés se halla necen: á dichas provinqqs., En l¿s últ¡mOsyafios del reinado del Emperador entre los que podemos citar y es el de-M. de Laval, nuestro embajador en Kiátkmg .vivía en et átfetrífó ‘"dé Tac-Yoen-Fóé úna viuda rica llam…</t>
  </si>
  <si>
    <t>Soltikoffle</t>
  </si>
  <si>
    <t>…stoy salió de Londres el 50 del pasado para París, cerca por la misma causa ha pasado al Bósforo la escuadra rusa del mar Negro; y con de cuya corte ha sido nombrado embajador. El príncipe Soltikoffle reemplaza cluye diciendo que S.M.I. le Ha nombrado general en gefe del ejércitoauxiliar. en la legación de Inglaterra. También saldrán dentro de poco tiempo de Lon La vanguardia del ejército auxiliar ruso, que es parte del de Lituania, entró dres para Petersb…</t>
  </si>
  <si>
    <t>Son, Bustamantei</t>
  </si>
  <si>
    <t>Bustamantei Son</t>
  </si>
  <si>
    <t>…er coro de la cámara de representantes, á los grandes criminales que fueron ministros nados sus esfuerzos por la obra más grandiosa que presenta la historia del día. en tiempo del general Bustamantei Son tan notorios los atentados cometidos Un siglo tan fecundo en acontecimientos políticos, no pudiera ciertamente pro por D. Lucas Alaman y sñs digfios compañeros, que estamos persuadidos da ducir un cuadro mas magéstuoso y Consolador que el del fausto día 20 de…</t>
  </si>
  <si>
    <t>Soto, Francisco Pedro de</t>
  </si>
  <si>
    <t>Francisco Pedro de Soto</t>
  </si>
  <si>
    <t>…n la ciudad. Sevilla 9 de Setiembre de 1833.x=Pedro de Ureta, noticia de los dfas en que eotrgn y salen los correos gerieráles de las estafetas de diputado permanente. planta. Por D. Francisco Pedro de Soto. Un tomo en 4.°, edición de 1807, á 39 rs. rama, 30 rústica y 34 pasta. Se vende en el despacho de la Impreota Real. Policía y suldcUgañan general de Andaletcfa*—Estado que manifiesta el níimero de cadáveres que han sido enterrados en los cementerio» de esta…</t>
  </si>
  <si>
    <t>Soto, Josefa de</t>
  </si>
  <si>
    <t>Josefa de Soto</t>
  </si>
  <si>
    <t>…y Loechos, se cit&lt; á D. Joaquín Barrada , vecino de Iuojedo , en do y glorioso 2 de M.&lt;vo, l*s negociaciones de Biyonn, el alzamiento de las pruvia- las montañas de S^ntand r, y á Doña Josefa de Soto, como interesados en la testa .Cías, la* acciones de-Cabezón y Rioseco, las defensas dt‘ Valencia y Zaragoza, y j* mentaría de D.J3f»rnardo de Soto Velarde, para que en el término de 20 dias acudan memorab e campaña de Bailen están descritos con la extensión…</t>
  </si>
  <si>
    <t>Sou</t>
  </si>
  <si>
    <t>…n á la escuadra á necesarias para disolver el ejército del Norte por el ministerio de la. Guerra, ¿etirarse, conocieron qué les. era imposible pasar., á menos-de cxpoíierseá^ y el mariscal Sou 11 no ha dejado descamar un momento á sus oficinas hasta ser echadas á pique. Solo una lancha tuvo la felicidad dé pasar: las restantes que se han despachado estás órdenes. se -volvieron atrás,, y su comandante Koopman mandó pegarlas fuego des . El Rey y su f…</t>
  </si>
  <si>
    <t>Soulr</t>
  </si>
  <si>
    <t>…participa que no és posible continuar la discusión del presu continuaba en la quintaos Pedra con la mas perfecta salud. puesto del ministerio de Guerra por hallarse indispuesto el mariscal Soulr, mi ESPAÑA. nistro de dicho ramo. La Cámara procede á examinar el proyecto de ley sobre organización de Madrid 26 de Junio. los departamentos, que ha sido modificado por la de los Pares. La comisión La jurado nuestra augusta y amada Princesa se ha solemnizado…</t>
  </si>
  <si>
    <t>Soult</t>
  </si>
  <si>
    <t>…para subir por el Escalda, nos de Francia- y de Inglaterra, ni de un contrato para lo sucesivo entre el o que saliendo de Amberes quisiesen ir al mar, pero entendiéndose -esto pro mariscal Soult y el conde Grey, porque podría suceder que los Reyes y los visionalmente ínterin se reciban ulteriores disposiciones, según las cuales será ministros se uniesen con un objeto absolutamente opuesto £ nuestro bien estar permitido el paso. Sin embargo, quedan ex…</t>
  </si>
  <si>
    <t>…? AlUiflOlOS, j'íS mar süs ejércitos, piensa el ministra de (fierra fpcmaruqJej^rcitq,d=i;&gt;'W7¿ áiisbrlptorés á fa Mibltbttsá d«r6^6íA»fíry&lt;f/.Aoeroó¿l jí¿éarán^á1á{I1b«rii('&lt;&amp; El mariscal Soult responde que adopta el sistfitna de 1^'r^eévaj da algunos dtaroioáirpcogérei cuadciMwt Díím. 33, yrratado'3.5 delá «u^ pormenores, acerca del modo con que se ha propuesto formarla , y. concluye crlpelón. . i;?-.-*_■'* = ' ; &lt; '■ diciendo que dicha réserva con…</t>
  </si>
  <si>
    <t>…r del Duero/el feergan- ‘ ' ; cinAtl re los pares.._Sesioa del 16 de Abril. tin escuna de los rebeldes"'Astuto, y el 23 otro bergantín perteneciente á fos El PresidetMe récibe del mariscal Soult y lee á laCámaracl decreto en que m¡smosr{&amp;. de L.~) " S. M. declara abierta la sesión-de 1833 en ambas Cámaras.; j ___Por Reálés órdenes comunicadas en 23 del córriente al corregidór del Acto.continuo se procede al nombramiento de secretarios, tuyos encargos…</t>
  </si>
  <si>
    <t>…ge ridad de las personas y bienes de los súbditos de estas dos Potencias. (Id.) neral. Parece que felizmente se han podido salvar los instrumentos contenidos ...... Por orden del mariscal Soult, fecha 4 Abril, y recibida en Argel el 16 en los archivos, y todos los documentos pertenecientes á la contabilidad, gra del mismo, aquella colonia será gobernada por las órdenes del general en gefe cias á la actividad y esfuerzos de todos los vecinos, pues en…</t>
  </si>
  <si>
    <t>…pe, cita el nombre de Mr, de Lafa____ Ayer despachó Mr. Pozzo-di-Borgo un correo para Londres. yett#. Esta carta, según dice el periódico, está firmada por el coronel Ar.to____ El mariscal Soult padece desde ayer la epidemia que reina en esta capí-* Jiiní, gefé de los polacos que salieron de Francia cuando estallaron los sangrien tal. (G. de F.) tos desórdenes de Francfort. El Independiente de Bruselas anuncia que por órdenes enviadas desde el El min…</t>
  </si>
  <si>
    <t>…'1 una pen Vales no consolidados, po. sión de 69 francos anuales :*Ms Girard- observa que el erario" no puede sufrir Deuda negodáble del j¡ p. too i papel, 00. 1 tantas cargas; el mariscal Soult apóyía lá propuesta y elogia el mérito del gene Id. sin Interes, 00. Acciones del banco espafiol, 00. ral Decaen, mas la Cámara no toma la propuesta en consideración. Se da cuenta del informe de la comisión que ha examinado la proposición cantos. de M. de Sch…</t>
  </si>
  <si>
    <t>…ue la Cámara no debe acceder á esta pro León__ Benavente. Trigo, á 27 rs. fanega: cebada, á 12 rs. id.: aceite, a posición. 41 rs. arroba: vino, á 10 rs. el cántaro. M. Dupin y el mariscal Soult alegan varias razones en apoyo de la propo León. Trigo, de 30 á 374 rs. fanega: cebad» , de 15 á 164 id-: aceite , á sición. La Cámara aprueba el único artículo que forma la ley, y en seguida en 44 rs. arroba: vino , á 14 rs. el cántaro. votación secreta dese…</t>
  </si>
  <si>
    <t>…ntra cuatro. ‘un acto ho,til, dando ocasión á rumores los mas alarmantes. Principia la discusión del presupuesto del ministerio de Guerra. «Se confirma la retirada de Ibrahim.” El mariscal Soult , ministro de Guerra, dice que acaba de entregar al Pre- _____El periódico ministerial del -15 por la tarde, hablando de lo» asuntos de lidente una copia de la exposición que ha hecho á $. M., manifestándole «j.Oriente; dice lo que sigue: «La Garrir» de Angsb…</t>
  </si>
  <si>
    <t>…bajen 292,235 francos. cia: que está persuadido de que la Cámara no aprueha el modo con que aver se Con este motivo dice M. de Bricqueville que no puede aprobar la organi trató al mariscal Soult, por cuya razón pide no «0 &gt; 1 mención en el acta del zación que el ministro de Guerra trata de dar al ejército; porque ¿ su parecer drscuno de M. de Bricqueville, á fin tic que esta resoiucton repare la ofensa hecompromete lá seguridad y la defensa del'Estad…</t>
  </si>
  <si>
    <t>…, contra los invaso mariscal Lcbau,y el haber adherido á ello la Cámara, principiará á satisfacer al res de sít territorio. Parte de la guarnición de Lisboa, qué consta dé IÓ9-hom mariscal Soult. No dudo qué» si M. Ericqiieville estuviese presente..... (M. di bres, saldrá contra los enemigos si se atreven á internarse. El duque dé CadaBricqueville: Aqui estoy) manifestaría lo mucho que ha sentido haber causado val ha pasado revista á dicha guarnición…</t>
  </si>
  <si>
    <t>…ámara de los Diputados. Sin embargo, se cree con amigo el conde de Aberdeen acerca de la conducta-del gobierno actual «n el fundamento no se verifique el nombramiento hasta que el mariscal Soult ha.negocio de Argel-, «pero, añadió, no es el único asumo de política extrangera ya salido i tomar las aguas-Su salud está muy quebrantada y necesita de na en que los ministros han merecido la reprobación del pais, porque en todo se cha tranquilidad. En este…</t>
  </si>
  <si>
    <t>…que en los primeros dias se Si piensa evacuar lo que ha conquistado en el territorio de Argel. elevaba á la altura de unas dos varqs castellanas: el diámetro del chorro era de El mariscal Soult, presidente del consejo de ministros, reproduce parte de unas ocho pulgadas y media; algunos dias después, esto es, el 27 de Mayo, la las razones que acerca de e.tc mismo asunto manifestó en otra sesión el minis profundidad del agujero por donde salía aquella…</t>
  </si>
  <si>
    <t>…cbastiani queda, como hemos dicho, encargado interinamente del mi 1829, 1830 y 1831 de unas 329 toneladas, tomando un término medio, lo nisterio de Guerra durante la, ausencia del mariscal Soult; y este ha sido, según que equivale al empleo anual de 64 buques del porte de 500 toneladas ca aseguran, el que ha solicitado de S. M. este nombramiento. El mariscal sale con da uno. , su hijn y dos ayudantes: su viage durará hasta él dia 2(5 ó 27 de Julio pr…</t>
  </si>
  <si>
    <t>…no hará de la regencia de Argel una asunto. El dia siguiente hubo varias conferencias entre los testigos de MM. Gen colonia ,'ó si se contentará, como lo ha dicho en la tribuna el mariscal Soult debien y Rogier, con asistencia de algunos'nuevos amigos nombrados por. am con favorecer que otros la hagan. Por ahora se limita á nombrar una comisión bas partes; mas habiendo sido inútiles los pasos que se dieron para conciliar á de 4 ó 5 individuos paríant…</t>
  </si>
  <si>
    <t>…em—Sesión del 26. que á los colocados en las casas capitulares. El limo, cabildo eclesiástico dispuso asimismo iluminar en las tres noches Aprobada el acta de la última sesión, el mariscal Soult, ministro de Guer la portada principal de su iglesia , cuya elegante arquitectura se prestaba á la ra y presidente de la junta de ministros, entrega al Presidente de la Cámara, iluminación de cuantiosos vasos de colores, que formaban la mas agradable vista. y…</t>
  </si>
  <si>
    <t>…na especie de ratón que deben filmar un ve tenia con los fusiles de piecjra ó comunes. nero separado por habérseles observado caracteres que no se hallan.en las demas Penetrado el mariscal Soult de las ventajas que ofrecen los fusiles de pistón, especies. Sin embargo, llegan á 39 el numeró de los infectos hexapoda* que ha tratado de repetir en Francia las mismas experiencias: asi que, el año pasa ha recogido M. Gay. do mientras estuvo en Saint-Ouen,…</t>
  </si>
  <si>
    <t>…por muy cierto que M. Sebastiani quedaba encar tiempo há en Oriente, ha sido el que solo ha dirigido el ejército egipcio en los gado del ministerio de la Guerra en la ausencia del mariscal Soult, que salió rápidas y brillantes operaciones cuya gloria toda ha recaído sobre Ibrahim-bajá: ayer de esta capital para los baños: y ahora se añade quA concluida la interinidad, saben también que el genio de Mehemet-Alí y su diestra política dirigen úni M. Seba…</t>
  </si>
  <si>
    <t>…Holanda. ____S. M. Luis Felipe se ha servido aprobar la propuesta que con fecha 7 de Una de sus cláusulas principales es el reconocimiento político de la inde este mes presentó el mariscal Soult, relativa al nombramiento de los indivipendencia y del reino de la Bélgica por la Holanda. duos que deben componer la comisión qué ba de trasladarse á Argel: estos in Y á menos que no se modifique el carácter de este arreglo y se suprima dividuos son los sigu…</t>
  </si>
  <si>
    <t>Sousa, Domingo de</t>
  </si>
  <si>
    <t>Domingo de Sousa</t>
  </si>
  <si>
    <t>…s des cluir dijo S. A. que S. M. el Rey de la Gran-Bretaña tenia la mayor confian cubrimientos. za en la sabiduría de las cámaras, y que las relaciones del reino de Hannóver ------D. Domingo de Sousa, marques de Funchal, cuya muerte acaeció repen- I en las presentes circunstancias con los otros Estados, y particularmente con la rínamente en Brighton, fue muchos años embaidor de Portugal en Londres, y I I Confederación germánica hacían necesarias ciertas r…</t>
  </si>
  <si>
    <t>Soutzo</t>
  </si>
  <si>
    <t>…ado una conspiración, cuyo por algunas de estas no ha dejado de haber algunos alborotos. (Idlobo.) objeto era quitar el mando á la regencia para darlp nominalmente al Rey me —:—El príncipe Soutzo, ministro extraordinario del Rey de Grecia, el minis nor, nombrando primer ministro en apariencia al conde Ármansperg. tro de Bélgica y el barón de Wessembourg, ministro extraordinario de Austria, Es inútil decir que ni el conde ni níñguna persona distinguida…</t>
  </si>
  <si>
    <t>Soutzo, Miguel</t>
  </si>
  <si>
    <t>Miguel Soutzo</t>
  </si>
  <si>
    <t>…ble o soga gruesa y a ser apaleados de España 85. Renta perpetua de id. 68á- en las rodillas ó plantas de los pies, que son dos especies de suplicios que so Él domingo á la una el príncipe Miguel Soutzo, enviado extraordinario y usan en el pais. ministro plenipotenciario del Rey de la Grecia, entregó á S. M. en audiencu «M. JiccarJ, que en otras ocasiones se ha negado á admitir, solo por con particular la carta de su Soberano, dando gracias por los nuevos te…</t>
  </si>
  <si>
    <t>Souzo, Miguel</t>
  </si>
  <si>
    <t>Miguel Souzo</t>
  </si>
  <si>
    <t>…Manuel de Guinea. =Josef Caballero del Mazo. = Josef Fondos públicos. ^Tres por 100 consolidados 884* Ramón de Llorens.=Josef de Fagoaga.= Manuel María de Goyri.=Tomas de S. E el príncipe Miguel Souzo, embajador de Grecia cerca del Rey de to6 Velandia.=Juan Jiménez y GonzaIez.=Jo$ef de Garay, diputado secretario. francés*s, llegó á París el dia 3 del corriente, acompañado de su hijo, hallán dose los dos alojados en la fonda de Mívart. (Courier.) Señora: El…</t>
  </si>
  <si>
    <t>Spring</t>
  </si>
  <si>
    <t>…o que otros mando al Rey de Prusia, y este orden seguirá en lo sucesivo. (D. de los XX) están decididos á permanecer, y particularmente el coronel Luis de Bourtn me, ÍORTUGAJL. «1 coronel Spring, el conde Rochinel, el coronel de la Haye y otros mu^hov El mariscal ha invitado personalmente á todos los oficiales franceses á que se Lisboa 4 de Octubre, * queden; no sé qué partido tomareis; por lo que hace á mí desearía que quedase Con fecha 7 de Setiemb…</t>
  </si>
  <si>
    <t>Spült.'ptopolie.corno</t>
  </si>
  <si>
    <t>*40 ' . • ;. . . •&gt;i¡ito heclio ayer al mariscal Spült.'ptopolie.corno única ine.lió de conciliar los * táimbro., mandados por el general VlUyflor, en un punto Indefenso de la _ cfeebs del mariscal Lobaü con lasdbservadóhcv/que Jia hecho AI. Salverte, que se de Algárbe, entre Cace!la y Montegordó. Estas tropas, después del desem…</t>
  </si>
  <si>
    <t>Sr, M. de</t>
  </si>
  <si>
    <t>M. de Sr</t>
  </si>
  <si>
    <t>…con la la batería de Sidi-Hussein, del bastión de Bonhak y de la Casbah; La segunda, del 21; el gobernador’ comandanté general de Ceuta con la del 22; el capitán á las órdenes del capitán M. de Sr. Germain, debía tomar el fuerte de Sidi- general de Galicia con la de 23; el de Cataluña con la de 24; el virey interino Abd-Kader y la batería de Delly-Hamed; y en fin, la tercera con dos óbuses de Navarra con la del 25; los capitanes generales de Andalucía,…</t>
  </si>
  <si>
    <t>Srbattian</t>
  </si>
  <si>
    <t>…onio Etpinotaa=Señxl de f del regidor 2.°, Don . Quedamos rogando 4 Dios por la salud de V. M., la de su angústa Esposa Antonio Afu«oz.=Señal de -f del síndico procurador general, D. Srbattian y de sus Hijas. Sala capitular de Antequera á 26 de Eneró de 1833^±Sefior^= í/avdrrosJltíguel Ejpiñata y Poto, secretario. A L. R. P. de V. M.=Afanuel Dortamayor, corregidor -políticoizzRafdrl María Donnei, alcalde mayor tOzFranciico de Paula Muñoz, y Sillero…</t>
  </si>
  <si>
    <t>Sres, Secretario del Consejo de</t>
  </si>
  <si>
    <t>Secretario del Consejo de Sres</t>
  </si>
  <si>
    <t>…, que hiciera i V. M. y á nuestro augusto Soberano tan MINISTERIO DEX FOMENTO GENERAL PEI REINO. amables i sus vasallos, dilate sus apreciabilísimas Reales vidas, y de las Sere El Sr. Secretario del Consejo de Sres. Ministros con feche de hoy me dice lo nísimas Princesa é Infanta, y demas Real Familia, realzando el brillo de «guíente: VV. MM. con sucesos gloriosos y acciones de clemencia y justicia, para que «Habiendo dado V. E. cuenta en el Consejo de Sres. Ministros d…</t>
  </si>
  <si>
    <t>Stieler</t>
  </si>
  <si>
    <t>…tico, para lo cual ha pedido á los médicos una ximo. Este bilí ha sido muy modifjsad?, mas no tanto comp hubiéramos deseado; consulta. Lo cierto es que cada dia se consulta mas al doctor Stieler, hasta aho aperamos que producirá Buenos efectos. La clausula 27, que trata de la suspen ra el único sabio' que se conoce en su clase, y el que ha luchado incesante-* sión del ¡tabeas Corpus , a la úniqa que ha dado margen á una discusión acalora mante cón lo…</t>
  </si>
  <si>
    <t>Stofft</t>
  </si>
  <si>
    <t>…ban casi desocupadas. de Hungría. Aunque los médicos consideraban como imposible el curarle, Se ha observado que enf la última sesión de la Cámara de los Diputados sin embargo, el barón Stofft, y Mí. Raimaum, médicos del Emperador, Mr. Mauguin ha abandonado su antiguo puesto en los bancos de la izquierda, unidos al doctor Vivenot (que ha tenido mucha parte en esta cura), tuvie ron la felicidad de poder promover i tiempo Una crisis favorable; por ma…</t>
  </si>
  <si>
    <t>Strat</t>
  </si>
  <si>
    <t>…este interminable negocio. de pasar por una plaza fortificada quitan por ahora todo el valor á este arreglo. ------ Anuncian los periódicos de Burdeos del l.° del corriente que el Sr. Strat»Por su nota de 16 de Abril adoptó el que abajo firma la primera alterna ford Canning se hallaba hacia dos dias en dicha ciudad. tiva propiiesta en la de 2 del misino conviniendo en que el art. 6.a se redactase ____ El Diario del Haya del 30 de Mayo contiene1…</t>
  </si>
  <si>
    <t>Strauch, Francisco</t>
  </si>
  <si>
    <t>Francisco Strauch</t>
  </si>
  <si>
    <t>…, ó su apoderado, El Reí nuestro Señor, en atención al mérito y servicios del Brigadier de presentará en el Banco con carpetas dobles los extractos de inscripción y los infantería D. Francisco Strauch, ha tenido á bien nombrarle gobernador de residuos de acciones que le pertenezcan. En una de las carpetas se pondrá el re Motril. cibo, y señalará el día en que deba concurrir á cobrar el dividendo el respecti vo interesado. ‘Noticias sanitarias de Andalucía…</t>
  </si>
  <si>
    <t>Stuart</t>
  </si>
  <si>
    <t>…ac, le aseguraba que el gabinete francés no pénsaba Obrar en esto sino •ÍEscriben de Erivan, con. ficha 27 de Matzo, que el 21 del mismo mes se por interés de la cristiandad. ¡ El lord Stuart ha referido con exactitud á su Go hí.celebrado el prtntet día delRairan. No es posible formar idea de la alegría bierno estos conversaciones? Esto es lo que nos revelará sin duda la discusión qufcha reipado entre los.tweosi los empleados y los militares rusos…</t>
  </si>
  <si>
    <t>Stubbs</t>
  </si>
  <si>
    <t>…íravete^y Lozano; y para una canonjía de la iglesia colegial de S. Hipólito, Carvalho. en Córdoba, i D. Nicolás Piqueras. .____Con fecha 6 .del corriente participa desde Oporto el general Stubbs al conde de Saldanha, que en la madrugada del dia 3 del mismo mes salió de aque MINISTERIO DEL FOMENTO GENERAL DEL REINO. lla ciudad ¿ la cabeza de una columna compuerta de los regimientos de infan A medida que el gobierno de S. M. ha ido recibiendo notícúts…</t>
  </si>
  <si>
    <t>Sturmer, Melternich y M.</t>
  </si>
  <si>
    <t>Melternich y M. Sturmer</t>
  </si>
  <si>
    <t>…puede ser con el I _Se dice que en el próximo congreso de Vlena el Austria será representada tiempo una de nuestras mejores posesiones, que han comprado muchos terrenas! I por el príncipe Melternich y M. Sturmer; la Rusia por el conde Orloff y para manifestar á los colonos que el informe que daran al gobierno será favo-! príncipe Mentschikoft*; la Inglaterra pór lord Durham, y nada se dice de rabie á la conservación de la colonia.*’ I | Francia. Ahrígnrlo una zanja á…</t>
  </si>
  <si>
    <t>Su, Josef</t>
  </si>
  <si>
    <t>Josef Su</t>
  </si>
  <si>
    <t>…a vn sato!.iccion el hur:i \ D. Lúis Gabaldbh; un cabo y tres granaderos que quedaron muertos en la ac espíritu que ha encontrado en los pueblo de Navarra , v gra.uj de u ción: el teniente D. Josef Su rg a y Cortés, y cuatro granaderos heridos de bas y trascendentales los movimientos hechos, pue-' no c.úc duda a.cuna de que ' tante gravedad, y de los cuales dos han fallecido ya, y 12 mas de no tanto los enemigos desconcertados han voto Sanadas esperan/a&gt; d…</t>
  </si>
  <si>
    <t>Suarez</t>
  </si>
  <si>
    <t>…e decisión, carácter y firmeza en sus providencias, y castigados los demas en los días 14 y a8 del mismo, á la propia hora y ea el Citado para ge. ~-*—Sn virtud de-providencia del Sr. Suarez, alcalde de corte, refrendada del escri individuos de .ayuntamiento con la multa de 3oU ducados, que pagarán estos y bano de provincia Borreguero y León, se saca á pública subasta unn hacienda, sita aquellos, sin perjuicio de las demás providencias á que haya…</t>
  </si>
  <si>
    <t>Suarez, Nicolás</t>
  </si>
  <si>
    <t>Nicolás Suarez</t>
  </si>
  <si>
    <t>…mas mínimo. 3. a El presidente de la junta de Sanidad de Andalucía recomienda el zelo aoisA db comercio. Cotización de hoy S las tres de la tarde. y cuidado de los curas párrocos D. Nicolás Suarez y D. Josef María Rui, este de 25 años de edad, que de dia y de noche han asistido á los enfermos dándo EFECTOS PUBLICOS. les los auxilios espirituales: contribuyendo ademas el primero de dichos curas Inscripciones sobre el gran libro al g p. loo, co. Dichas id. al 4 p. loo, 42!,…</t>
  </si>
  <si>
    <t>Subercase, Juan</t>
  </si>
  <si>
    <t>Juan Subercase</t>
  </si>
  <si>
    <t>…del. corregidor de esa villa D. Gregorio Barray coa',' y Ja instruc «Señor: la santa iglesia catedral de Málaga, que ha resonado con el tono ción ,y laboriosidad de los profesores D. Juan Subercase f D. Gregorio Gri lúgubre de las rogativas de su clero y con las exhortaciones de sus mejores ora ben, ,S. M.. se ha dignado.ciir1, con especial agrado la narración de los rápidos dores , purificada con innumerables confesiones y santificada con las comunio y…</t>
  </si>
  <si>
    <t>Subervic</t>
  </si>
  <si>
    <t>…dia 11. gobierno dé la augusta casa de Borhoh, son excusados los elogios de sus' benéfico* frutos. Esta obra, costosa al parecer, y que se ha despachado siempre sin que el 'go El general Subervic propone »que se conceda una pensión de 69 francos í bierno haya exigido nunca la reintegración de los fondos cuantiosos que 'invirtió e» la viuda del general Gerard, en recompebsa de los servicios que ha-hecho'á la ella, es un verdadero gabinete selecto, en e…</t>
  </si>
  <si>
    <t>Subervlc</t>
  </si>
  <si>
    <t>X9T ... . i Mí general Subervlc extraña que ac hafta comenaado Ui obras d« fortü- ,RwéKadoeeS,dt la harra d« Oporto un bergantín procedente de las lslas cénMcacion pata cubrir la capital^, sin haber sometido cata cuestión á lo» principas-, .naró, aegun d¡cen, para loa cncoL¡%on. (Goetta ds…</t>
  </si>
  <si>
    <t>Suchet</t>
  </si>
  <si>
    <t>…ompletar un reciendo por esta airiagáda empresa la cruz y placa de tercera clase de S. Fa juego taú solo. Deseando pites él traductor condescender con los ruegos que mu llando. El mariscal Suchet hace honorífica mención de ate suceso en sus memo chas personas le han manifestado á fin de que repusiese tos tomos extraviados, se rias sobre la guerra que sostuvó ,en España el ejército de su mando. Nombrado resolviótomos ená.4.0verificarlo,á un precioy ham…</t>
  </si>
  <si>
    <t>Suchtelen</t>
  </si>
  <si>
    <t>…do su ejecución al gobernador militar de OreptMadre sucedió universalmente al Rey D. Martin su (aó. burgo. En todas y en cada una de las coronas de esta gran monarquía hay ejem El conde Suchtelen participó al ministro del Interior - con fecha del.10 plares de haberse heredado por línea femenina.Solo Felipe v el Animoso, na de Agosto'último, que ya se había principiado 4 trabajar; con mucha activi cido y educado allende él Pirineo, concibió la idea .de…</t>
  </si>
  <si>
    <t>…se ha Pankrasicf en esta provincia: y asi irá ai gobierno de Oremburgo, vacante por anunciado la conclusión de un tratado que arreglaba los derechos de aduana en fallecimiento del general Suchtelen, Perovsky, edecán general de S. M. I., los Estados germánicos, y que establecía uno de tránsito muy uniforme en to y gefe de la chancilleria del estado mayor general de marina. da la frontera de la Confederación. Este tratado , que desde luego había sido El g…</t>
  </si>
  <si>
    <t>Suecia, Real de</t>
  </si>
  <si>
    <t>Real de Suecia</t>
  </si>
  <si>
    <t>…Que envíen sus contingentes de tropas para ocupar con ellas'los disi niños, su indisciplina y timidez, que se vieron obligados á restituirse a sus ban dentes. ‘ 1 deras. _____ El príncipe Real de Suecia ha principiado á desempeñar el cargo de Virey Se asegura que ha llegado ya á Obidos el general conde de Almer, que ha de Noruega. , sido nombrado comandante de las tropas que tenia reunidas en aquel punto el El congreso de Nueva-Granada declaró en Abril próxi…</t>
  </si>
  <si>
    <t>Suffield</t>
  </si>
  <si>
    <t>…rengo, la fragata Herminia y otros . i i;;;: ; oAl»AKA 1)B IOS PARJSS.. buques pequeños. Se guarda el mas profundo silencio acerca del objeto de esta En la sesión del 6 anunció-el lord Suffield que estaba encargado de presentar expedición. (.Comercio.") -jT a corbeta la Caravana, procedente de Anco na, y el bergantín el Co un gran número de exposiciones Sobre la esclavitud de las colonias; pero en meta t que viene de Navarino, han llegado á Tolon. É…</t>
  </si>
  <si>
    <t>…vientos contrarios.._El .Gran Señor había sombrado á Malék-SadéCK.íhan prestado dinero ¿Jos colonos. dri-bef, kadiaskier de Natoijayyí Selún-Sabi-eficadi,’ ageiüte de ARbémet. El lord Suffield aseguró que si, los derechos de la propiedad son «agrados, Alí cerca de‘la:Puerta. (G. de Aubsburgo.) lío siít'édé as! respecto de los. esclavos ; que ño reconocía esta especie de propie- ___5e han recibido noticias de Gonstantioopla dei fi de Mayp por la vía…</t>
  </si>
  <si>
    <t>SUIZA, Mi</t>
  </si>
  <si>
    <t>Mi SUIZA</t>
  </si>
  <si>
    <t>…r el so~de ver i su Monarca y á los individuos dé U familia imperial. nombre del que dé el avisa (G. de Francfort.') -Ay*» i las tres de U tardó salió para Moscow S. A* I. el gran duque Mi SUIZA, gué! , adofcdó habió (legado el 10 la. gran duqueia Eléaa con las princesas sus lijas» . . Lwerrta 24 de Julio. r _Una d* la» gracias concedidas cotí motivo del cumpleaños ha sido el nom En la sesión de ayer resolvió .el gran consejo enviar diputados 4 la co…</t>
  </si>
  <si>
    <t>Superintendente</t>
  </si>
  <si>
    <t>…so general. De su Real orden lo digo á V. S. para su pronto sef Igual, secretario. cumplimiento. Dios guarde á V. S. muchos años. Madrid. 23 de Octubre de l833.=Javicr de Bfirgos.=Sr. Superintendente general de Policía. Señora: Vuestra ciudad de Lérida, una de las de voto en Cortes de! prin cipado de Cataluña, representada por su corregidor y ayuntamiento, no puede ministerio de la guerra. menos de expresar á V. M. el sentimiento en que se halla sumida po…</t>
  </si>
  <si>
    <t>Sure, Jaime</t>
  </si>
  <si>
    <t>Jaime Sure</t>
  </si>
  <si>
    <t>…|esápp^ÍPi®ÁplL,;i|p^'iaíaM-E-rfeA:'..;^ fbésBp®.; /Dic% ;.spárífeí:,3' ■;.. ña a V» M.f mcfetrará su.:.;;fifme2fi'.::yí ;.:p». ;Jsfí§£i|i|jÍG5ó^^ Y. ■■P*,- ■■ coronel, si temenie coronel Jaime Sure®.ncExcsno* $r. inspector general de nuestra Señora. La sala, que por conservar la tranquilidad pública ha permaneci Msllylaauf; -: !'V^-;-v 1 Ó AS flélólf do gustosa en medio d$ la terrible mortandad que ha cisionado la pesie da?&gt;■■IáSra!¿í?: éé®de^aci!®;'€Íi…</t>
  </si>
  <si>
    <t>Sureda</t>
  </si>
  <si>
    <t>…radas que presenta este país un escabroso, por cava ra no del Fomente! Asi es que su impudencia ha libado i profanar las divinas zón, y no teniendo yo noticias de la colunrina del brigadier Sureda, me Íimíte a perseguirlos hasta que me persuadí que habían estrado ya en Morelk los que PEfe&amp;:;HilÍéhSp®xjíínkslóíilÍrinÍ4^;::^tivtes*^bajo:&lt;'.''ia-:'p0test3d''í:..\'.:'-' quisieron ó se vieron forzados a encerrar&gt;e en la plaza, porque jne carece que |*í un h…</t>
  </si>
  <si>
    <t>Sureda, Alejandro</t>
  </si>
  <si>
    <t>Alejandro Sureda</t>
  </si>
  <si>
    <t>…Jaume, que contribuyó al rosto de la obra, bitoque se despejase el con el mayor rigor usando de las facultades ámplias que me tiene dadas S. M. terreno, y apareciese el pavimeoto. D. Alejandro Sureda, deseoso de hacer un obse quio al gobierno y á las artes, dibujó el pavimento con toda exactitud, y grabd la la Reina Gobernadora, en nombre de la sacra Magestad de nuestra ¡nocente lamina el presbítero D. Lorenzo Muntaner, impelido del mismo deseo. Ha contri…</t>
  </si>
  <si>
    <t>Sureda, Pedro</t>
  </si>
  <si>
    <t>Pedro Sureda</t>
  </si>
  <si>
    <t>…s El Capitán general de Aragón con fecha de 17 del corriente dice, que se- ó latín, y no en otro idioma. 3.a Han de d¡rigtrse~ál“Dr. Epps &amp;9. Great igun partes que ha recibido del brigadier D. Pedro Sureda y del alcalde de Fon-' Riissel St- en Lóndres, antes ó para el l.° de Marzo de 1834- 4-a Deberán es táñete, la facción del rebelde Herves, batida en Gilanda, se halla totalmente cribirse clara y limpiamente, y no de letra de los autores. 5.a Cada memoria dest…</t>
  </si>
  <si>
    <t>Suspender</t>
  </si>
  <si>
    <t>…s pa pa desaparecieron para siempre. labras acerca de lo que ha hecho el Parlamento durante la reunión que se va a Sir R. Inglit. No es mi ánimo repetir las reflexiones de in’eres general Suspender. Enseguida el lord canciller, doblando la rodilla, puso en manos que acaban de hacer los ilustres oradores que me han precedida: diré únicamen— del Rey una copia del discurso del trono, y S. M. leyó en voz ciara y reposa te, con referencia a carta que en la m…</t>
  </si>
  <si>
    <t>Taborda</t>
  </si>
  <si>
    <t>…spendió la discusión. la causa del Rey D. Miguel i. Sabemos ya que se ha reunido á las tropas del vizconde de Molellos la di FRANCIA. visión que fue á reforzarle i las órdenes del brigadier Taborda. Martilla 6, Je Julio. F1 5 de este mes las tropas de S. M. hicieron un reconocimiento sobre las Ayer se dijo en la lonja, con referencia al capitán de un buque mercante, del enemigo en Oporto, y logrado su objeto, se volvieron á sus posiciones. que habia enc…</t>
  </si>
  <si>
    <t>…Real po de rebeldes apostados cerca de la frontera de España. El dia Ió llegó la Persona, y gefe de mi estado mayor .general, me he servido exonerar al con columna mandada por el brigadier Taborda al cuartel general del vizconde da de de Barba;ena del referido cargo de gefe de mi estado major general, de Molellos, que estaba en Be jabiendo continuar interinamente en el despacho de la secretaria de Estado y del En el Algarbe se han formado partidas con…</t>
  </si>
  <si>
    <t>Tacón, Miguel</t>
  </si>
  <si>
    <t>Miguel Tacón</t>
  </si>
  <si>
    <t>…' reino de Granada al teniente general príncipe de Anglona, y U de Andalucía I dos puestos con mucha destreza, y cubiertas con tejas asentadas en un plano in al mariscal de campo D. Miguel Tacón queTnterijiameDte la servia; y el go- I clinado como en el mediodía de Francia; y todas tienen sótanos muy espacio bierno de Salamanca al mariscal de campo D. Josef Jalón. Asimismo se ha sos, en los que se guarda la cosecha.” (Cr. de F.) dignadoS. M.prombver…</t>
  </si>
  <si>
    <t>Tafalla, Francisco</t>
  </si>
  <si>
    <t>Francisco Tafalla</t>
  </si>
  <si>
    <t>…Realistas, y había dos músicas á los lados que tocaban los poseedores que resulten ser en la actualidad de tres censos, el uno perpetuo dé .dos maravedís anuales, perteneciente á D. Francisco Tafalla; el,otro redimible de á coros. Después de la función, de iglesia y Te Deum que se verificó el segundo 33*651 rs. 26 mrs. , en favor del mayorazgo de D, Andrés Aristlzabal, y el otro de 'dia con asistencia del dero secular y regular, autoridades militares y ci…</t>
  </si>
  <si>
    <t>…lten ser en la actualidad de tres censos, el uno per-1 I Esparlas i mands de la Rastra, á quien le ha dado la ley, integro, sin mí- pétuo de dos maravedís anual», pertenecí- Ote a D. Francisco Tafalla, ri otro redi-jf ! noseabo ni detrinHnto como En misma ley se lo ha dado, i Quién no vé en atas mlble de *3,651 rs. á$ mrs., á favor deí mayorazgo de D Andrés Aristizabal, y el] otro de Igual clase de 18,875 «. 17 mrs. de capitalen que sucedid D. Juan SMverlo…</t>
  </si>
  <si>
    <t>Taííéyraisd</t>
  </si>
  <si>
    <t>…en este corte Jandés /«¿MiJérSíÉi yá ftódri^l^fobír^s^ «aminada;bVi^ez por el lóíd y. sus, inmediaciones , se aclimatan exclusivamente en paisesfrescos, donde las Palmerston y el príncipe Taííéyraisd^y que. ambos -diplomáticos-, persistiendo ... primaveras son variables y cortas .siendo esta propiedad,tanto mas apreciablé en su prtmera of^Ton x habían decorado que ahora se presentaba la cuestión cuanto las ia'dígeoas no pueden prosperar ea semejantes circ…</t>
  </si>
  <si>
    <t>Taíleyrand</t>
  </si>
  <si>
    <t>…otra parte se cree que esta ocurrencia exige que - la Dieta proceda con mas ri (Globo.) , gor; y en consecuencia se ha vuelto á ventilar la antigua cuestión relativa á la ------El príncipe Taíleyrand hace frecuentes visitas ál duque y duquesa de Monlimitación de franquicias de las universidades, mediante á que este desgracia tebcllo. El Duque ha sido nombrado' por Luis Felipe embajador cerca de una do asunto se atribuye á la'Vida licenciosa que se observa…</t>
  </si>
  <si>
    <t>Tajleyrand</t>
  </si>
  <si>
    <t>…ompleta extinción. En gabinete en una cuestión tan importante para ambas corte$.aEl lord Palmers Villanubla, á dos leguas:de esta ciudad, y en él monte de Navabuena se ha ton y el príncipe Tajleyrand han tenido frecuentes conferencias de resultas de concluido enterrando los insectos en zanjas. En los términos de la Oberuela y Isa. últimas noticias ¿leGrienre, y ljajr motive» para creer que se han expedido de la Cesterniga, arrabales de Valladolid, y en lo…</t>
  </si>
  <si>
    <t>Talaker, Guillermo</t>
  </si>
  <si>
    <t>Guillermo Talaker</t>
  </si>
  <si>
    <t>…rroquiales de Sta. Mar/a Magdalena y S. Ildefonso con de Toledo, con cuyo motivo hicieron lo* sócios trabajos muy importante cuando todavía no había verificado su viag* científico D. Guillermo Talaker, tinúan con lentitud^- i ~ ^ — ni publicado D. Cristiano Herghen la descripción de le rocas. En 1785 tomo En el jardín botánico se trabaja con esmero. Las Reales obras de Bonanza (Sanlúcar de Barrameda) caminan veloz la sociedad bajo su proteccio* las escuela…</t>
  </si>
  <si>
    <t>Tales</t>
  </si>
  <si>
    <t>…imonio de y Señor; sentimiento que solo puede templar la consoladora idea de que V. M. una conciencia tranquila. tiene las riendas del gobierno á nombre de la Reina nuestra Señora Doña Tales son, Señora, mis votos, y el de que él cielo guarde dilatados años la Isabel ii , y sabrá labrar la ventura de su augusta Hija y la dicha de esta na preciosa vida, y colme de sus bendiciones el gobierno de V. R. M. ción magnánima y generosa. Valencia J^Octubr…</t>
  </si>
  <si>
    <t>Tales, María Cristina</t>
  </si>
  <si>
    <t>María Cristina Tales</t>
  </si>
  <si>
    <t>…muerte de su pasado Mo lándose que gobernado el reino durante la menor edad de la Reina nuesira Se narca el Sr. D. Fernando vu. • ñora Doña Isabel ii por su augusta Madre la Reina Doña María Cristina Tales son, Señora, los sentimientos con que puede expresarse esta corpora Borbon, de cuyas virtudes y sabiduría tiene la España tan recientes testimo ción, y con los que renueva su mas positiva adhesión á su amada Soberana v nios, se cicatrizarán las heridas causad…</t>
  </si>
  <si>
    <t>Tallcyrand</t>
  </si>
  <si>
    <t>…lquiera qpinion que sean , la protección que las leyes ordinarias Jes niegan. Creedme; mostremos vigor i no permitamos á los facciosos que crean Documentas inclusos en la nota del príncipe Tallcyrand y de lord Palmerfton. que carecemos de energía y de firmeza, y yo respondo de que bien pronto se Documento A. restablecerá el orden. Si en este momento retrocedemos, ya no será tiempo des pués , y1 entonces caeríamos en una completa anarquía en que no valdría…</t>
  </si>
  <si>
    <t>Talleirand</t>
  </si>
  <si>
    <t>…obtenga antes un arreglo que haga posible el desarma Fondos públicos. Tres por 100 consolidados 88. mento de los dos países beligerantes, y se lisonjean de que las nuevas propo El príncipe Talleirand y el plenipotenciario holandés M. Dedel han te siciones del Rey Guillermo facilitarán semejante convenio. nido el Sábado 18“una larga conferencia con el vizconde Palmerston. (Globe.) , De este modo se entrará en un estado provisional indefinido, lo cual re __…</t>
  </si>
  <si>
    <t>Talleyrand</t>
  </si>
  <si>
    <t>…deríratado que de parte de Francia y de Inglaterra se ie ha No es nuestro ánimo, sin embargo, dispensar por las presentes sobre al bía presentado, é inmediatamente se le envió al-príncipe Talleyrand, que se guna otra irregularidad, ya pública, ya oculta, ó defecto, ó nota, ó otra cual- . halla actualmente en Brighton. quiera incapacidad 6 inhabilidad contraída de cualquier modo que-sea; -ni el En esta contestación , que tiene la fecha del 9 del corriente…</t>
  </si>
  <si>
    <t>…a sido recibida.esta contestación en Inglaterra, y-sí so de .la necesidad que hay 3e concluir este negocio,.y las dos partes deberán har lo que hubo una larga conferencia éntre el príncipe Talleyrand , lord Éálmerscer cada, una algunas concesiones, .aunque. es mas dificil ilegar á este resulta ton y el barón Van-zuylen.” , \ , do si los, holandeses creen que no pueden existir con ia libertad del Escalda Ksr.rihen de Tolon con fecha 29 de Eneró lo que sigu…</t>
  </si>
  <si>
    <t>…cree que el mariscal no acep landeses y belgas. tará esté mando i menos que no se lé dé facultad para sacar la colonia del es ■ , Mr. Dedel ha tenido ya varias conferencias con el príncipe Talleyrand tado de languidez é incertidumbre en que se halla.” (Id.) y la mayor parte de los embajadores extrangeros, con el objeto de explicarles ____ Por un decreto del 7 de Marzo inserto en el Diario militar Je oficióte las intenciones de su Soberano respecto á la cu…</t>
  </si>
  <si>
    <t>…de pro __ _ELenviado extraordinario dejülplañda, d barpn de Dedel, ha tenido una pagar la anarquía, sin arredrarse por el escándalo que pueda resultar de formar entrevista con el príncipe Talleyrand , y el 13 la tuvo también con d embaja una causa que se ha hecho necesaria, ni alucinarse con los elogios que ayer se dor de Prusia.(/d.) hicieron de la asamblea constituyente, la cual no tenia razón para incomodarse ____ Se han recibido en ¿1 café de la Amér…</t>
  </si>
  <si>
    <t>…verificarse Sabemos que la contestación del Rey de Holanda á la última nota de lord en Coldbath's fiehfc, y suponiéndose que esta proclama emanaba del secretario Palmerston y del príncipe Talleyrand se halla en camino para Londres, y lle ‘de Estado, habia observado que no llevaba la firma suya. Sin embargo, al verla gará esta tarde ó mañana. Por lo tánto, aun pueden hacqrse cuantas conjeturas fijada en varios puntos de.la capital, podia mirarse como ileg…</t>
  </si>
  <si>
    <t>…s fieles Estados que estas palabras sinceras de un Príncipe cuyo corazón nada bidos. (Albion.) mas desea que el bien de su pueblo, no podrán menos de tranquilizarle com -----' F.l príncipe Talleyrand dejará esta capital el 20 de este mes para regresar pletamente.'— ' á París: nos persuadimos que ya no vuelva aquí con el carácter de embajador. «Os doy las gracias por el ínteres que me habéis manifestado en los felices Hace almoneda de la famosa colección q…</t>
  </si>
  <si>
    <t>…die podría prever. (El Tiempo.) contenido en el bilí, y se mandó que hoy se verificase su segunda lectura. Fn una carra que ha escrito un misionero francés desde Xadoai, provin El príncipe Talleyrand y los ministros píen;potenci,mus M. Dedel, cia del interior del reino de Tong-Káang, con fecha del 20 de Agosto de 1832, latada, M. el barón de W Esemberg, de Austria, y M. Vial, de España, han se leen las siguientes noticias acerca de una persecución que se…</t>
  </si>
  <si>
    <t>…con su rapacidad. tes de Alemania están-ya en camino para asistir al congreso de Praga. ¡Quién lo pensara! Cuando la católica monarquía de la Reina nuestra señora - Se dice que el príncipe Talleyrand, actualmente fuera de París, volverá Doña Isabel ii, después de tantos debates y prodigios, se halla triunfante da cuanto antes á esta ciudad para dar la última mano al proyecto en que trabaja sus enemigos, firme como una roca sobre los fundamentos de sus ant…</t>
  </si>
  <si>
    <t>Talleyrand, Cirios Mauricio de</t>
  </si>
  <si>
    <t>Cirios Mauricio de Talleyrand</t>
  </si>
  <si>
    <t>…no se da oídos al pueblo, pueden ocurrir gran- tenciarios: ( des desgracias: finalmente, jfidló que se hiciese una exposición al Rey, pidiendo A saber, el Rey de los franceses al Señor Cirios Mauricio de Talleyrand separe á los ministros actuales. Ambas propuestas fueron unánimemente adopta Perigord, príncipe de Talleyrand &amp;c.; el Rey de la Gran Bretaña fice, al muy das , encargando al lord Radttet presente ál Rey la segunda: La sesión se finalizó ilustre Henriquc Juan,…</t>
  </si>
  <si>
    <t>Talleyrásíd, Palmelston y M. de</t>
  </si>
  <si>
    <t>Palmelston y M. de Talleyrásíd</t>
  </si>
  <si>
    <t>…q¡údk‘ddr Monte. El gene todo, se podría inferir ló contrariode las últimas notas que han metido en ral Qol|pga se ha puesto.ya en'márefia contra tos úifiaY6s."(óuardia&gt;t.) tre el vizconde Palmelston y M. de Talleyrásíd fM DedeL Sin embargo, su - —,-Kt lord Mulgrave., gobernador de Jamaica, pasaitdo.jcvúla.Á .las milicias ben nuestros fondos, y en k lonja hay esperanzas de paz. Mañana sale pora , «míos.'piídos de Huntley ,'hizo á los oficiales del regimiento de Santa Ana de…</t>
  </si>
  <si>
    <t>También</t>
  </si>
  <si>
    <t>…io de Leza do Ba monía entre las tropas y los habitantes. lío á 14 de Julio de l833.=Está rubricado de la Real mano.” Sabemos que el conde de Bourmont ha sido reconocido por mayor general También se ha publicado en el boletín del ejercilb et siguiente decreto de del ejército, y que ha recorrido las líneas del sitio de Oport*. i Car la parti indulto. cular. ) «Habiendo' llegado á mi Real conocimiento que muchos habitantes que aho ESPAÑA. ra se bailan e…</t>
  </si>
  <si>
    <t>Tambroni</t>
  </si>
  <si>
    <t>…este embajador ha podido servir de mediador en una-negociación estable de fabricantes poT lo menos. (Id.) cida sobre otras bases diferentes de las del convenio del 21 de'Febrero. caballero Tambroni ha publicado el documento mas antiguo que so—</t>
  </si>
  <si>
    <t>Tanfleguy</t>
  </si>
  <si>
    <t>…que pudiera acercarse. Sin embargo, el 3.° regi Ta á tornar, sucediéndole eh el del ejército de observación del Duero el ma miento de infantería de Lisboa, mandado por el teñíante coronel Tanfleguy riscal de campo conde de Almer. Duchatel, se mantuvo en sus posiciones, mas sin lograr desalojar al enemigó Sabemos por noticias de oficio ,que en la Beíra baja y en el Álentejo reina de las casas que habia ocupado. el mayor sosiego; y que de la primera han s…</t>
  </si>
  <si>
    <t>Tantonat, Si.vain</t>
  </si>
  <si>
    <t>Si.vain Tantonat</t>
  </si>
  <si>
    <t>…rjuicio. ——Por provid ocia del intendente subdelegado de Rentas de esta provlocla de Ma ple tan perfecto como las qne proceden de Inglaterra, debiendo el que optare drid se cita á D. Si.vain Tantonat, de nación francés, vecino que ha sido de esta ca al premio -abrir taller en ésta capital para surtir al público de dichos artefac pital, de ejercicio traficante en géneros, para que en el preciso término de 15 días tos con mas economías en los precios que lo…</t>
  </si>
  <si>
    <t>Tapia, Eugenio</t>
  </si>
  <si>
    <t>Eugenio Tapia</t>
  </si>
  <si>
    <t>…azóla á 4 rs. en rústico. terlor. Graves. Leves. ----- Febrero novísimo, 6 librería de jueces , abogados y escribanas. Obra refundida, ordenada bajo nuevo método, y adicionada por D. Eugenio Tapia: zo tomos ep 4.0 ) Se vende en esta corte en la librería de Razóla, y en Valeada eo la de Momple. 5 . 19 1 2 22 5 1 ----- Se halla vacióte la plaza de médico titular de la villaile zahara y su aldea del Pastor, provincia de Sevilla. lia dotación consiste eo 4…</t>
  </si>
  <si>
    <t>…ue seria Soria.............................. D. Laureano Gutiérrez. tanto mas fácil de despachar cuanto habia dos años que estaba pendiente. Es Tarragona.......................... D. Eugenio Tapia. por (jemas decir que fue resuelto inmediatamente y antes que el Príncipe saliese Teruel...................... D. Joaquin Montesoro y Moreno. del palacio de las juntas. _ Toledo............................... D. Sebastian García de Ochoa. ESPAÑA. Valencia. ..…</t>
  </si>
  <si>
    <t>Tarareo, Martuel Ortir de</t>
  </si>
  <si>
    <t>Martuel Ortir de Tarareo</t>
  </si>
  <si>
    <t>…vincia, y contador deja de Cádiz;de la de Asturias al inten esjjérábá ^óhtrar páderosós aüíiliares, reinitróndó ef espíritu dé rebelión que dente clasificado efectivo de provincia D. Martuel Ortir de Tarareo, actual sitmpfá ha rcinado.cn las-provincias turcas que están inmediatas i la frontera contador de la de Madrid; de la de Cartagena á D. Juan García Barzanalláde PÍersia. (G. /») , - ‘ na, contador y gefe que ha sido de lá oficina de guias y certificados dé l…</t>
  </si>
  <si>
    <t>Tarríus, Bernardo Borjas</t>
  </si>
  <si>
    <t>Bernardo Borjas Tarríus</t>
  </si>
  <si>
    <t>…ara llevar Albacete............................ D. Ramón G ¡raido. i efecto el último párrafo del artículo 4-° del tratado de 21 de Marzo, que Alicante.......................... . D. Bernardo Borjas Tarríus. dice asi:»Las comunicaciones entre la fortaleza de Maestricht y la frontera Almería............................. D. Bernardo Lillo. ;del Brabante septentrional serán enteramente libres.” Esta nueva convención Avila.................................. D. Manuel…</t>
  </si>
  <si>
    <t>Tarto, Tomas</t>
  </si>
  <si>
    <t>Tomas Tarto</t>
  </si>
  <si>
    <t>…tribuido al mas exacto y rápido cumplimiento de la operación, según el parte tado de 8 de Julio. . . . Rusia es ya dueña de Constantínopla, y el comercio y que de esta ha dado el coronel D. Tomas Tarto, comandante de la columna la política de Europa sentirán los efectos de este acontecimiento. Desde que se móvil de la guardia Real. celebró el tratado de 8 de Julio se puede decir que ya está consumado el gran S. M., que nada mas apetece que la paz y la íntim…</t>
  </si>
  <si>
    <t>Tatischef</t>
  </si>
  <si>
    <t>…ital el conde de St. Aulaire, nuevo embajador d» dad de sus esfuerzos, y de la necesidad de abandonar una empresa poco menos Francia. Al momento se restablecieron por su visita al barón Tatischef, que que quimérica, La suerte de la Bélgica depende en el día del. desenlace de los cite pagó, las relaciones de urbanidad entre las dos embajadas de Francia y Ru negocios de Oriente. (Id.) . sia. Estas relaciones se hallaban interrumpidas per desavenencias p…</t>
  </si>
  <si>
    <t>Tato, Manuel García</t>
  </si>
  <si>
    <t>Manuel García Tato</t>
  </si>
  <si>
    <t>…. D. Pedro Velez. Dios guarde al Excmo. Sr. ministro muchos años.=cMarmel de Irigoyen.’*• La mismanombró para su presidente y vicepresidente á lósSres. D. Juan Ro dríguez Puebla y D. Manuel García Tato. &lt;Redactor de Nueva-Yorcki) Copia de una carta dirigida á un corresponsal nuestro de Jamaica. XUSIA. Bogotá Marzo 14 de 1833. Muy Sr. mío: Por el correo antepasado es cribí á V. dándole razón de todo lo mas interesante que había ocurrido en esta; Petersburgo…</t>
  </si>
  <si>
    <t>Tattischeff</t>
  </si>
  <si>
    <t>…l Emperador debe ir á Praga dentro de pocos dias. El acompañarle, l'urante la ausencia dyl Sr. conde de Latour , ministro de Nego príncipe de Meiternicb y el embajador de Rusia el conde Tattischeff también cios extrangeros, qufcda autorizado para tratar con el cuerpo diplomático el' saldrán de Viena, el primero para sus posesiones de la Bohemia, y el segundo . conde Vignet, oficial l.° de su secretaría'. á tomar los baños de mar- La Reina y los Príncipe…</t>
  </si>
  <si>
    <t>Tav-ánge'y</t>
  </si>
  <si>
    <t>…nte para que cupieséír’en ella, y fue preciso alo|ar_aIgunól3 jn.edificios jñbUcos, destingnjlp. p,ara,el Apenas se tovo en esta pilara- la stispírada noticia del alivio de S. M», general Tav-ánge'y lóselos oirciaíes que te, acompañaban una de ¡as mejor ouando en todos”tos semblantes se notaba e¡ júbilo y alborozo que debía cau re» .-casos del'pueblo. - .En. cuanto! Llegaron .los- prisioneros se abrió unasuscrip- sar una noticia que tanto interesaba á lo…</t>
  </si>
  <si>
    <t>Tavira, Antonio</t>
  </si>
  <si>
    <t>Antonio Tavira</t>
  </si>
  <si>
    <t>…e y Cabanellas: para dos canongías de. la catedral de Astorga, á D. Julián D. Josef Mariano Yallejo, podrán acudir á recoger el tomo a.° y adelantar el importe Fernandez Sorillo y D. Antonio Tavira; y para una cancmgía de la catedral do del g.° A tas librerías donde se hayan suscrito. Esta obra, que está dedicada al Rsr nuestro Seüor, y á que la Reina nuestra Sefiora ha tenido la digoacioo de suscribió Salamanca, i D. Lázaro Estevez. Igualmente ha venid…</t>
  </si>
  <si>
    <t>Tavira, Luis Antonio</t>
  </si>
  <si>
    <t>Luis Antonio Tavira</t>
  </si>
  <si>
    <t>…es de Uftsiriki-'- - al tenientd segundo dé asistente de Sevilla D, Josef Maccda i para esta segundé - r. d Ousveí '{ , í:..-i, .!«b stfi-v;,.; • smi'A'U eíoib tenencia al tercero D. Luis Antonio Tavira, y para su vacante 4 D- Vicente SIICTU PUBLICO*, Vidal, asante con sueldo V para la vara de alcalde mayor tic Castro del Ría, í--&gt;Ví.ó? ' , . Inscripciones sobre el gran libro ai $ pu too t oo. vacante'por separación de D. Rafael Baquero, á. D. .Francisco Rom…</t>
  </si>
  <si>
    <t>Taxsaljn</t>
  </si>
  <si>
    <t>…consideración ál gobierno belga,' recibiendo . por Via de lianza, certificaciones iban en la lancha. eontra el tesoro. Cuando se hayan superado los obstáculos que aunyubsisten El capitán Taxsaljn salió de Napoli el 6 del cemente con dirección á para el arreglo de la cuestión holando-bclga, se tomaran las disposiciones opor Smirna , y al doblar el l2 el cabo Doro se levantó uú tan recio temporal que tunas para fundar el crédito belga sobre bases unifor…</t>
  </si>
  <si>
    <t>Tcjerina, Gerónimo</t>
  </si>
  <si>
    <t>Gerónimo Tcjerina</t>
  </si>
  <si>
    <t>…lla, dividuo* que componen el ayuntamiento de esta villa por la publicación que hará copocer que no puede alcanzarla sin mantenerse unida á sus Reyes y le en él Ü¡zo su Corregidor D. Gerónimo Tcjerina, del Real decreto de la Reí. gítima descendencia. Estos son nuestros votos, y estos los principios de nuestra na nuestra Señora, fecha l.° de Enero, y del testimonio que en su conse fe política. Coniad, Señor , con la cooperación de la Sociedad que os felicit…</t>
  </si>
  <si>
    <t>Tejada, Josef</t>
  </si>
  <si>
    <t>Josef Tejada</t>
  </si>
  <si>
    <t>…samayor; al ayudante D. Josef Marchesi, que con solo 4 cazadores, dirigiéndose á Cervera, donde según noticias parece que trataban de hacerse hizo 4*1 prisioneros; á los tenientes D. Josef Tejada y D. Josef Rodríguez, fuertes, por hallarse ya al principio de la sierra y presentar allí el terreno ex y á los alféreces el Excmo. Sr. marques de Casa-Sola y D. Francisco de Paula celentes posiciones. Decidido el conde Armildez á alcanzarlos, se adelantó con Villar, que continua…</t>
  </si>
  <si>
    <t>…fuego bas Viva la Reina nuestra Señora: viva Doña Isabel ii: viva U augusta Re cante vivo; pero habiéndolos cargado yo mismo con los 12 caballos que mandaba genta Gobernadora. ?e] teniente D. Josef Tejada, á pesar de lorCscabroso del terreno y oscuridad de Cuartel general de Benavente 19 de Noviembre de 18'33.—F.l conde de lá noche, conseguimos alcanzarlos y encerrarlos en la casa en que tenían situa Cartagena. da su avaniadá, y en la que continuaron haciéndos…</t>
  </si>
  <si>
    <t>Tejada, Manuel Diez de</t>
  </si>
  <si>
    <t>Manuel Diez de Tejada</t>
  </si>
  <si>
    <t>…n él la aritméti de Málaga , compuesta de los Sres. D. Josef Duaso, chantre ; D. Benito For— ca, principios de álgebra , geometría plana y.descriptiva, delincación, mecá celledo y D. Manuel Diez de Tejada, canónigos de la misma, elevaron el a nica, geografía, física y química aplicada á las artes, cuyo establecimiento tu del corriente á las manos de S. M- la Reina por medio del Excmo. Sr. conde vo S. M. la dignación de aprobar en Real'Orden expedida por el min…</t>
  </si>
  <si>
    <t>Tejadj, Josef</t>
  </si>
  <si>
    <t>Josef Tejadj</t>
  </si>
  <si>
    <t>…sionero, sin embargo del fuego que les hizo la guardia que tenia en su casa. de Espinosa, coronel del provincial de Chinchilla, que mandaba una de dichas «El teniente graduado de capitán D. Josef Tejadj, que mandaba la caballe columnas, después de acabar de dispersar la corta fuerza que le habia quedado ría, es digno de los mayores elogios por la decisión y arrojo con que aco á Villalobos, se dirigió por Valderredible, y habiendo sabido allí que se halla met…</t>
  </si>
  <si>
    <t>Tejeiro, Manuel María</t>
  </si>
  <si>
    <t>Manuel María Tejeiro</t>
  </si>
  <si>
    <t>…esta á D. Isidro Hados;tapara dos raciones de la catedral de Avila á D. Francisco plaza una carta cuyo extracto es el siguiente: »Algeciras 3 de Octubre de 1833. Antonio Prieto y D. Manuel María Tejeiro; para el arcedianato de Aliaga á Excmo. Sr. Acabo de recibir por extraordinario el Real decreto de 29 último D. Millan Villarroya; y para el de Medinaceli, que este deja, á D. Josef Ma en el cual S. M. la Reina Gobernadora, en la menor edad de su Hija Doña rí…</t>
  </si>
  <si>
    <t>Tejero, Julián</t>
  </si>
  <si>
    <t>Julián Tejero</t>
  </si>
  <si>
    <t>…Cotización de hoy i lat tres dr ia tarde. ro Díaz y D. Raimundo Canenciá; y á los externos D. Lorenzo Vergara, «FICTOS PUBLICOS. Aí c&amp;tttdo. A • A D. Antero Sainz, D. Juan Martin, D. Julián Tejero, D. Manuel María Abad , D. Antonio García y D. Romualdo Muñoz; con lo que , y un him Inscrip. sobre el gran li no que á la inocencia triunfante cantaron á orquesta los caballeros seminaris bro al í p.YOO................. Si Dichas id..al 4 por zoo. tas dedica…</t>
  </si>
  <si>
    <t>Télesfo-, Juan</t>
  </si>
  <si>
    <t>Juan Télesfo-</t>
  </si>
  <si>
    <t>…D. ¡Ilde bre de bien y de tan eminentes conocimientos. fonso Ponte; D. Rafael di: Torre*, D. Ildefonso Frutos, D. Mariano Ol mas, D. Benito Jiménez de Cisneros, D. Angel Pedrero, D. Juan Télesfo- ioua db coKBScro.__Cotización de hoy i lat tres dr ia tarde. ro Díaz y D. Raimundo Canenciá; y á los externos D. Lorenzo Vergara, «FICTOS PUBLICOS. Aí c&amp;tttdo. A • A D. Antero Sainz, D. Juan Martin, D. Julián Tejero, D. Manuel María Abad , D. Antonio García y…</t>
  </si>
  <si>
    <t>Telleria</t>
  </si>
  <si>
    <t>…esiástico de Coria, sub Excmo. Sr.=Vicente de Quesada.=Excmo. Sr. Secretario de Estado y del Des teniente de voluntarios Realistas. pacho de la Guerra. Josef Gutiérrez, criado del intendente Telleria. Bernardo de Llanos, criado del canónigo Jara. lista de los gefes y oficiales de los rebeldes que fueron hechos prisioneros en Matías Brunct, tambor del provincial de Logroño. la acción de Vargas el 3 del'presente. S. M. la Reina Gobernadora^ recibido con su…</t>
  </si>
  <si>
    <t>Telleria, Manuel</t>
  </si>
  <si>
    <t>Manuel Telleria</t>
  </si>
  <si>
    <t>…ldivieso y Sedaño el córeme! D. Santiago Vi llalobos,"y ’cpie' tódos ellos ¿toban á láá órdenes de T&gt;: Ignacio Cuevillas menor, que hacia dÜs ó tres*días se hallaba' ‘¿n Briviesca D. Manuel Telleria, intendente de provincia. «fo el grueso de «fir fuefza." ' * ' »* i D. Alateo Jara, dignidad eclesiástica de la iglesia de Coria y del Consejo No puedo menos de recomendar á V. E. muy particularmente al góbernídeS. M. dor interino de Santander" el coronel D.…</t>
  </si>
  <si>
    <t>Tena</t>
  </si>
  <si>
    <t>…do y del Despacho de Guerra de ha muchamoso, M-ioteguifacilidad : yseenhallaráel de conCarrafa*lo» anteriores, en los almacenes de música de Her ber sido aprehendido el rebelde ex-brigadier Tena con su segundo D. Roque —P.ao que demuestra la división política y mllljar que se hizo de la península é León y cinco individuos mas de su facción, los que han expiado con la vida islas adyacentes eo 1822, en que estad seúaladas las leguas ^le distancia de un…</t>
  </si>
  <si>
    <t>Tenemos</t>
  </si>
  <si>
    <t>…Buques hasta ahora detenidos puedan salir car aceré» de la'importante cuestiop de las Indias occidentales. gados para su destino. Los lores de la tesorería, del almirantazgo, y el lord Tenemos la satisfacción de anunciar á nuestros lectores que el gobierno de guarda-de los cinco puertos pasárán sin dilación las órdenes necesarias 4 sus res S. M. h*recibido la ratificación d«l tratado hecho,con Holanda, y que si hay pectivos departamentos para la pr…</t>
  </si>
  <si>
    <t>Tengo</t>
  </si>
  <si>
    <t>…los individuos de cada distrito, -dándome conocimiento de haberlo ejecuta habitantes de la ciudad y del condado de Kilkenny á qué en lo sucesivo, con. do. Asi lo han hecho, Excmo. Sr. Tengo en mi poderlas contestaciones de to tando desde el 10 del corriente, se abstengan de formar reuniones, asambleas, dos los gefes , y V. E. me dispensará el honojLíle que por su conducto felicite procesiones, confederaciones, y á no salir de su casa desde poner…</t>
  </si>
  <si>
    <t>Tenorio, Ignacto María</t>
  </si>
  <si>
    <t>Ignacto María Tenorio</t>
  </si>
  <si>
    <t>…fallecimiento de D. Tomas Moyano, de D. Josef Leandro Bo con fecha 16 del corriente, que en toda aquella provincia se disfruta de ca nilla y de D. Manuel María de la Vega, al Dr. D. Ignacto María Tenorio, bal salud, según los parte* de las juntas municipales de Sanidad. canónigo de la catedral de Málaga, al Dr. D. Agustín Peretra , cura vicario otas antiguo del arzobispado de Sevilla , y al licenctado D. Antonio Valcarcel, cura de la parroquia de Sta. Ana de…</t>
  </si>
  <si>
    <t>Teo</t>
  </si>
  <si>
    <t>…la colegial de Pons, á Don Gerónimo Oliva: para una ración de la santa iglesia de Alcubierre, á D. Mi ANUNCIOS. guel Caberopara la dignidad de prior de la colegial de Belmonte-, á D. Teo~ Los suscrlptores al Diccionario geogriflea universal pasarán á la librería de Parola dardo Pedro Rebolledo: para una capellanía1 de altar y coro de la Real capilla i recoger les cuadernos núms. re.° y 13.0 del tomo 8.°, de dicha obra, y adelantar de S. Isidr…</t>
  </si>
  <si>
    <t>Teran, Juan</t>
  </si>
  <si>
    <t>Juan Teran</t>
  </si>
  <si>
    <t>…a á D. Manuel Sesmilo Roldan: para la de Huelma á D. Juan promulgación, en nada invalida la acción de dichas leyes para lo sucesivo; mas Bautista Carrasco: para la de Monteagudo á D. Juan Teran; y para la de Ca no puede aplicarse el mismo principio á las leyes funda mentales , porque las naria á D. Josef Manuel Sánchez del Aguila: también se ha dignado nombrar haría ilusorias, y porque ademas no versan acerca de derechos é intereses pri por Real dec…</t>
  </si>
  <si>
    <t>Terreas, Francisco</t>
  </si>
  <si>
    <t>Francisco Terreas</t>
  </si>
  <si>
    <t>…JáOrúgaray, teniente corregidor de cata villa , se (i) Adoptan»» esta expresión inexacta panr conformarnos con el aso commu convocad todo* los acreedores-al concurso necesario de D. Francisco Terreas , vodpero ningún hombre Instruido ignora en el ala', que la ley sálica relativa i la suce no de la misma «para que concurraod la junta que se ha dé celebrar eo la habita sión delacaxa, no es aplicable, ni se aplicd en los siglos feudales, á la .sucesión de ci…</t>
  </si>
  <si>
    <t>Tesolver</t>
  </si>
  <si>
    <t>…es, y en cuanto Europa riendo dejar sin recompensa los sacrificios que hace, se ha dignado el Rey nues o* contempla admirada, me lleno de regocijo y orgullo por ser Rey de una tro Señor Tesolver lo siguiente: nación que tiene soldados tan nobles y tan elevados sentimientos. ” A todo oficial que entre el primero en un reducto que quede en poder El enemigo desordenado huye por todas partes , y á pesar de vuestros es de nuestro ejército, se dará el empl…</t>
  </si>
  <si>
    <t>Teynham</t>
  </si>
  <si>
    <t>…lacos, principalmente Brougham dijo que para tratar de este asunto en la Cámara debía esperarse á de aquellos que participan de las doctrinas y opiniones del profesor Lelewel, que lord Teynham hubiese tentado todos los recursos y apelaciones contra la cuya antipatía á la monarquía es generalmente conocida. sentencia dada, para ,1o cual- bastarían cuatro ó cinco dias; y. el conde de WinEn esta atención el gobierno austríaco ha manifestado el deseo d…</t>
  </si>
  <si>
    <t>Thicrs</t>
  </si>
  <si>
    <t>…tenían necesidad. Una consecuencia de de MM. Bo’wring, Villiers y Poulctt-Thomp^Vh. (G. Je F.) esta medida ha sido aliviar el tesoro público, y la posibilidad de que las reduc El ministro Thicrs desearía presentar a U Cámara de diputados una nueva ciones hechas en el departamento de la Guerra p^ta éste año sean mayores pa lev de aduanas, pero teme una fuerte oposición en io que toca á disminuir los ta el siguiente sin alterar la organización dei ejér…</t>
  </si>
  <si>
    <t>Tiberi, Francisco</t>
  </si>
  <si>
    <t>Francisco Tiberi</t>
  </si>
  <si>
    <t>…caces con Ayer i la una del dia tuvo el honor de ser presentado á loi Reyes nues relación á las dos provincias de Andalucía y F.xtremadura. tros Señores por el Emo. y Excmo. señor cardenal D. Francisco Tiberi, mon A la ejecución de estas v otras muchas dbp'ró-ciones de prccauc:o-i v bene señor Luis Am,it de S. Felipe y Sorso, arzobispo de Nicea, que acaba de llegar ficencia contribuyen con laudable zelo las autoridades y corporj^. i:uo&gt; enjuga á ésta corte, nombra…</t>
  </si>
  <si>
    <t>Tino, Francisco Fernandez del</t>
  </si>
  <si>
    <t>Francisco Fernandez del Tino</t>
  </si>
  <si>
    <t>…parar en de Febrero de 1833.—Excmo. Sr. = B. L. M. de "V. K. — Joaquín , arzobispo los momentos mas críticos del padecer de V M., vimos con alegría que vues de Valencia.zrExcrrto. Sr. D. Francisco Fernandez del Tino, Secretario de tra incomparable Esposa , encargada del gobierno de los españoles , correspon Estado y del Despacho de Gracia y Justicia. dió á la prudencia soberana afianzando la concordia, abriendo las puertas de las ciencias y fomentando la industria, sin q…</t>
  </si>
  <si>
    <t>Tinto, Jaime</t>
  </si>
  <si>
    <t>Jaime Tinto</t>
  </si>
  <si>
    <t>…trangelos buques de guerra t y la, corbeta Farha , del comercio de Barcelona, v de la ra, suplen la falta de otras demostraciones y festejos*, que su situación no lea propiedad de D. Jaime Tinto. FA Éxcmo. Sr. Capitán general llegó'á lái 6 de permitía hacer. . . la tarde, y fue recibido en un hermoso salón qué se habia formado y adornado para que las autoridades y personas principales de la ciudad pudiesen ver con REAL LOTERIA MODERNA. toda comodidad…</t>
  </si>
  <si>
    <t>Titules, Ildefonso Ar</t>
  </si>
  <si>
    <t>Ildefonso Ar Titules</t>
  </si>
  <si>
    <t>…e al £ p. íoo, oo. na , á D. Carlos Pi: pata una ración de la catedral de Málaga, á D. Mariano Dichas Id. al 4 p. roo, oo. Reig: para una media ración de la catedral de Córdoba, á D. Ildefonso Ar Titules al portador de 5 p. roo, £+1 al contado. royo: pafa la dignidad de sacristán mayor de la colegial de Monzon, í D. Mi Id. Id. de 4 p. zoo, 44 &gt; 4Í t, 4£ i 4St. 4J al contado: 43 , 44,44J, 44} 4£, dSÍ&lt; 4Í, guel .Antonio Vinol.i y Duaso: para 1 a dignidad de sac…</t>
  </si>
  <si>
    <t>Títulos, María Isabel</t>
  </si>
  <si>
    <t>María Isabel Títulos</t>
  </si>
  <si>
    <t>…0. hacer la distribución de fondos que existían en su poder en los dias que se cele Dichas Id. el 4 p. zoo, 484 at contado. brara en esta ciudad la jura de Ja Serma- Sra. Princesa Doña María Isabel Títulos al portador de j p. zoo, 59 al contado. Id. Id. de 4 p. 100,50 á 60 d. f. d vol. Luisa , para que los establecimientos de piedad y las familias pobres á quienes ▼ales no consolidados, nf al contado: rá á 60 d. f. á vol. á prima. jocorria,-participasen del júb…</t>
  </si>
  <si>
    <t>To</t>
  </si>
  <si>
    <t>…carías Romero-' para'el ,de Monlbcíeste, fatal golpe en la horfandad mas lastimosa. Cesaron desde entonces tantos tran á P. Juan Almifiana y Romero: para el de Raéíris de Beiga- 4 D. To y tan tristes presagios de un porvenir turbulento y borrascoso : y el temor de mas Olza y Cas te lió: para el de Valencia de P. Juan 4 D. Vehancio Laza: ver atizado el fuego devorador de la discordia^ que un genio maléfico parecía para el de Villanueváde los…</t>
  </si>
  <si>
    <t>Tojo, Antonio</t>
  </si>
  <si>
    <t>Antonio Tojo</t>
  </si>
  <si>
    <t>…atute. .-El mariscal de campo D. Pedro Paslqrs con fecha del 28 dice al mismo - ■ se batía vacante la* plaza de'cteujano dé la dllla de Beoavide», cuya pobiacton Excmo. Sr. que ei brigadier D. Antonio Tojo, comandante de una columna ascJeode á ido vecinos; y la4ocacjoa coaiiare cja.aoo dqcado» aauale»,pagador igteode la división de su mando, destacada en persecución del rebelde Merino,.1&lt; da sualmente de fondos de Propios.* Ld» pretendientes dirigirán sus memor…</t>
  </si>
  <si>
    <t>…qiie:íbrm3ban un contras- gos un parte dd oficia! que manda una partida pencaeciente i la cokanna del te admirable con los aves lastimosos que resuenan por lo común entre aquellas brigadier D. Antonio Tojo, que dice que al llegar á las innualíacicHiCS de Revilla del Campo obsen ó que salían en dirección diagonal de «Echo pacblo fres Mase 2 usa demostrados de ínteres maternal * y mandó á su secretario dei hombres bien mon.u ios , ios cuales asi que los vieron vo…</t>
  </si>
  <si>
    <t>Toledo, Armildcz de</t>
  </si>
  <si>
    <t>Armildcz de Toledo</t>
  </si>
  <si>
    <t>…efe del ejercito de operaciones del Norte de F^paña avisa Zarza la mayor 18 de Tsoviembre, desde Durango con lecha de Í! J del actual, y refiriéndose a un parte que le re mitió el conde Armildcz de Toledo, que a las dos de la t irde dei 21 i ley»' á I El subdelegada principalde policíajde Extremadura ha publicado la siguien- Garmca la columna al mando del barón del Solar de Espinosa, en cuyo panto ] te alocución. se hallaban situados lo* enemigos, capiraneado*…</t>
  </si>
  <si>
    <t>Toledo, Armildez de</t>
  </si>
  <si>
    <t>Armildez de Toledo</t>
  </si>
  <si>
    <t>…CUSUSA. A poco de haberse dispersado los facciosos, y reunido ya el resto de la bri gada, marchó el general Árnnldez á Cervera, de donde había salido ya Villa El mariscal de campo conde Armildez de Toledo, comandante de la bri lobos con los demas de su facción que se dispersaba .en varias direcciones. gada de la Guardia Real incorporada provisionalmente al ejército de observa Nuestras guerrillas, que los perseguían vivamente, avisaron que unos 4ll'j ha ción, t…</t>
  </si>
  <si>
    <t>Toledo, Armíldez de</t>
  </si>
  <si>
    <t>Armíldez de Toledo</t>
  </si>
  <si>
    <t>…pa en el dia á de facciones de las tres provtsdbs vascongadas, añadiéndome que la de Navarra Guemtca 7 sus inmediaciones; bien que será por poco tiempo, porque ei gene-: as- - ral conde Armíldez de Toledo, comandante general de Vizcaya, que se baila situado en Bilbao, tiene las órdenes mas precLas para perseguirla sin descanso, lera ■ muYcóh— hasta deshacerla 7 aniquilaría. étxxmc antkspar H ataque sobre los primeros para batirlos 7 derrotarlos antes La urecra…</t>
  </si>
  <si>
    <t>…e SO caballerías car gadas con los despojos-cogidos á dichas facciones. Por la Real junta superior gubernativa de medicina / cirugía se anuncia^' Que por último, el citado general conde Armildez de Toledo participaba que Cl dia 1S del corriente se había verificado en dicha villa de Bilbao la pro ^ los premios ofrecidos por la asociación dé la reforma facultativa en Landre»» clamación de S. M. la Reina nuestra Señora Doña Isabel ii, observándose , las treá mejo…</t>
  </si>
  <si>
    <t>Toledo, Fernando Josef</t>
  </si>
  <si>
    <t>Fernando Josef Toledo</t>
  </si>
  <si>
    <t>…e la au ANUNCIOS. diencia de Zaragoza, nombrando en su lugar al de igual clase en la da Va Losauscrlptorei dt.Diccionario geográfico universal y Atlas pasarán 4 la librería lencia D. Fernando Josef Toledo, y para la vacante que resulta á D. Josef de Razóla á recoger el cuailernq q.?, 7.0, tomo 7.0, el mapa 2b (Sueca), y adelan tar el importe de los siguiente*. Continúa la suscripción. Rodríguez Biczma , ministro cesante. ■ Los suscrlptorés á la' quinfa Co/ecc/…</t>
  </si>
  <si>
    <t>Tolstoy</t>
  </si>
  <si>
    <t>…l agua su artillería, á pesar del auxilio que ie dieron las lanchas del AUSTRIA. navio Talaverá, y los barcos percadores de Deai. Viéna 29 de Marzo. F1 dia 3 del córlente salió el conde Tolstoy de su palacio de Ashbum— ham para su embajada en París. Viene en su lug3r i esta capital el príncipe Se ha.recibido*correo de Constantinopla con cartas de 11 del corriente. Las SollikofF. (Courf-Journal.) fuerzas rusas permanecían en el Bosforo porque se temí…</t>
  </si>
  <si>
    <t>Tomas</t>
  </si>
  <si>
    <t>…dquirir la perfeccloncrisriana: con 31 medltaclooes-de la Pasión de nuestro Seóor Jesucristo, del corriente. para todpS los días del mes, adornado con dos estampas : compuesto por D. Tomas En una carta de Washington del 21 del parado, que inserta el Inquirir de Alfajeme, doctoral de la Real capilla de la Encarnación. Se hallará en Madrid en las Filadelfia, se anuncia que los asuntos del Sur estaban en vísperas de arreglarse, librerías de Hurtado y…</t>
  </si>
  <si>
    <t>Tomas-Ortlz</t>
  </si>
  <si>
    <t>…la salud de , —BlemMnst 4e hietaria 'natural, arreglados pata lis traMS de edmacMa de 101los portugueses, llama mas particularmente su Real atención la suerte de los bos sexer por D. Tomas-Ortlz: un tamo eo 8.° abultado, ge Veoíe en te librería de mas desgraciados, que por serlo merecen toda su benevolencia y protección. Jordán,*4 10.rs.en rústica y ia eapasta. Ésta obrfta, escrita coa claridad, orden y concisión . y «o un estilo histérico, es clérta…</t>
  </si>
  <si>
    <t>Torrecillas, Victoriano</t>
  </si>
  <si>
    <t>Victoriano Torrecillas</t>
  </si>
  <si>
    <t>…istoria dai cólera-morbo de Parir en 1832, y consideraciones generales sobre esta Se cree que una brigada de tropas del cuerpo de Molellos ha~ derrotado 4 enfermedad, escritas por D. Victoriano Torrecillas t profesor de medicina, doctor en los invasores que estaban en Mertola, y obligádolos á retroceder al Algarbe; cirugía—médica, y sócio de número de la Real academia de Medicina y Cirugía de Madrid. El autor se ha encontrado.en circunstancias favorables para e…</t>
  </si>
  <si>
    <t>Torren</t>
  </si>
  <si>
    <t>…rivilegio del banco se ha sometido á la dis quede sin efecto el retiro concedido al Nicolás Alvarez. De Real orden lo co cusión de la Cámara de los Comunes en la sesión del 28. El coronel Torren* munico á V. para su inteligencia y efectos correspondientes. Dios guarde á pidió que se difiriese hasta la próxima sesión porque debia deliberarse con mu 'V. muchos años. Madrid lo de Julio de 1833.mCruz. cha madurez; y después de una larga discusión se apro…</t>
  </si>
  <si>
    <t>Torres, Alonso</t>
  </si>
  <si>
    <t>Alonso Torres</t>
  </si>
  <si>
    <t>…D. Femando Herrera, D. Domingo Leoparís, de la Junquera J76 pasajeros», desde dicha fecha hasta la de 19 de Enero úl JUan Sala.Doña íyiarla Joiefa JRoreoo y á los hijos,menores de D. Alonso Torres, timo entraron en el mismo punto otros 138, y de ellos los 188 han conti para que los susodichos ó sus herederos y sucesores acudan dentro de 30 días ptor sí nuado su viage á lo interior del reino, quedando én .observación los 126 res o por medio de procurado…</t>
  </si>
  <si>
    <t>Torres, Jacinto Marzo y</t>
  </si>
  <si>
    <t>Jacinto Marzo y Torres</t>
  </si>
  <si>
    <t>…s misrta.D. JasePAlonso ViUasante, corregidor de Ubeda; y para su resulta maternales désvelos con que se fatiga como Reina! N.o son capaces las ex al corregidor cesante de Cáceres D. Jacinto Marzo y Torres. Tendráse enten presiones del menor de. los ministros de Dios para hacer el elogio que V M. dido en la Cámara para su cumpUmiento=Está rubricado de la Real mano— se merece; pero sí se atreve, Señora, á asegurar*í que, si convencido En Palacio i-3 de Enero de…</t>
  </si>
  <si>
    <t>Torres, Josef</t>
  </si>
  <si>
    <t>Josef Torres</t>
  </si>
  <si>
    <t>…zc. Debió también desentenderse de todas aquellas cuestiones de los auto Setiembre. res, que en lugar de aclarar el sentido de nuestras leyes, sirven mas bien para ter Hervideros. D. Josef Torres, en el Tomellosoi desde 10 de Junio i 1S giversarlas. Aslmísiqn, suponiendo sabido todo aquello en que el derecho patrio se de Setiembre. cooforma coo e broma Ció, y se estudió en las Instituciones romano-hispanas, hacien Puertoilano. D. Garlos Mestre, en la…</t>
  </si>
  <si>
    <t>Torres, Matías Pareja y</t>
  </si>
  <si>
    <t>Matías Pareja y Torres</t>
  </si>
  <si>
    <t>…icia con lai Htíy también ha tenido el honor la diputación general de lo» Reinos, com del 31 del mismo; los de Afagon , Extremadura y VaLeno» con U det 2 , y el puesta dél vdecano D. Matías Pareja y Torres, D. Francisco Iñigo de Iñigo. de Castilla la Vieja con la del 3 del corriente, dan parte de no haber ocurrido I D. Santiago López Regañón, D. Joaquín González Nieto, D. Pedro de Vi- novedad en la tranquilidad pública. (J</t>
  </si>
  <si>
    <t>Torréús</t>
  </si>
  <si>
    <t>…8 sargentos,'25 soldados, ídem---- Sesión del 2 de Mayo. qué componen el total de 500. Los tres principales gefes son los coroneles^ Oboriski y Antgninl, y el capitán Sehotman. El coronel Torréús presenta una mocion relativa á la revisión integral del Por lo demas la posición de los polacos en Suiza es .cada día mas penosa. sistema de Hacienda, fundándose en la estancación de las empresas industriales: Uno de los gefes, Mr. Lelewel ha avisado á sus co…</t>
  </si>
  <si>
    <t>Torrubia, Valeriano</t>
  </si>
  <si>
    <t>Valeriano Torrubia</t>
  </si>
  <si>
    <t>…pobreza en que ha la Cavareda, D. Mánuei Seco, D. Clemente Pérez, D. Isidoro Mata, Don fallecido, no dejando ásu esposa, hijos y nietos .mas riqueza que el ejemplo Juan Menendejt, D. Valeriano Torrubia, D. Vicente García Arias, Don de sus virtudes, y á todos el jé pérdida-irrcpanmW dr un bmnCárlos Cemadas, D. Manuel Antonio Ulivarria, D. Josef Ramos, D. ¡Ilde bre de bien y de tan eminentes conocimientos. fonso Ponte; D. Rafael di: Torre*, D. Ildefonso Fruto…</t>
  </si>
  <si>
    <t>Total, Fran</t>
  </si>
  <si>
    <t>Fran Total</t>
  </si>
  <si>
    <t>…el general: hombres 17, mugeres 26, niños 5: total 48- En ingles D. Francisco Sánchez. En el de Triana: total 100. En la clase de bellas letras fueron premiados D. Josef Zorrilla, D. Fran Total general 152. cisco Pareja y D. Silvestre Collar. En dibujo y pintura D. Felipe Vedoya, D. Rafael Córdoba, D. Juan Nota. El subdelegado general de policía recomienda el infatigable zelo dd Bessieres, D. Saturnino Saenz, D. Francisco Sánchez y D. Bruno Saenz. e…</t>
  </si>
  <si>
    <t>Tqileyrand</t>
  </si>
  <si>
    <t>…r ninguno ba enfermado hasta ahora. (Diario del Comercio.) al Rey Othon á nombre del Emperador Nicolás por su advenimiento á aquel Concluyen los documentos inclusos en la naSa del príncipe Tqileyrand y de trono. lord Palmerston• Según las últimas noticias, parece que en el mes anteripr se extendieron lot - . r •. i. Documento Z&gt;» terremotos por las provincias del Eslv. En Barí se aseguraba que la Dalmacia era él centro de estos fenómenos. . Neta verbal di…</t>
  </si>
  <si>
    <t>Tratado</t>
  </si>
  <si>
    <t>…dicional y del anejo como sigue: tra él según las leyes de cada Estado, y la entrega se hará á las autoridades se ñaladas para este objeto por los gobiernos respectivos. Cuando el comandante Tratado entre Francia y la Gran-Bretaña relativo á la represión del cri del crucero no juzgase por conveniente encargarse de la conducción y entrega men del trájico de negros. . del buque detenido, no podrá confiar este encargo á un oficial de grado infe Lis cortes d…</t>
  </si>
  <si>
    <t>Trczel</t>
  </si>
  <si>
    <t>…; y ®] 24 I por la mañana avistjj ra la gabarra la Finistcrre á ehta división naval como á NOTICIAS EXTRANGERA* unas lU leguas al sudoeste de Marsella. (D, dt los D^) Af RICA. _E1 general Trczel, comandante de la expedición de Bugía, ha participado desde Tolon con fecha del 2d que había embarcado todas La* tropas de ia ex jtrgcl 1J de Setiembre. pedición; que todos habían sido testigo® de su acostumbrado ardor; y en fin, El mismo día que entró la com…</t>
  </si>
  <si>
    <t>…tán un vía- gunas armas tabrivadas cn b rancia , sé embarcaron esta mañana con ci estaco ,ge de recreo á Nitomedia, y se decía que S. A. iria a Brussa para hallarse alli mayor del general Trczel cn la fragata V ictoria, con la compan.a de zapado á la oración del viernes. res y tres de infantería; el resto de ia tro^a se ha distribuid» en ¡os buques si Se ha recibido por Candía la noticia de que el bajá de Egipto había llega guientes: corbeta Ariadna…</t>
  </si>
  <si>
    <t>…W *f**»~¿n del ; » és h dnéáá de Túv. Juan Antonio Alonso cesa, El dima es bastante templado, pero el délo tráte y lluvioso* i — La guarnición de Bugía constad de 2X00 hombres. El general Trczel vuci- j ve á Francia con el grado de teniente general. (G. du Midi.') ■ Señora: El múzcMc dolor que aflige el corazón de vuestro intendente de iAklÉit?ip?Él¡Írfilljór ■ los ■ ;Fi~ ¡áohfcrado Bey-ciSc. D. .Fernando vn (Q. E. O. É}, cuvajncompa rabiepér VXarifm…</t>
  </si>
  <si>
    <t>Trent</t>
  </si>
  <si>
    <t>…la;'el espíritu y tendencia'del partido que hoy triunfa en salud el hermoso clima de. Italia. . ] aquel desórdeíi,cuanto muchos corifeos A dicho partido han tenido gran parte _—El caballero Trent, almirante al servicio del Rey A Holanda, hallcgado I cn las intrigas revolucionarias que también sehan úidido en Alemania de 20 á esta capital con pliegos para el embajador de HolanA, y el Jó por la tarde, I años ¿ esta parte. &lt;Gcdr Augiturgo.) luego que lle…</t>
  </si>
  <si>
    <t>Trez-</t>
  </si>
  <si>
    <t>…tos en varios puntos y á repa- cuales habia franceses y árabes, ha bastado para hacer que el enemigo se mantu I rarse los de la marina. Los zapadores trabajan sin interrupción. El general Trez- viese fuera de tiro. I zel es infatigable, pues en todas partes se le halla estimulando á nuestros traba- «Hubiera podido vengar al punto estos atentados; pero como los individuos I jadores y combatientes. de la comisión habían manifestado deseo de que la exp…</t>
  </si>
  <si>
    <t>Trezel</t>
  </si>
  <si>
    <t>…hace ú nos gumbres; pero no han hecho daño ¿ los hombres ni al ganado. (D. de Peten- otros , solo tuvimos ó muerto» y 4-3 heridos, habiéndolo "sido, aunque Kgéraburgo.) mehte-, el general Trezel por úna bala que le alcanzó en una pierna: mas pudo ALEMANIA. continuar montado,y bajar después dé las alturas, donde fue la acción. La marina ayudó á las tropas de tierrar combatiendo con mucho valor, „„!"*■_ Francfort 10 de Octubre. El 2 permanecían todavía…</t>
  </si>
  <si>
    <t>…Utm deleftrcito de Africa. • y prosperidad del Estado, que la mira ya afianzada en los «ábioa de/retos coa que V. M. abre las puertas á lasc¡en&lt;üas, las artes y la industria. . El general Trezel, comandante da le expedición, da parte al gobierno ■ Dígnese V. M. admitir la sincera y respetuosa manifestación dé‘los senti francés de bs-operaciones ejecutadas en lesdiaa 12, 13, 14 y 1$, habiendo mientos de adhesión'y lealtad que profesan á su Reina y Señ…</t>
  </si>
  <si>
    <t>Trigueros, Cándido María</t>
  </si>
  <si>
    <t>Cándido María Trigueros</t>
  </si>
  <si>
    <t>…ha servido llamarle ¿ de Cervaotes Saavedra. Abreviada después, y continuda y últimamente concluida esta corte; confiriendo la capitanía general de Granada al teniente general par D. Cándido María Trigueros: 4 tomos en dos volúmenes, edición de 1798, á 34 rs. príncipe de Anglona: asimismo se ha servido S. M. promover á mariscales de rama y 30 pasta. No necesita esta obra de mas recomendación que la de ser su autor el Inmortal Miguel de Cervantes'Saavedra. campo…</t>
  </si>
  <si>
    <t>Trubeskoi</t>
  </si>
  <si>
    <t>…M. TatischeíF, embajador en la corte de Austria; M. de Schroder, los pueblos de su gobierno; y por la gratitud de todos los habitantes al benefi enviado á la corte de Sajonia; el príncipe Trubeskoi, ayudante general del Em cio inestimable de haber ahuyentado del pais con su presencia la rebelión y la perador : y MM- de Kudriowsky y de Gervais, agregados al ministerio de Ne anarquía, se refuerza diariamente con los jóvenes que de tojas partes corren á go…</t>
  </si>
  <si>
    <t>Trubetzkoi, Nicolás</t>
  </si>
  <si>
    <t>Nicolás Trubetzkoi</t>
  </si>
  <si>
    <t>…a sobre la proposición de Mr. Glais. Bas cal ha admitido la embajada de S. Petersburgo. (Id.) tantes digresiones ha habido; digresiones antiparlamentarias por ambos Jados. ____ El príncipe Nicolás Trubetzkoi” ha dejado á Berlín, y se ha dirigido á Mr. Rambuteau-ofrece hablar soto sobre la propuesta, y asi lo hace opo S. Petersburgo. Escriben de Cariara be que el estado de la salud de la gran du niéndose á que se admita; y la Cámara,, adhiriendo á esta opinión, ap…</t>
  </si>
  <si>
    <t>Trujillo, Ramón</t>
  </si>
  <si>
    <t>Ramón Trujillo</t>
  </si>
  <si>
    <t>…ssais, traducid* de la 2.a y última edición que ha aumen contribuido á aumentarlo^ la influencia que tiene y debe tener su escasez en tado su autor con notas, y un suplemento, por D. Ramón Trujillo, catedrático d^l nuestra riqueza pública, y las medidas que podrian adoptarse para contrarestar Real colegio de medicina y cirugía de S. Cárlos de esta corte. Un tomo eo 8.° que se ese mal. hallará, en pasta y rústica en Modrtd en las librerías de Sanz y de R…</t>
  </si>
  <si>
    <t>Trujlllq, Ramoo</t>
  </si>
  <si>
    <t>Ramoo Trujlllq</t>
  </si>
  <si>
    <t>…general aplicada á la fisiología y-á b medicina, por Francisco Javier. mitirán también cantidades átítulo de depósito, al 1 por 100 por una-vez. Bichat, traducida del francés por D. Ramoo Trujlllq, catedrático del Real colúio de Las sumas que se admitan de los extrangeros, ó á interes ó como depósito,- medicina y cirugía de S. Cárlos de esta corte. Cuatro tqmoséo 8.° mayor. Se hzjlatú-í á 74 rs. empasta con et retrato del autor grabado por finó de tos…</t>
  </si>
  <si>
    <t>Tsabjíl</t>
  </si>
  <si>
    <t>…pacíficos y serenos reconocidos y legítimos derechos de nuestra augusta y legítima Soberana y Se- j bajo la egida de la Reina Gobernadora, cuyas virtudes y talentos preparan ñora Doña Tsabjíl ii, obedeciendo y sosteniendo con la mayor sumisión y de- [ para su augusta Hija un trono lleno del esplendor de sus excelsos Padres. La cisión los soberanos decretos de tí Reina Gobernadora durante la menor edad ] religiosa ceremonia se concluyó en medio del…</t>
  </si>
  <si>
    <t>Tsllor, Estcr-</t>
  </si>
  <si>
    <t>Estcr- Tsllor</t>
  </si>
  <si>
    <t>…éndido banquete en Downing-street, al Vra' si despacho Universal de Haciendk.'Sin embargo, lo mas cierto es que M. cual han asistido el embajador de Rusia, la princesa Xievcir, el príncipe Estcr- Tsllor será ministro, de Justicia, M, H- de Brouckere de Estado, M. Ernest del fozy, el barón Bulow, los ministros de Suecia y Dinamarca, elj barón de Wcs- Ihteriór, y \L Conüsicr de íHacicnda. senberg,.el encargado de Negocios de Francia y otros distinguidos person…</t>
  </si>
  <si>
    <t>Turbia, Antonio</t>
  </si>
  <si>
    <t>Antonio Turbia</t>
  </si>
  <si>
    <t>…Baylo, y eo las provincias donde se hubiesen suscrito^ con el aumento ya anoociado. Continúa abierta la suscripción, y los que se interesen en ella podrán percibir los to Segura. D. Antonio Turbia, en Calatayud: desde 24 de Jumo i 5 de mos que gusten cada vea: la venta de tomos sueltos esta abierta para los que deseeir Setiembre. completar la obra. Asimismo hay ejemplares completos de 22 tomos de que consta Tiermae. D...................................…</t>
  </si>
  <si>
    <t>Tuy</t>
  </si>
  <si>
    <t>…á 25 id.: vino, á habia llegado á Viena; que se decia que no se tratarla solo de los asuntos de 20 rs. arroba. Bélgica, sino de acontecimientos ulteriores que piden una resolución general Tuy. Trigo, á 65 rs. fanega: centeno, á 3o id.: maiz , á 25 id.: vino, á •obre las medidas que no competen inmediatamente á la Dieta germánica. 16 rs. arroba.__Las voces que se habian difundido acerca del cambio de algunos territo Vigo. Trigo, á 50 rs. fanega : c…</t>
  </si>
  <si>
    <t>TVyaford</t>
  </si>
  <si>
    <t>…igo del mal que los de la ciudad de Basilea han querido hacerles. visión en la Cámara fue desestimado. Al mismo tiempo las aldeas situadas á la margen izquierda del Rhin se han El lord TVyaford propuso también la adición de una cláusula dirigida á reunido todas á la campiña de Bisilea,. y pretenden que la Dieta ratifique esta que se ímpida la importación de azúcar, café y ron en las posesiones inglesas nueva separación y la división de los bienes de…</t>
  </si>
  <si>
    <t>Ua-</t>
  </si>
  <si>
    <t>…órifabj ftdé} .í é)ue ilenj.,margen,” - . . Escriben de Villanova de Gaya con fecha 24 del corriente lo que sigue: ... Mr.;de Xracy xeproduce pak-te de las razón» expuestas por el general Ua-” «En estíos últimos dias sé ha authentado mucho la deserción del enemigo y fiayerre en1 favondedos refugiadlas y'torura la ley; añadiendo,' qué cata.*»*.-&gt; el núnléro-de los que se tibí htñ presentado. su opinión, impolítica’, pórqué tiace dé las relaciones q…</t>
  </si>
  <si>
    <t>Uabel, María</t>
  </si>
  <si>
    <t>María Uabel</t>
  </si>
  <si>
    <t>…ntonio Alartinez, cada „uai en ci respectivo ejercicio de sus en [ que ha contristado á LoS fieles y leales habitantes de esta capital. ( cargos. "i ■/ I , La Reina nuestra Señora Doña María Uabel y su augusta Madre, como Y otro igualmente Real decreto, que se me previene haber expedido la | lGobernadora del retoo, encontrarán en estos habitantes y su valiente guarní- Reina nuestra Señora, AlaJre Tufora, en nombre v tutoría de ia Reina J ictoq ünot vas…</t>
  </si>
  <si>
    <t>Uanu, Masía</t>
  </si>
  <si>
    <t>Masía Uanu</t>
  </si>
  <si>
    <t>…es. individuos que do componen en favor dé los indisputables ' permiso de -pendancccf en ellas hasta que sa concluya el semestre actual , y con derecho» de la. excelsa primogénita Doña Masía Uanu. Lutu, al trono de U cluida que sea deberán «tejarlas bijo la'pena arriba indicaba- Con ttspdcto^i Ua monarquía. ' univet&gt;KU&lt;te* 4* Erlangen, Heidélbcrg y Wuitzbargo, de cuyos tttttámun</t>
  </si>
  <si>
    <t>Ue-t</t>
  </si>
  <si>
    <t>…miento á Tahir-Namick.-bajá, emba Basilea pagase los gastos de la guerra, y se indemnizase á los liestalienses; que jador de Turquía cerca del gobierno francés. Se espera que este embajador Ue-t te despidiese el ejército, se disolviese el consejo militar, v se echasen todos los gue uno de estos días. sospechosos de adhesión á la aristocracia; que se reconstituyese prontamente á ____ El ministro de la Marina y de las Colonias puso á la disposición de…</t>
  </si>
  <si>
    <t>Ugarcansíos, OrtuÁp de</t>
  </si>
  <si>
    <t>OrtuÁp de Ugarcansíos</t>
  </si>
  <si>
    <t>…toi.. *.,■............ 8*. - ■ —~-Por providencia del sr. de Nor'zagaray, teniente corregidor de esta vtu$, se ci ‘ 7 ta al poseedor ó admlniítrador dé los mayorazgos fundados por D. OrtuÁp de Ugarcansíos. té y D. Ramoe de OrtuÚo y:Ugsrrt«, A 'lbs qúe éorreépoTiúe uo censo redindible de 7889 rs. y rá. mrs. de capital. J^puqffo «n aó de'Agostorde ifóg sobre unas casas Parle &gt;(-f Cádlx i i id, •Sevilla f A r en las calles dé Reyes nueva ylde U; Yedra, señaladas^…</t>
  </si>
  <si>
    <t>Ulivarria, Manuel Antonio</t>
  </si>
  <si>
    <t>Manuel Antonio Ulivarria</t>
  </si>
  <si>
    <t>…nietos .mas riqueza que el ejemplo Juan Menendejt, D. Valeriano Torrubia, D. Vicente García Arias, Don de sus virtudes, y á todos el jé pérdida-irrcpanmW dr un bmnCárlos Cemadas, D. Manuel Antonio Ulivarria, D. Josef Ramos, D. ¡Ilde bre de bien y de tan eminentes conocimientos. fonso Ponte; D. Rafael di: Torre*, D. Ildefonso Frutos, D. Mariano Ol mas, D. Benito Jiménez de Cisneros, D. Angel Pedrero, D. Juan Télesfo- ioua db coKBScro.__Cotización de hoy i lat tre…</t>
  </si>
  <si>
    <t>Ulloa, Francisco Javier</t>
  </si>
  <si>
    <t>Francisco Javier Ulloa</t>
  </si>
  <si>
    <t>…r á los culpables el rigo^ de las leyes, y si Francisco de Zea Bermudez. i s desgraciadamente fuese necesario la fuerza contra e! gimo de la rebelión , vo .Tengo á bien exonerar á D. Francisco Javier Ulloa de la Secretaría de Es laré como soldado á arrostrar los peligros en defensa de les incontestables de tado y del Despacho de Marina, promoviéndole á gefe de escuadra de mi rechos de nuestra excelsa Princesa; los buscaré con placer dichoso si derra Real Armada…</t>
  </si>
  <si>
    <t>Ulloa, Jacobo</t>
  </si>
  <si>
    <t>Jacobo Ulloa</t>
  </si>
  <si>
    <t>…ado la enfermedad sospechosa que allí reinaba, ■ -' - ■ Bíjaf 6 de Diciembre. y que solo en Moatellano existían algunos enfermos con síntomas que daban El corregidor de esta villa D. Jacobo Ulloa ha dirigido en 3 del corriente cuidado. á,los.peemos;de su partido la alocución siguiente: -Luego que el Estajo. Sr. capitán general de esta provincia comunicó en 2 kua jsb coiceicio.__Cotización de hoy i las tres de la tarde. de Noviembre el Real decreto de…</t>
  </si>
  <si>
    <t>Ultramar, Juan Anaclito Gu de Marina y</t>
  </si>
  <si>
    <t>Juan Anaclito Gu de Marina y Ultramar</t>
  </si>
  <si>
    <t>…eda asi contestado á su oficio. Cuartel general de Ma duque de Braganza—Agustin Josef Fre¡re.=Secretana de F.stado y del despacho rina I4 de Setiembre de 1833.=Cabo de S. Vicente.=Sr. Juan Anaclito Gu de Marina y Ultramar 2 de Octubre de 18 33.=i Antonio Joscf Alaria Campetiérrez , capitán de mar y guerra, y comandante. 10. (id.y* ___ JEI general barón de Faro participa con fecha del 17 de Setiembre qu* ESPAÑA. habiéndose presentado en aquel día delante de la plaza de Faro uno…</t>
  </si>
  <si>
    <t>Underwoo</t>
  </si>
  <si>
    <t>…de Tesio se so lizadora la costa. (Courier-) meten de mala gana al nuevo gobierno griego; y que instigados por los gefes ------ Sabemos por noticias recibidas de Filadelfia que el capitán Underwoo que de la isla, han cometido últimamente varios actos de desobediencia. Con todo, manda el bergantín americano el Bolívar ha descubierto una pequeña isla en el es de creer que la regencia tomará las disposiciones que crea oportunas para ha mar Pacífico el día…</t>
  </si>
  <si>
    <t>Ur, Josef Teodoro de</t>
  </si>
  <si>
    <t>Josef Teodoro de Ur</t>
  </si>
  <si>
    <t>…ades y derechos que tienen que reclamar en el reglo á los modelos que se establecieron en el semestre de l.° de Octubre de concurso de acreedores á los bienes de ILOomiágO Josef y D. Josef Teodoro de Ur1832 , y estah de manifiesto á la entrada de la casa que ocupa el establecimien ruchi; bajo apercibimiento de que no verificándolo les parará perjuicio. to , en la Bolsa de comercio de esta corte, y en las comisiones de las pro —Por providencia del subdelegado…</t>
  </si>
  <si>
    <t>Urbina, Miguel de</t>
  </si>
  <si>
    <t>Miguel de Urbina</t>
  </si>
  <si>
    <t>…sef María Viniegra; en esta corte dará razón D. Juan de Guardamino, ca instante se confieren grados de todas clases. Criticamos la conducta de la res lle de Postas , y jen Sevilla D. Miguel de Urbina, calle de la Sierpe. ' tauración ; pero jamáS dilapidó con tanto escándalo los fondos de la nación. Al principio fiie pródiga y disipadora; mas luego volvió sobre sí é hizo en el ra mo de guerra economías de consideración. Pero desde la revolución de Julio Lo…</t>
  </si>
  <si>
    <t>Urcullu, L. de</t>
  </si>
  <si>
    <t>L. de Urcullu</t>
  </si>
  <si>
    <t>…uitarra, pasarán á recoger la entrega núm. 30 (3.a 4-* sem. £z 16 62 8 47 11 del 4.° y último trimestre! que contiene la candon andaluza: ta Ponderación ; por 23 , 17 46 6 48 12 „ D. L. de Urcullu. Continúa abierta la suscripción, á razón de 24 rs. por cada trimes , ÍZ4 18 60 6 49 13 Cruz,tre, enenlosdondealmacenesse bailande músicade ventaya anunciados,áó rs. las ya7 publicadas,en el de papely serayadodará el, calleprospectode la 25 19 26 2 gratis. Se…</t>
  </si>
  <si>
    <t>Ureta, Justo de</t>
  </si>
  <si>
    <t>Justo de Ureta</t>
  </si>
  <si>
    <t>…......................... D. Julián Blazquez............ . .} Lanceros de la Reina Isabel ii y su augusta Madre la Reina Gobernadora. Otro......................................... D. Justo de Ureta............ . .J Kcma. De este modo se hári cumplido las soberanas^órdenes de S. M. la Reina; y la posesión de Vitoria por nuestras tropas, á la que está unida la de Bilbao, El capitán del regimiento de Córdoba D. Baltasar Ferrer merece la misma producirá, es…</t>
  </si>
  <si>
    <t>Uriz, Gregoria</t>
  </si>
  <si>
    <t>Gregoria Uriz</t>
  </si>
  <si>
    <t>…derecho á los bienes que han quedado por fallecimiento abintes— - ATemrria descriptiva del tólera-morbo epiéemico, ó sea descripción de lus sínto tato (ocurrido eu esta corte) de Doña Gregoria Uriz, de estado soltera, y .natural de mas, complicaciones, método curativo y medios para preservarse de la terrible en Aoiz en el reino de Navarra, para que dentro de 30 días comparezcan á usar dei que fermedad que actualmente aflige á Europa, según la opinión qu…</t>
  </si>
  <si>
    <t>Urquizu, Joaquín</t>
  </si>
  <si>
    <t>Joaquín Urquizu</t>
  </si>
  <si>
    <t>…antes y ces por Mr. Nougaret. del ateneo de ciencias y artes de París, y traducido al caste despuey de la citada ¿poca se ha tomado por tipo de los mayorazgos el treno, llano por D. Joaquín Urquizu. Se vende 4 ro rs. &gt;n rústica y la Idem en pasta en y se han pairado como excepciones los que excluyen hembras: eá^Ün, dero Madrid en la librería de Razóla, y en taragoza eq la de Polo v Monge, hermanos, y coa el aumento de un real en tas demás librerías prin…</t>
  </si>
  <si>
    <t>Urraca</t>
  </si>
  <si>
    <t>…el de k gloria que le cabe de haberse criado ea su recinto, bajo ios miiernai*» CíUseterúmiento de ios arbolados, que proporcionan ks maderas necesarias para auspicios de la Reina Doña Urraca, ei'ínclito D. Alfonso vn, que después k, construcción y reparo de lo» edificios; que suministran las leñas y carbones fue Emperador de ias España», se presenta hoy A L~ R. P. de V. M., como indispensables para toóos los usos de ia vida; que son ¿os conductor…</t>
  </si>
  <si>
    <t>…ue recuerdan ks vir Ni es menor su osadía c£ desfigurar ios hechos anteriores á D. Alonso el tudes de los primeros sacerdotes del cristianismo, han hallado k acogida que Sabio. De Doña Urraca dice que fue usurpadora, cuando empuñó «i cetro y era de esperar en el piadoso corazón de S. M. la Reiíía Gobernadora, cuya lo tuvo por muchos ano» en virtud de la ccbtumDfe inmemorial Qdesde Pe layo}, demencia ni ha tenido ni tiene otros límites que los que…</t>
  </si>
  <si>
    <t>Urrutia, Antonio Fernandez de</t>
  </si>
  <si>
    <t>Antonio Fernandez de Urrutia</t>
  </si>
  <si>
    <t>…Cortes dole á los Estados-Unidos de América en calidad de mi ministro residente; y de 1789,* que V. E. se sirve remitirme de Real orden en 28 del mes último, nombro en su lugar á D. Antonio Fernandez de Urrutia , que antes ha servi sobre la sucesión en la corona de España, y de los dictámenes dados sobre esta do dichas secretarías, autorizando, mientras este llega á Madrid , al oficial- materia, mandado publicar por decreto de S- M. la Reina nuestra Señora.:y primer…</t>
  </si>
  <si>
    <t>Urxutia, Ignacio</t>
  </si>
  <si>
    <t>Ignacio Urxutia</t>
  </si>
  <si>
    <t>…m, desde donde soló le restan algunas leguas para llegar de Llano y Barón, d marques de los Llanos, D. Cristóbal Gómez de Bonilla, D. Manuel de Montenegro, el conde de Polentinos, D. Ignacio Urxutia y á la segunda ciudad de Francia (movimiento") , en tamo que por U parte de D- Josef Ramón Llorens , capitular» del ayuntamiento de Madrid , han acu- Alemania pasa el-Rhin, y'llega á Luxemburgo, que dista 40 leguas de París. didó al Rey nuestro Señor, manifes…</t>
  </si>
  <si>
    <t>Usoz, Santiago</t>
  </si>
  <si>
    <t>Santiago Usoz</t>
  </si>
  <si>
    <t>…rvicio, autorizando á V. E. y V. SS. para llenen completamente los objetos de su instituto. enagenarlas en metálico, en papel de la deuda con interés, ó sin él, á censo, , Art. 4* D. Santiago Usoz y D. Josef Agustín de Larramendi, actuales ó por medio de rifas, según las circunstancias particulares de las propiedades, directores del ramo, continuarán siéndolo de Correos el primero, y de Cami y sacando las mayores ventajas posibles. nos el segundo. D. Atanasio Melgar y D. Antonio Capet…</t>
  </si>
  <si>
    <t>Uvirol</t>
  </si>
  <si>
    <t>…dmitiría el El teniente general Guilleminof fue nombrado el sábado último goberna Sultán estas condiciones con tanta mas resignación cuanto le seria fácil conocer dor de Argel. El general Uvirol debe salir inmediatamente para el mismo pun que lbrahim, vencedor en todas partes, es dueño de ir, como dice, á hacer to como encargado interinamente dél gobierno de esta colonia. (Tiempo.) que su caballo beba en las fuentes de Scútari; y que si ha suspendido…</t>
  </si>
  <si>
    <t>Uzcr</t>
  </si>
  <si>
    <t>…re misión : los árabes piden la paz, declarando que han sido excitados por el bey flexiones acerca de los 1590 francos que la comisión propone se rebajen de t» de Constantina. El general Uzcr les ha concedido la misma protección que á las sumas destinadas á reparos de fortificaciones, y á las obras de esta clase que s« tribus que estaban unidas á nosotros. hagan de nuevo; la Cámara aprueba la rebaja, y en seguida todo el capítulo i0^ Todo esto hac…</t>
  </si>
  <si>
    <t>Uzer</t>
  </si>
  <si>
    <t>…de la res puesth queM. d’Ar- ■■ Escriben de Bona-con fecha del 16 de Mayo lo que sigue?' gout, entonces ministro de Comercio, dió í las exposiciones que se le dirigie «Deseando el general Uzer hacer un reconocimiento en las llanuras que ron en favor de la colonia. En ella ofrece el ministro tomar ciertos informé^ baña el Seibusá, hizo salir el 1S un destacamento de unos 6n0 Caballos al por medjo de la diplomacia francesa, y si de ellos resultase qu…</t>
  </si>
  <si>
    <t>V, Conserve</t>
  </si>
  <si>
    <t>Conserve V</t>
  </si>
  <si>
    <t>…ermitan las críticas circunstancias sus lágrimas , y Verá perpetuarse su prosperidad y antiguo esplendor. *4 que nos han traído las desgracias pasadas, para afirmar la prosperidad general Conserve V.-M. y la augusta Reina Doña Isabel ii sus preciaros día»con y preparar un reinado feliz y glorioso 4 su augusta Hija para cuando V. M. le !l favor del cielo, para bien y gloria de esta nación leal v agradecida. entregue él mando. ‘ ‘ ■i Granada 12 de Octubre d…</t>
  </si>
  <si>
    <t>V, Prokesch</t>
  </si>
  <si>
    <t>Prokesch V</t>
  </si>
  <si>
    <t>…enviado á Venecia orden dé-9Mjar prec ipitadamente un buque de guérrí Bfliisésiotí'del 22:se pretemt/unm^niagfero de laCámará d¿ tos Lores, para conducir á Alejandría-al' tedíente coronel Prokesch V an-Qsten míe va' encargado de una misión extraordinaria para Egipío.” ,qUi etftregó^éFbilL-aprobádopór ella pararéprhnir 1» Uirbulenciasjdfe Pr-* Escriben de AncoM cón fecha del lá de Febrero lo qúe sigue;ianda. " / . . ., . J‘-í' .* ' ' .«Hoy.Jja llegado á e…</t>
  </si>
  <si>
    <t>Vaca</t>
  </si>
  <si>
    <t>…te, dispuesta por el ayuntamiento: i las 8 de ¡a noche se sirvió ua La villa de Helliii celebró la jura de la augusta Princesa con una solemne espléndido refresco en las casas del Sr. Vaca, cuya concurrencia fue extraordi función de iglesia, donde se cantó el Te Deum en acción de gracias; y en la naria: á la noche hubo baile en el salón filarmónico de Cristina, donde se pre tarde del mismo dia y los dos siguientes hubo máscaras públicas, corrid…</t>
  </si>
  <si>
    <t>Vaca, Manuel Muñoz de</t>
  </si>
  <si>
    <t>Manuel Muñoz de Vaca</t>
  </si>
  <si>
    <t>…bajo un pabellón azul Ski Luisa acordó el ilustre ayuntamiento de esta ciudad con su presidente, el celeste guarnecido de plata se colocó el retrato dé la augusta Princesa; ilumi brigadier D. Manuel Muñoz de Vaca, hacer en ella tres dias de festejos públi nando la parle interior y exterior arañas de cristal y vasos de colores. cos, que fueron el 24, 25 y 26 ,de esté mes. En la mañana del dia 6 sé distribuyeron 1200 libras de part y carne á los El 24, dia de la Reina n…</t>
  </si>
  <si>
    <t>Vado, Ildefonso del</t>
  </si>
  <si>
    <t>Ildefonso del Vado</t>
  </si>
  <si>
    <t>…e 1933.” 7 1 1 9 1 Coimbra *17 de Setiem bre. Quedan existentes para mañana 6. Las cartas de Lumiar anuncian que por decreto del 22 del corriente había Kn el parte del facultativo D. Ildefonso del Vado hay la nota siguiente;</t>
  </si>
  <si>
    <t>Vaidés</t>
  </si>
  <si>
    <t>…Reales colegios de S. Cirios de Madrid y de Barcelooa. Tetada negociable del 5 p. 100 á papel, 00» Id, sin Inter**, 00. JYota. La junta de acreedores á la testamentarla del Excmo, Sr. Vaidés, anuncia Acciones del banco español, 00. , ^ . da eo la Gaceta de 23 del corriente, se ha trasladado ai 10 de Abril próximo» EN lA IMPRENTA REAL</t>
  </si>
  <si>
    <t>Vaillánt, Antonio</t>
  </si>
  <si>
    <t>Antonio Vaillánt</t>
  </si>
  <si>
    <t>…ia de ayer. Graves 33, leves 33, sef Romero Moreno, D. (Alfonso Henestrosa y D. Fernando Pérez de Nueconvalecientes 27. rós: los segundos premios los obtuvieron D. Josef Nieulant, D. Antonio Vaillánt, D. Raimundo Ñero y D. Francisco Tuero. Ocurrencias de hoy. Graves 30, leves 25, invadidos 17 , convalecientes 9, muertos 11, enfermedades comunes 15. En la clase superior de gramática latina llevó el primer premió D. Anto Dia 12. Existencia de ayer. Graves 4…</t>
  </si>
  <si>
    <t>Valarino, Miguel Salvador</t>
  </si>
  <si>
    <t>Miguel Salvador Valarino</t>
  </si>
  <si>
    <t>…»dt&gt; la libre plática. González de Ribera y D. Angel Ferro, regidores perpetuos; D. Francisco Nota. » La autoridad local me ha precisado á que haga la Obligación de de Paula Exea, D. Miguel Salvador Valarino y D. Josef León López ^di «suscribir por los géneros de que se compone el cargamento , declarando que putados de es.te común; D. Juan Soler-Espiauba, regidor y procurador síndi «si la Bélgica concede al Rey Je Holanda pagar un derecho sobre la ñnporco general de esta ciudad,…</t>
  </si>
  <si>
    <t>Valcarcel, Antonio</t>
  </si>
  <si>
    <t>Antonio Valcarcel</t>
  </si>
  <si>
    <t>…parte* de las juntas municipales de Sanidad. canónigo de la catedral de Málaga, al Dr. D. Agustín Peretra , cura vicario otas antiguo del arzobispado de Sevilla , y al licenctado D. Antonio Valcarcel, cura de la parroquia de Sta. Ana de Triana; y para una canongía de Ja catedral bolsa £&gt;h courzcio. ^Cotización de hoy á las treJ de la tarde• de Tortosa á D Andrés Bartolomé Alvarez. También se ha servido nombrar BFBCTOS PÚBLICOS. á consulta de la Cámara par…</t>
  </si>
  <si>
    <t>Vald</t>
  </si>
  <si>
    <t>…rt'í a a-a t 40 • ♦ • a • Madrid. floí, dos ó tres de . las cinco seccione! en qué esta dividida la línea de fon- 8,002. /.....)/ ÍOOd....... Tarragona, tificaciqn de -J.isboa; el general Vald^z, que fue herido en el hombró, y al y r ‘ISjSííOi o a ó »• k a ' 500# a a a a a tea a altraa a a * Madrid.cortarle el brazo dicen que murió, y un edecán de órdenes del duque de Brar 15/88................... 500. »'• a * s • • 1 » 1 • s » 8' Ideal ganzj. Se a…</t>
  </si>
  <si>
    <t>Valdeealías, Antonio</t>
  </si>
  <si>
    <t>Antonio Valdeealías</t>
  </si>
  <si>
    <t>…vasta A4 gobernador del Codsejo y. Cámara de Indias . población. De Real orden lo digo á V. I. para los efectos correspondientes i •• En consideración H losmérifos y servicios de D. Antonio Valdeealías, re su cumplimiento. Dios guarde á V. I. muchos años- Madrid 8 de Agosto da ptóle dé 1 a ■ H ea 1 audiencia de Manila, be venido en concederle los honores 183tí.=Ballestecos.=Sr. Director general de Propios. de rütnistro de'mi Coriséja Real y supremo dé las J…</t>
  </si>
  <si>
    <t>Valdemoro, Diego López</t>
  </si>
  <si>
    <t>Diego López Valdemoro</t>
  </si>
  <si>
    <t>…la llegada del Burdelés, y la ejicars intervención del capitán Louvel Cqpernicano; dando fácil solución á las dificultades que le opuso el caballero habían salvado la colonia frc. D. Diego López Valdemoro. Terminóse el acto con una canción, en que el »En agradecimiento de este importante servicio , ha concedido S. M. bri caballero D. Pedro de la Puente y Apecechea exhortó á sus compañeros a pro tánica una espada de honor at comandante y á cada uno de los ofici…</t>
  </si>
  <si>
    <t>Valderrábano, Josef</t>
  </si>
  <si>
    <t>Josef Valderrábano</t>
  </si>
  <si>
    <t>…fer nuel de fíada, cesante de la de Extremadura: para otra de oidor efe Ja Real mos qué quedaban existente^. audiencia de Sevilla , vacante por muerte de D. Juan Pedro Morales*, á Don Josef Valderrábano, oidor de la de Extremadura: para la que este deja á Don Estado sanitario del mal contagioso de la ciudad de Cádiz en el día de Antonio Ncira y Marín , que lo es de la de Galicia; y para esta plaza de oidor Noviembre, que rc-ulta vacante, á D. Miguel Antonio…</t>
  </si>
  <si>
    <t>Valdes</t>
  </si>
  <si>
    <t>…n aquella la de Navarra-, mas según las noticias positivas y recientes ’ el movimiento vi sama comunidad, y no le hizo el menor daño ni i ella ni á sus pertehañeias. En goroso del general Valdes sobre la Borunda los ha desconcertad^, forzándolos la ley de gracia, ;qo visteis á S. León contener con el resplandor &lt;k su santidad á dividirse para ser batidos en detall por las diversas columnas que ppr todas y mansedumbre i, lás puertas de láTmitma Roma,…</t>
  </si>
  <si>
    <t>Valdés, Dionisio</t>
  </si>
  <si>
    <t>Dionisio Valdés</t>
  </si>
  <si>
    <t>…Saavedra, D. AntonioPerez de Mecá,D. Antonio Velasco, D. CayetanoVal- distribuyan entre los pobres de sus barrios respectivos.=Tendréislo entendido, dés, D. Diego González Alonso, D. Dionisio Valdés, T). Domingo Ruiz y dispondréis lo necesario á su cumplim¡ento.=Éstá rubricado de la Real mano.= de la Vega, D. Felipe Bauzá, D. Gregorio Saenz deVillavieja, D. Josef Mou- —Paludo 23 de Octubre de 1833.=A D. Antonio Martínez. re, D. Josef Muro, D. Juan Oliver…</t>
  </si>
  <si>
    <t>Valdés, Gerónimo</t>
  </si>
  <si>
    <t>Gerónimo Valdés</t>
  </si>
  <si>
    <t>…a otra prueba Capitanía general de los reinos de Valencia y Murcia. = Excmo. Sr. = El inequívoca del zelo de que para sostenerlos se hallan inflamado» los que la mariscal de campo D. Gerónimo Valdés, gobernador da la plaza de Carta- ' , acordaron , Jban creido de su deber trasladar á este papel la acta de su objeto, gena, en oficio de 16 del corriente me dice.lo que sigue: Excmo. Sr.: Cuan que es del tenor siguiente: do la ciega obediencia y sumisión que…</t>
  </si>
  <si>
    <t>…ento , mediante la citación general despachada por cédula ante diem caá mente áexigirle una Obligación , la cual se anoró en cierto modo al pie del expresión del efecto, el Excmo. Sr. D. Gerónimo Valdés, gobernador polí manifiesto del cargamento. Todo lo cual se halla en el 'diario del capitán aus tico y militar de esta plata , presidente; y los Sres. D. Nicolás Lamberto, Don tríaco, cuyo, extracto se reduce á lo siguiente: Francisco Javier Aycardo, É&gt;. Pedr…</t>
  </si>
  <si>
    <t>Valdes, Gerónimo</t>
  </si>
  <si>
    <t>Gerónimo Valdes</t>
  </si>
  <si>
    <t>…e su augusta Hija la Reina 4 22 i 23 4 J nuestra Señora Doña Isabel ti, se ha servido promover á tenientes generales S 19 19 s *4 de los Reales ejércitos á los mariscales de campo.D. Gerónimo Valdes y Don 6 H •• 14 •• 1 Josef Ramón Rodil, y á este último empleo al brigadier D- Josef Slich, á Quedan existentes para manarla 13. quien S. M. ha conferido el gobierno de Cartagena., Nota. La junta municipal de Sevilla no ha dado parte del estado sanitario de aquefla…</t>
  </si>
  <si>
    <t>…desde Logroño el día 19 del actual, las tropas de mi mando continuaron que ha hecho de ser relevado del mando del ejército de observación , cuyo cargo ha sido confiado al teniente general D. Gerónimo Valdés. su movimiento ¿obre esta ciudad de Vitoria en Ja madrugada del siguiente Asimismo se ha dignado S. M. promover á mariscal de campo al brigadier dia 20; y al llegar al pie de la montaña denominada Peñacerrada, encontraron gefe de la plana mayor D. Gaspar Diru…</t>
  </si>
  <si>
    <t>Valencia', Josef María Llamas y</t>
  </si>
  <si>
    <t>Josef María Llamas y Valencia'</t>
  </si>
  <si>
    <t>…ilimitado’, que voluntariamente se agregó á ella, D. Francisco Media“llaman del Escudo , al mismo tiempo'que tenían fuerzas considerable? en Rei- villa; el teniente de carabineros D. Josef María Llamas y Valencia', y los sar-‘ nosa, había dispuesto la salida de una columna de 4OO hombres al mando del gentos Manuel Bravo, Antonio Samper, Pedro Arízaga-v Matías Norieaa, son coronel D. Fermín Iriarte, para que sin comprometer su seguridad, y dejando dignos de elogio por l…</t>
  </si>
  <si>
    <t>Valencia, Antonio de</t>
  </si>
  <si>
    <t>Antonio de Valencia</t>
  </si>
  <si>
    <t>…tado y conexionas políticas, historia nueva del 2. a Cuidar de que te verifique la extracción de loa cadáveres con el orden Célebre Augusto LáÁtntaioe, traducida al castellano por D. Antonio de Valencia: tres tomitos en 8." i 18 rs. en rústica y a» en pasta.—At viajaaor sensible, o mi paseo d yiprontilud convenientes. . Iverdun , .a.* Cdtdon aumentada con. lamina» finas que representan loa principales ' ' Cuidar de que se hagan las fumigaciones de la* casas…</t>
  </si>
  <si>
    <t>Valencia, Secretario de Estado de</t>
  </si>
  <si>
    <t>Secretario de Estado de Valencia</t>
  </si>
  <si>
    <t>…Pedro Jacobo Pizarro. Quedan existentes para mañana 11. Asimismo se ha servido nombrar para la plaza de oidor de la Real audiencia Nota. En fecha 16 del actual participa al Excmo. Sr. Secretario de Estado de Valencia , vacante por fallecimiento de D. Josef de Cartagena , al alcalde y de Fomento el presidente de la junta superior de Sanidad de Andalucía , que del crimen mas antiguo de la misma D. Francisco de Paula Berja; y para la la municipal de Sevilla no da ya parte de…</t>
  </si>
  <si>
    <t>Valenzuela, Antonio</t>
  </si>
  <si>
    <t>Antonio Valenzuela</t>
  </si>
  <si>
    <t>…residente dei Consejo y Cámara de' Castilla, se ha servido nodo— a BAL LOTERIA PRIMITIVA. brar para la alcaldía mayor de Caiellar á D. Miguel Ortiz; para la de Val— decaballeros i D. Antonio Valenzuela; para la de Baños de Molga, vacante En la extracción celebrada en el dia de hay han tolido agraciado! loe ruípor renuncia de D. Felii Sánchez Fano, i D. Gregorio Miota; para la de meroí siguientej : Villagarcía á D. Josef Moscoso', y para la de Utiel á D. Jua…</t>
  </si>
  <si>
    <t>Valero</t>
  </si>
  <si>
    <t>…a. Se baila de venté ed Madrid ejl Et Ret nuestro Señor, en atención á'lbs servicios y mérito del brigadier la JJbrerii de so jo, 4 la rs. en rústica y I4&gt;n pista: Barcelona la de D. Valero de infantería D. Rafael de Aristegui y Velez, conde de Mirasol» ha tenido 4 Sierra: Cádiz, señores ’Hortal y compañía ; y en Valencia en la de Mallen y Berard, - de ao con razón aumento por de portes. el real mas bien conferirle el gobierno milítar y político…</t>
  </si>
  <si>
    <t>Valiente, Josef Musso y</t>
  </si>
  <si>
    <t>Josef Musso y Valiente</t>
  </si>
  <si>
    <t>…vo contra el tratada celebrado últimamente enlre la Rusia y la Puerta. (G. Malaga. . ...................... D. Francisco León Bendicho. deF.) Murcia............................... D. Josef Musso y Valiente. El Mercurio de Suabia, refiriéndose á noticias de Francfort, dice que ya Orense............................. D. Josef Rodríguez Busto. está tratada la cesión de Luxemburgo á la Bélgica por la Dieta germánica, á Oviedo............................... D. Joaqui…</t>
  </si>
  <si>
    <t>Vallarino, Francisco</t>
  </si>
  <si>
    <t>Francisco Vallarino</t>
  </si>
  <si>
    <t>…ultimo, sobre que informó V. S. en 19 de Enero siguiente, por el que participa que Señor? El gobernador militar y político de la ciudad de Teruel y su parti el comisario de guerra D. Francisco Vallarino, ministro de i.'acienda multar do, presidente de su M. I. ayuntamiento, con el mas profundo respeto se apre en aquella misma plaza, después de haber estado pasando las resV-tas de orde sura á ponerse ÍLR.P. de V. M, y con su lealtad nunca desmentida felici na…</t>
  </si>
  <si>
    <t>Valle', Josefdel</t>
  </si>
  <si>
    <t>Josefdel Valle'</t>
  </si>
  <si>
    <t>…stianos. diencia de Cataluña, cumplimentada en esta corte por el señor Balsera, teniente corregidor eo ella y por la escribanía de Sauz, se citaá D. Josef Magreo., D. Miguel Arpe, D. Josefdel Valle', D. Juan Colmenar, Doña Mafia Teresa Pérez del Camino, D. Gregorio Salinas, D. Domingo Rodríguez, D. Sebastian Luzon, D. Juan Dot, Don F.l dia 30 de Diciembre próximo pasado habia en la casa de observación Vicente Salvey, D Manuel Blazquez, D. Femando Herrera…</t>
  </si>
  <si>
    <t>Valle, Antonio Remon Zarco del</t>
  </si>
  <si>
    <t>Antonio Remon Zarco del Valle</t>
  </si>
  <si>
    <t>…e Ministros. los suyos como tengan por conveniente. Enterada de todo S. M. la Reina Gobernadora, con presencia de los informes que ha tenido á bien pedir, y no Habiendo nombrado á D. Antonio Remon Zarco del Valle para servir pudiendo aprobarse el principio en que se funda el Citado auto, se ha servido interinamente la secretaría del despacho de la Guerra, le encargo en los mis declarar, que en tierras de su propiedad puede cada cual introducir en todo tiem mos término…</t>
  </si>
  <si>
    <t>Valle, Blas Alonso del</t>
  </si>
  <si>
    <t>Blas Alonso del Valle</t>
  </si>
  <si>
    <t>…smo parage los equipagcs del.Rey Leopoldo.. e de Tudeia; la comisión de fábricas de Cataluña; el abad de S; Cugat, y Don Ayer flegoT Bruselas la primera columna de la división del general Blas Alonso del Valle, vecino de Montealegrei Achard, compuesta.del 8.° ligero y. del 12.° de línea, procedente de Malinas, y mandada por el general Castéllahe': 'también lo vérffieó una parte del gran PARTE NO OFICIAL. «parque de artillería, y hoy debe llegar la restante. La-segu…</t>
  </si>
  <si>
    <t>Vallécillos, Gabriel García</t>
  </si>
  <si>
    <t>Gabriel García Vallécillos</t>
  </si>
  <si>
    <t>…fipr á consulta de la Cámara se ha servido nombrar pan que no se debe alterar el sistema de amortización, porque manteniéndolo intac una plaza de alcalde de su Real Casa y Corte á D. Gabriel García Vallécillos, to se afianza y aumenta el crédito del Estado. El ministro de Hacienda sostiene oidor de la audiencia Real de Aragón; y por Real decreto se ha Servido nom el proyecto del gobierno , oxponiendo yárias razones, para demostrar, qué es ma» brar ID. Juan Josef Va…</t>
  </si>
  <si>
    <t>Vallej, Antonio Remon Zarco del</t>
  </si>
  <si>
    <t>Antonio Remon Zarco del Vallej</t>
  </si>
  <si>
    <t>…prohibió la entrada que se encargue interinamente del Despacho de esta secretaría al mariscal de de ganados en los olivares y viñas, aunque fuesen de los mismos dueños, y es campo D. Antonio Remon Zarco del Vallej y en prueba de lo satisfecha que tuviesen alzados los frutos, está derogado por posteriores Reales determinacio estoy de la fidelidad de D. Josef de la Cruz, y de lo gratos que me han sido sus nes que amparan el deiecho de propiedad, tales como la Real cédula…</t>
  </si>
  <si>
    <t>Vallejo</t>
  </si>
  <si>
    <t>…lS id.: aceite, á 42 rs. arroba, Lá ejecución de la óbri es cuál debía esperarse de un profesor tan acreditado dejQAlcarria. Trigo, de 38 £40». fanega: cebada, de 15 á Id como el Sr. Vallejo en las ciencias matemáticas y en sus aplicaciones. Ya hace ídi: aceite , £ ícete, arroba. muchos años que son conocidas y apreciadas del público las obras de este sabio Ltssa.^BtndiiUttt. Trigo, de 2£ £ 32 rs. fanega: cebada, £ 13 id.: aceite, y laborioso esp…</t>
  </si>
  <si>
    <t>…de arquitectura civil, El lunes 2-5 se dió principio á las lecciones en ambas escuelas, con cuyo matemáticas y una clase de primera educación , de que se carecía. motivo el mismo Sr. Vallejo pronunció el discurso siguiente: Tortosa. Trigo* de 52 á 54 rs* Ia cuartera: cebada, de 24 á 26 id.: maíz, «Señores: Eos.reiterados esfuerzos con que nuestra -excelsa y augusta Reiva de 30 á 32 id.: vino, de-20 á 22 rs. la carga: aceire, de 36 á 38 rs. arroba…</t>
  </si>
  <si>
    <t>Vallejo, Josef María Torres</t>
  </si>
  <si>
    <t>Josef María Torres Vallejo</t>
  </si>
  <si>
    <t>…hos de palma con puño ó sin Él, 4 xs. en el primer caso y 6 en el segundo.” alguacil mayor D. Manuel Hertiaiz, alcalde provincial Sr. D. Francisco Mar cos Santaclla, fiel ejecutor D. Josef María Torres Vallejo, D. Tomas Dávila, Exposición S S. M. Lie. D. Juan Becerra y García, D. Estéban Fernandez, D. Josef Simón Iz Señor: El ayuntamiento de la M. N. y M. L ciudad de San Juan de Puer quierdo, y el caballero síndico procurador general D. Josef María Porrata, se to-R…</t>
  </si>
  <si>
    <t>Vallejo, Josef Mariano</t>
  </si>
  <si>
    <t>Josef Mariano Vallejo</t>
  </si>
  <si>
    <t>…sabios concurrentes, entre quienes merecen honorífica mención el bergantin-goleta Burdelés con los árabes de la costa de Africa. Jos Sres. D. Antonio Varas, y ■«u digno discípulo D. Josef Mariano Vallejo, »Fn Setiembre de 1831 el bergantin-goleta Burdelés mandado por M. examinaron escrupulosa y detenidamente por espacio de tres horas consecutivas á Louvel, teniente de navio, tuvo que sostener varios ataques de los árabes de la los jóvenes filósofos.Todos hici…</t>
  </si>
  <si>
    <t>…gadas de ta educación de la njfiez , de Ja excelencia del método para bernadora la ya drcha exposición , y si lo tuviere i bien, mis sentimientos y i enseñar £ leer, inventado por D. Josef Mariano Vallejo, que# mismo ha pu- motivos más'particulares de decidida adhesión y de gratitud £ SS. MM. 'I ¡blicado en las Obras tituladas! Teoría de la lettuca y modo de f¡atería en eje-i Dios guarde á V. E. machos años. Montblanch 21 de Octubre de 183S. ~ I 1 gcuttbtt-, s…</t>
  </si>
  <si>
    <t>…01 iA-** habichuelas,, id.: vino, á 32 rs. la carga: algarroba, Real orden de 16 del mismo para ensenar á leer á personas adultas de ambo» ' i 3 rs. arroba. sexos por el método de D. Josef Mariano Vallejo, individuo de aquella ins Encesta ciudad se han hecho varias obra^ en el local que sirve para la aca pección. demia de dibujo con el objeto de establecer en él cátedras de arquitectura civil, El lunes 2-5 se dió principio á las lecciones en ambas escuelas, co…</t>
  </si>
  <si>
    <t>Vallejo.Un, A. Fernandez</t>
  </si>
  <si>
    <t>A. Fernandez Vallejo.Un</t>
  </si>
  <si>
    <t>…egmasías cutáneas agudas, redactadas por los Sres. Caigambos sexos, que dirigieron sus votos al Todopoderoso por la conservación de nou y Quemón!, traducidas y anotadas por el Dr. D. A. Fernandez Vallejo.Un tomó los Ruyes nuestros Señores, y por la de su augusta Hija y heredera de estos en 8.° mayor: se bailará á 30 rs. en pasta y 16 en rústica, en la librería de Cuesta y reinos. A los 13 pobres que alberga dicho establecimiento sé sirvió en los dias en la de Sá…</t>
  </si>
  <si>
    <t>Váltejo</t>
  </si>
  <si>
    <t>…sepp obra tan voluminosa, cuán" copiosamente está tratada en ella materia de4a:i públicos, y la población se va extén'diendo por el Camino que dirige i Francia. grande ínteres. El Sr. Váltejo no cesa de clamar , con acento verdaderamente Sevilla. Se ha dado1 principio á-la'Teedibcacion de !a plaza general de Abas español, que la prosperidad de nuestra patria depende de que se difundan en ella te* bajo déuna famosa planta. La de Armas.está ya para…</t>
  </si>
  <si>
    <t>Van-Zuilen</t>
  </si>
  <si>
    <t>…ue "abajo firman acusan el recibo de la nota que ton fecha i del cor deben proponerse, que es la extinción de los partidos y la unión de todos ios riente les ha" remitido el" S,t. barón Van-Zuilen, y tienen el honor de mani ciudadanos: concluye diciendo que las proposiciones que haco Mr- Portalis festarle cuán sensible les ha sido que-el contexto de ella y las conferencias-que tienen la desgracia de inquietar los ánimos en materias religiosas. últimame…</t>
  </si>
  <si>
    <t>Van-zuylen</t>
  </si>
  <si>
    <t>…deberán har lo que hubo una larga conferencia éntre el príncipe Talleyrand , lord Éálmerscer cada, una algunas concesiones, .aunque. es mas dificil ilegar á este resulta ton y el barón Van-zuylen.” , \ , do si los, holandeses creen que no pueden existir con ia libertad del Escalda Ksr.rihen de Tolon con fecha 29 de Eneró lo que sigue: mientras que. los belgas se consideran perdidos sin ella.de Augsburga,) ■nEl navio Marengo y,las fragatas la Herminia…</t>
  </si>
  <si>
    <t>Van-Zuylen</t>
  </si>
  <si>
    <t>…za. Mr. Bonanté, dicen, debe reemplazarle. (G.'Je F.) • PORTUGAL. &gt;. &gt;t: ' " ÍV - ’ ; S-diré que MM. Talleyrand y Palmerstóh .luto'rihurado tratar’con el Lisboa 26 de Febrero- v;. barón Van-Zuylen, plenipotéhciario de Holanda * y qüe en lÓ dé Febreró *e Según los partes qqe hoy ha recibido el gobierno , el Rey nuestro Señor ha pasado al. gabinete de Haya una nota dando 25 días de término i dlbho ga y sus augustas hermanas permanecían en Braga el dia £3…</t>
  </si>
  <si>
    <t>Van-Zuylen-Van-Nievelt</t>
  </si>
  <si>
    <t>…la Holanda nos obliga i sostener, tras arruina: el erario y el crédito Haya; roas, nada se, ha traslucido acerca de su coniexio. (LL) ya está perdido. .___ .Dicen que en lugar del barón Van-Zuylen-Van-Nievelt vendrá á esta «No debe dudarse que sise prolonga semejante estado de cosas no sea ab el ¿aballero Dédet, antiguo ministro plenipotenciario de S. M. holandesa en solutamente ventajoso al Rey Guillermo, el cual, dueño del Escalda, asesinq Madrid: dicho caballer…</t>
  </si>
  <si>
    <t>Van-Zuylen-Van-Nyevelt</t>
  </si>
  <si>
    <t>…Limburgo queden enteramente libres tes de tas cortes de Austria, Prusia y Rusia que residen aquí. - siu que se puedan entorpecer bajo ningún prexto. wAl' mismo tiempo participé al barón Van-Zuylen-Van-Nyevelt, que El uso de los caminos que pasando por las ciudades de Marstnchí v Sittard habiendo accedido el Rey i los deseos que por tanto tiempo hace estaba ma conducen á la frontera de Alemania , quedará únicamente su|.-to al pag &gt; ,ie un nifestando acerca de volve…</t>
  </si>
  <si>
    <t>Vanderlinden</t>
  </si>
  <si>
    <t>…car rillo derecho de M. Rogier , que de resultas cayó en tierra, aunque inmedia Se continuó en esta sesión la discusión del bilí relativo á la abolición do tamente se levantó. El doctor Vanderlinden que se hallaba inmediato, extrajola esclavitud de los negros en las colonias. al punto la bala, y declaró que ia herida no era de peligro. Fueron testigos El duque de Wellington no se ha opuesto formalmente á las proposicio por parte de M. Gendebien el genera…</t>
  </si>
  <si>
    <t>Vara, Manuel González</t>
  </si>
  <si>
    <t>Manuel González Vara</t>
  </si>
  <si>
    <t>…e cuestos últimas sCfióres D"** y Julia FOntenelIe én su seguoda edicloa, traducido al castellano por tiqmpiDáute Han movido; ¿merced del viento de la-fortuna i Y én fin ¡quién no D. Manuel González Vara, un tomo en 8.° mayor coa una lásninz, Ae vende en la hacstAdiadojlas varias.áades dé la espantosa'revolución francesa,, ,en,que siem librería de.Razóla a-30.es. en pasta. •La Hermosura y la Fealdad, ó los efectos de úna,mala educación:'nóvela tradu pre seriv…</t>
  </si>
  <si>
    <t>Varalz, Manuel Carrillo</t>
  </si>
  <si>
    <t>Manuel Carrillo Varalz</t>
  </si>
  <si>
    <t>…neral y coógréfd. M Interes, '¡ffi canudo. giiclon de Espaila é ludias de religiosos agustinos Recoletos. Otro de «1250 rs. im ■edenes fiel báñe» étpfiM, éo ni contad?. puesto por D. Manuel Carrillo Varalz, en favor de la cápellánia fundada su la parro quid de la yHlá dh Ciruelas por el doctor D. Francisco! 4e Elizalde y Villegas» Otro de ssniN, 4goo rs* en favor del mayorazgo fundado por d. Juan Feroaodez.de Castro¿ y otro de iÚf&amp;t 'Yi* áá thrs., á.Rtvór de la…</t>
  </si>
  <si>
    <t>Varas, Antonio</t>
  </si>
  <si>
    <t>Antonio Varas</t>
  </si>
  <si>
    <t>…a de la acción que tuvo fía. Después los sabios concurrentes, entre quienes merecen honorífica mención el bergantin-goleta Burdelés con los árabes de la costa de Africa. Jos Sres. D. Antonio Varas, y ■«u digno discípulo D. Josef Mariano Vallejo, »Fn Setiembre de 1831 el bergantin-goleta Burdelés mandado por M. examinaron escrupulosa y detenidamente por espacio de tres horas consecutivas á Louvel, teniente de navio, tuvo que sostener varios ataques de l…</t>
  </si>
  <si>
    <t>Vardera, Francisco Blas</t>
  </si>
  <si>
    <t>Francisco Blas Vardera</t>
  </si>
  <si>
    <t>…drcba cludad,*- 7■' en la escríbanla de 400............... Idem. —Se ci ta d todos los que se consideren acreedores A los bienes que han quedado por 40O»'1 iáem. fallecimiento de D. Francisco Blas Vardera , agente fiscal que flie del Real yjHjptenp» 7 consejo de el Hacienda, en para qué vecino término de 1 corte, este 4é j días acu Idem./ 90.. de juzgado del al asista derecho Sr. Norzagaraáv de teniente les del dan que á usar ¿¿diz. corregidor , 7 por la escri…</t>
  </si>
  <si>
    <t>Varea, Fernando Romero</t>
  </si>
  <si>
    <t>Fernando Romero Varea</t>
  </si>
  <si>
    <t>…nosa arboleda, una abundante comida á todos los pobres, de Ja población, eosteada los dos primerea dlas por él ayuntamiento, y el Sí0 pbr el cura párroMadrid 20 de Setiembre. - co D. Fernando Romero Varea. La música que asistió i la misa y Te Tteum, Noticias sanitarias recibidas en el ministerio del Fomento general del Reino* i Jos paseos y al teatro, fue desempeñada por jóvenes aficionados dé las prin—' cipales familias del pueblo. Durante estas funciones ha…</t>
  </si>
  <si>
    <t>Vargas, Josef Fajardo y</t>
  </si>
  <si>
    <t>Josef Fajardo y Vargas</t>
  </si>
  <si>
    <t>…ió acabando de dis ,y del Despacho de Gracia y Justicia. persarlos , causándoles bastante pérdida entre muertos y prisioneros: v por úl Tenemos á la vista la arta pastoral de Frey D. Josef Fajardo y Vargas, timo, que cayendo sobre el pueblo de Ispater, se apodero de óuO cartuchos y prior electo de Magacela, aél orden de Alcántara , dirigida al clero de su juris 110 fusiles que allí tenían; que en seguida marcho sobre Guernica, y unido</t>
  </si>
  <si>
    <t>Vargas, Josef Rodríguez</t>
  </si>
  <si>
    <t>Josef Rodríguez Vargas</t>
  </si>
  <si>
    <t>6v4 Madrid 8 de 'Noviembre. al sargento Josef Rodríguez Vargas, y al cabo Remigio Martínez, que con par- j ticularidad se distinguieron, habiendo todos cargado sable en mano y deshecho I En la consulta verbal del viernes l.° del actual , *D. Esteban Asta, zniois- la rebelión á la voz de ¡viva la Reina ! con la mayor biza…</t>
  </si>
  <si>
    <t>Varona, Clemente</t>
  </si>
  <si>
    <t>Clemente Varona</t>
  </si>
  <si>
    <t>…oposición se podrán dirigir á Jieum, correspondiendo igualmente la artillería de la plaza con un saludo de la13 jumade Agostolocal deporestemedioaño.del secretario de ayuntamiento D. Clemente Varona, hasta el ordenanza al oir La tercera descarga. —Por providencia del sr. Linares, alcalde de Real casa y corte, se dta,á todos los Espero de la religiosidad y zelo de los- Sres. generales, gefes y oficiales de la ue se crean con derecho á los bleoes que han q…</t>
  </si>
  <si>
    <t>Varsovia, Príncipe de</t>
  </si>
  <si>
    <t>Príncipe de Varsovia</t>
  </si>
  <si>
    <t>…dad de sus pueblos. la clamencia de 5. M. , fueron ejecutadas con el éxito mis feliz por S. A. el Deseoso-S M. de remediar estos males , quiere conocerlos en toda su ex gobernador general Príncipe de Varsovia conde Paskevitch de Erivan. tensión ; y á este fin es su Real voluntad que esa sociedad económica, oyendo El régimen militar solo estuvo en vigor 17 dias: y el 12 de Setiembre do y consultando á personas y c uporaciones ilustradas de su territorio, forme y -…</t>
  </si>
  <si>
    <t>Vasallo, Bartolomé</t>
  </si>
  <si>
    <t>Bartolomé Vasallo</t>
  </si>
  <si>
    <t>…Católica á D. Valentin Zorrilla, D. Ramón López Pelegrin, D. Josef do en V illa-do—Conde una guerrilla 4 favor de D. Miguel, cuyo mando ha ido» de Hevia y Noriega, D. Josef Mier, D. Bartolomé Vasallo y D. Marcelo &amp; tomar un oficial francés.'’ (Crónica del 15.) de OndarzaSección de Negocios eclesiásticos. SS. A A RR. los Sermos. Sres. Infantes D. Francisco de Paula, su augusta Esposa y Real Familia continúan sin novedad en la ciudad de S.~Sebastian, y Atendiendo á que…</t>
  </si>
  <si>
    <t>…Omulrian, Don Francisco Javier Caro, D. Mariano González de Mendoza Merchante, Don Por decreto de esta fecha ha dispuesto S. M. que de la segunda clase del Manuel María de Arbizu, D. Bartolomé Vasallo, D. Francisco Javier Man contingente del año de 1832 se incorporen en el ejército 353 hombres. (Mo zanos, el conde dé Vallehermoso, D. Manuel Genaro Villota, D. Manuel nitor.) Fermín de Cidon, D. Antonio Daban, D. Juan Josef Recacho. - il fAn fecha 21 de Seti…</t>
  </si>
  <si>
    <t>Vasallo, Francisco</t>
  </si>
  <si>
    <t>Francisco Vasallo</t>
  </si>
  <si>
    <t>…ento, compúésto del Excmo. Sr. presidente teniente general superior calidad, 16 rs. en,bandera espiñola, y 17 en extrangera ó por tierra. D. Miguel de la Torre, los Sres. alcaldes capitán D. Francisco Vasallo y Don Dichos,más inferiores de bambú, 5 rs. en la primera y 8 en la segunda. Di Josef Martínez Diez, los caballeros regidores alférez Real D. Manuel Sanjust, chos de palma con puño ó sin Él, 4 xs. en el primer caso y 6 en el segundo.” alguacil mayor D. Manuel Hertiaiz, al…</t>
  </si>
  <si>
    <t>Vates</t>
  </si>
  <si>
    <t>…: 4# 4 nisterio de la Guerra de haber sido pasado por las armas el dia 26 del mismo, 37 y 4$ d. f. ó voL y prima. - . en cumplimiento de los Reales, decretos sobre rebelión, el ex-brigadier Don Vates 00 consolidados, 22 a 40 d, f. ó vol. á prima* Agustín Tena, cuya suerte sufrió también en el del 24 su segundo D. Roque Deuda negociable del 5 p. 100 i papel, 00. Id. sin ínteres, 00. León; quedando deshecha completamente la facción que capitaneaban estos ca…</t>
  </si>
  <si>
    <t>VaUejo, J. M.</t>
  </si>
  <si>
    <t>J. M. VaUejo</t>
  </si>
  <si>
    <t>…de Julio último se dijo que el (cuno 3.0 ¿el Tratado sobre ti enemigo &gt; pues desde nuestro campamento veíamos conducir muchos heridos de movimiento y aplicación de íes aguas, por D. J. M. VaUejo, se publicaría á fines de ¿1 por la calle de S. Benito al hospital del mismo nombre. (Id-) Setiembre i porque careciendo de un dato indispensable se dudaba si se podrían in sertar algunos puntos interesantes. Obtenido aquel dato está para salir á luz dicho to…</t>
  </si>
  <si>
    <t>Vázquez, Francisco</t>
  </si>
  <si>
    <t>Francisco Vázquez</t>
  </si>
  <si>
    <t>…^*nn0fie&gt;_/o6re Ids Verdades mas importantes de nuestra sania religión, tra menos de tiro de fusil d; aquellas; y ¡unto á Bomfin y en el camino de Pa ducidos del francés pot el P. D. Francisco Vázquez. Obra útilísima á los predicado drao de Campanha. permanecieron nuestras guerrillas todo el dia á tiro dé res , pues sobre cada sermón pueden componer dos ó tres Ueoos de sdlids doctrloa. Cinco tomps en 8.9, pasta á 6o tior—Rireatorlo espiritual de los saotos…</t>
  </si>
  <si>
    <t>Vázquez, Lucas de Zafra y</t>
  </si>
  <si>
    <t>Lucas de Zafra y Vázquez</t>
  </si>
  <si>
    <t>…de titulo de Castilla para sí y sus sucesores, con to en 8.° de 208 páginas, con una tábla sinóptica que contiene la clasificación adop ,1a denominación de marques de Arenales, á D. Lucas de Zafra y Vázquez , se tada por el autor. Se vendé á 8 fs. en Madrid en las librerías de Orea, Cuesra, viuda ñor de Castril. de Cruz, Vian¡r, Gila, Sanchas y Morcillo, y en la imprenta de Palacios, y á 9 ra. co Barcelona en la librería de Piferrer: en Valencia en la de Cabreri…</t>
  </si>
  <si>
    <t>Vazquez, Ramón López</t>
  </si>
  <si>
    <t>Ramón López Vazquez</t>
  </si>
  <si>
    <t>…la audiencia de Cáceres D. Francisco de Galvez y Fernan águilas del Norte, dominó en la.Mancfaa el. terreno que hollaban sut vence dez, y para la alcaldía del crimen de Cáceres á D. Ramón López Vazquez, doras falanges^ empero horrorizados sus habjtaptca.de 1$ pérfida seducción copa colegial mpyor del de Fonseca. Tendráse5 entendido en la Cámara parí su cum- que arrancaron del trono á su idolatrado Fekhaísoo, juraron de: veras no, re plimiento.=Está rubricad…</t>
  </si>
  <si>
    <t>Veatu</t>
  </si>
  <si>
    <t>….( ¿ muerte» violentas. -C—Z# vueU’a íe Eeeanletoo i sea eoniinuaeioá de Miguel * eritrina. Comedla en un actv, escrita «o/rances pof et célebre Scrlbe, y traducida al espadol por D. Veatu4 heridos. radeU V.ega^dejsaqe 4 3 rs. eá Madrid en la librería de Escantilla, donde se ba 8-ascsinataa: ila i ig«al,pr^!To 1» pri]neM parte con el tttuloide AftgBrl y Crirtina. - 1 naufragio. -----Corona . publicada con el ptauiible motlvq de”la amnistía conc…</t>
  </si>
  <si>
    <t>Vedoya, Felipe</t>
  </si>
  <si>
    <t>Felipe Vedoya</t>
  </si>
  <si>
    <t>…ez. En el de Triana: total 100. En la clase de bellas letras fueron premiados D. Josef Zorrilla, D. Fran Total general 152. cisco Pareja y D. Silvestre Collar. En dibujo y pintura D. Felipe Vedoya, D. Rafael Córdoba, D. Juan Nota. El subdelegado general de policía recomienda el infatigable zelo dd Bessieres, D. Saturnino Saenz, D. Francisco Sánchez y D. Bruno Saenz. encargado de la subdelegacion principal D. Josef de Santa Cruz, asi en man En música fu…</t>
  </si>
  <si>
    <t>VeIez, Fernando</t>
  </si>
  <si>
    <t>Fernando VeIez</t>
  </si>
  <si>
    <t>…ate Dios comó lo pedimos y es menester. Madrid l.° de Octubre de [sostener su trono é imprescriptibles derechos a la Corona, y"ser fieles á lo que 1833.=D. Angel Fuertes, decano.e=D. Fernando VeIez.=D. Fernando María I hemos jurado el 20 de Julio de este presente año; conservar el orden y tran- Pañtoja=:El marques de Castell Bravo.=D- Juan López deVinuesa. [ quilidad pública , obedeciendo ciegamente cuanto nos manden en defensa de la Señora: El arzobisp…</t>
  </si>
  <si>
    <t>Veiga, Ferreira de</t>
  </si>
  <si>
    <t>Ferreira de Veiga</t>
  </si>
  <si>
    <t>…l es cada dia mas virulento contra la restauración. En su el trono de vuestra Hija fuere alguna vez combatido por elementos mas terri número de 22 de Julio inserta el discurso del Sr. Ferreira de Veiga, célebre bles que los que hasta ahora se han conjurado contra él, ellos serian su mas con el nombre del diputado Evaristo, que pronunció en la Cámara*de los di firme apoyo, y por defenderlo los españoles todos serian soldados. putados contra el dicrámen de la…</t>
  </si>
  <si>
    <t>Vela, Manuel</t>
  </si>
  <si>
    <t>Manuel Vela</t>
  </si>
  <si>
    <t>…e Granada al honorario de ejército y efectivo de la de yecto'tenga buen resultado. Se decía que el partido moderado del divan, opi— Jaén D. Manuel María, Guerrero; de la de León á D. Manuel Vela, que en na qné se debé hacer la paz á toda costa con el bajá dé Egipto. , el dia lo es de la de Zamora^ de la de Jaén á D. Josef María Sánchez Cbavesk ^__Él dia 28 de Diciembre no se sabia, en Odesa la derrota dél; gran visir; intendente, honorario de provinc…</t>
  </si>
  <si>
    <t>Veladle, Josef María</t>
  </si>
  <si>
    <t>Josef María Veladle</t>
  </si>
  <si>
    <t>…1 las núeve de su minan* en la potada de S g., per»&lt;| i d. f. ■ ■nm Hale* aoconsolidados,VoL y firme. 14700.á Jo -y óo d. f. voL y firme a prima, /' junta general de acreedores de D. Josef María Veladle*. -__ El sorteo de la rifa de alhajas á beneficio del hospital de Zaragoza fe verifiqd —™ Deuda negociable del g p. too, 00. está''dudad el día 17 del presente mes; y ha cabido la suerte del primer premió Id. sin Mitre*, 00. núm. 25.439, y el del segundo al 5…</t>
  </si>
  <si>
    <t>Velardc, Francisco</t>
  </si>
  <si>
    <t>Francisco Velardc</t>
  </si>
  <si>
    <t>…o que el teniente corone! de cjerrifc&gt;, coman truirá á V. E. del resultado glorioso de la acción que sostuvo contra los rebel dante del batallón de vecinos honrados de esa ciudad, D. Francisco Velardc, des en el pueblo de Vargas, y de la bizarría de todos los que tuvieron parte en siempre acreditado por su valor, y los señores oficiales de Kis compiñías de gra ella, entre los cuales se cuentan los granaderos y cazadores del batallón de ve naderos y cazador…</t>
  </si>
  <si>
    <t>Velarde, Juan Manuel</t>
  </si>
  <si>
    <t>Juan Manuel Velarde</t>
  </si>
  <si>
    <t>…que vo Angel Savús, D. Juan Manuel Miza y D. Migue! Mirar.di , v lo» subtenien luntariamente se prestaron á hacer el servicio de caballería en el acto mismo tes D. Félix Aguirre, D. Juan Manuel Velarde y licenciado D. Juan Gerva de la salida. Fuera imposible hacer á V. E. una descripción del entusiasmo, ó sio Eguaras, como el ayudante D. Miguel Moreno; debiendo jf. ic!r á V. S., mas bien del heroísmo de este pueblo en los momentos críticos de mi mayor en ho…</t>
  </si>
  <si>
    <t>Velasco, Antonio</t>
  </si>
  <si>
    <t>Antonio Velasco</t>
  </si>
  <si>
    <t>…x-diputados D. Agustin Argitelles, D. Alvaro Gómez Bécerra, D. Angel diputaciones de Caridad de esta capital , para que en nombre de la Reiva los Saavedra, D. AntonioPerez de Mecá,D. Antonio Velasco, D. CayetanoVal- distribuyan entre los pobres de sus barrios respectivos.=Tendréislo entendido, dés, D. Diego González Alonso, D. Dionisio Valdés, T). Domingo Ruiz y dispondréis lo necesario á su cumplim¡ento.=Éstá rubricado de la Real mano.= de la Vega, D. F…</t>
  </si>
  <si>
    <t>Velasen, Gregorio Ceruelo de</t>
  </si>
  <si>
    <t>Gregorio Ceruelo de Velasen</t>
  </si>
  <si>
    <t>…, _ , tengan los menos gastos pasibles en la conclusión' de sus solicitudes ólitigios, y bien Convemridodé queel ónico medio de fomentar la riqueza de la mo Vengo, en trasladar á D. Gregorio Ceruelo de Velasen, oidor de la channarquía a el; promover la fortuna delosparticulares.be venido en decretar: . ciHería de Granada, á la plaza de igual clase que desempeña en la audiencia l.° En lis secretarías de la'Cámara y del Consejó de las Ordenes se des- de la Coiufia D.…</t>
  </si>
  <si>
    <t>Velaunde, F. Grimaud de</t>
  </si>
  <si>
    <t>F. Grimaud de Velaunde</t>
  </si>
  <si>
    <t>…de Nuñez Taboada, mucho mas aumentado qué la edición impresa fiestas públicas , y de proporcionar fondos para ocurrir al pago de guardas de en Paris: 2 tomos en 8.°, redactado por D. F. Grimaud de Velaunde, con ttr? para campo, de montes &amp;c., a la construcción y reparos de caminos y otros objetos digmas de las conjugaciones, y un resúmen de la pronunciación de ambas lenguas, muy útil á los que se dedican á aprender e) uno ó el otro idioma. Para facilitar su de…</t>
  </si>
  <si>
    <t>Vele, Benito Joaquín</t>
  </si>
  <si>
    <t>Benito Joaquín Vele</t>
  </si>
  <si>
    <t>…no, y por Ciréular de jo de Mayo de 1831 para las academias milita res dé Infantería, se faa}ía de yeoú éit laf librerías de U viuda de Quiroga y de de Aragón, i la de Gande*; y á D. Benito Joaquín Vele* de Hoyos , al Bruoájo rs. en pasta. ‘ 7 calde mayor, de Igualada, á la-dé Taverñes de Vaidigna, y para la de Qáa i —Det grado de círteza e» medigina, traducción del fraoces por D. Pedro Felipe D. Ramón Biaza. , Monlau; profeso/de medicina y.cirugía; uo tofpo…</t>
  </si>
  <si>
    <t>Velez, Pedro</t>
  </si>
  <si>
    <t>Pedro Velez</t>
  </si>
  <si>
    <t>…eración del superior gobierno, y te suprema de justicia al Sr. Dr. D. Tomas Salgado, y para vicepresidente al darle con sus luces toda la perfección de que es susceptible. Sr. Dr. D. Pedro Velez. Dios guarde al Excmo. Sr. ministro muchos años.=cMarmel de Irigoyen.’*• La mismanombró para su presidente y vicepresidente á lósSres. D. Juan Ro dríguez Puebla y D. Manuel García Tato. &lt;Redactor de Nueva-Yorcki) Copia de una carta dirigida á un corresponsal…</t>
  </si>
  <si>
    <t>Velez, Rafael de Aristegui y</t>
  </si>
  <si>
    <t>Rafael de Aristegui y Velez</t>
  </si>
  <si>
    <t>…Madrid ejl Et Ret nuestro Señor, en atención á'lbs servicios y mérito del brigadier la JJbrerii de so jo, 4 la rs. en rústica y I4&gt;n pista: Barcelona la de D. Valero de infantería D. Rafael de Aristegui y Velez, conde de Mirasol» ha tenido 4 Sierra: Cádiz, señores ’Hortal y compañía ; y en Valencia en la de Mallen y Berard, - de ao con razón aumento por de portes. el real mas bien conferirle el gobierno milítar y político de la plaza de Calatáyud. , — del del Regías…</t>
  </si>
  <si>
    <t>Veluti, Joaquin</t>
  </si>
  <si>
    <t>Joaquin Veluti</t>
  </si>
  <si>
    <t>…dé la tututalezá; y vier, alcalde del crimen de la audiencia de Barcelona, y para esta resulta i aunque se suponían tardiár, segun .noticias esparcidaSY-llegaroa en lemejqjtoppn’ D. Joaquin Veluti, catedrático de la universidad de Granada : asimismo es mi tonidad. Si Ja sed se olvida al ver una fuente ccistalim, y le auspncia ef dulce Voluntad que el ministro de la audiencia de Asturias D. Manuel Romera cuando vuelve á verse el objeto amadoCiudad Real,…</t>
  </si>
  <si>
    <t>Venegas, Francisco Javier</t>
  </si>
  <si>
    <t>Francisco Javier Venegas</t>
  </si>
  <si>
    <t>…tes y tecibos. - 5.p Y nombro para presidente de esta junta al teniente general consejero (5.a Con respecto á tos demas militares, de quienes los referidos comisarios | |de Estado D. Francisco Javier Venegas, marques de la reunión de Nueva- no pudiesen suministrar igual d.ro compiobante, y los respectivos oficiales ha- j j Espafiat por vocales, al ministro de mí consejo y camara de Castilla D. Ra bililados, oponiendo la misma objeción de no pertenecer á sus cuerp…</t>
  </si>
  <si>
    <t>Ventura</t>
  </si>
  <si>
    <t>…estacamento de franceses que había entre Loulé y Cuartera. En Villa- librerías de Ibarra, Sánchez y Cuesta. maa-El conservador de la dentadura y de los niños en la dentición, pior D. Ventura de real se toman disposiciones que manifiestan la intención de evacuar aquella vi Bustos y Angulo, cirujano dentista que fue en esta corte, 4.a edicioo. En esta obrlta lla, donde ya está el cólera, y han ocurrido ocho casos, entre ellbs tres do te da breve id…</t>
  </si>
  <si>
    <t>Ver</t>
  </si>
  <si>
    <t>…exiones al articiuo anterior. Idem 18. »&gt;Lo^ términos en que esta noticia se anuncia son suficientes para conocer Nada te ha traslucido hasta ahora respecto á los informes que fcl barón Ver*- tí objeto y la causa de la vuclra del nunistro; íó cuai, como se puede observar,</t>
  </si>
  <si>
    <t>Vera, Juan Sánchez Barragan y</t>
  </si>
  <si>
    <t>Juan Sánchez Barragan y Vera</t>
  </si>
  <si>
    <t>…y teniente gobcrnador.=Por mandato, G. Adderley, secreta Antonio Bayarrí. rio civil. Igualmente tuvo á bien presentar á consulta de la Cámara para la iglesia y obispado de Osma á D. Juan Sánchez Barragan y Vera, obispo de Ceuta; para Idem 5 de Octubre. la dignidad de sacristán mayor de la iglesia catedral de Roda á D. Antonio La Crónica de Gibraltar de ayer inserta el siguiente artículo: Calvera; para una canongía de la iglesia colegial de Santillana á D. Manuel Gib…</t>
  </si>
  <si>
    <t>Verdeja, Josef</t>
  </si>
  <si>
    <t>Josef Verdeja</t>
  </si>
  <si>
    <t>…lecientes 15 , enfermedades comunes 33. En la clase de humanidades tocó él primer premio á D. Fernando MadraDia 13. No se ha .recibido el parte respectivo. zo, quien lo sorteó con D. Josef Verdeja; y los segundos D. Fernando Avila, Dia 14. Existencia de ayer. Graves 50, leves 39, convalecientes. 28. D. Josef Marañon, D. Federico Portillo y D. Adolfo Cevallos. Ocurrencias de hoy. Invadidos 18, muertos 11, graves 13 , leves 12 , con En retórica obtuviero…</t>
  </si>
  <si>
    <t>Verdejo, Francisco</t>
  </si>
  <si>
    <t>Francisco Verdejo</t>
  </si>
  <si>
    <t>…de eo Madrid 4 2 rs. eo la li lo es de Albacete: á la de Cea á D. Cirilo Josef Blanco y Muñiz., corregi brería de Sojp. —Principio* de Geografía astronómica, física y política por D. Francisco Verdejo dor de Alcalá de Henares, nombrando para esta vacante á D. Pedro Gómez Fae¿ Cuarta edicoo (1^32/^ nuevamente aumeotada y corregida sobre las tres edi dcila Serna, catedrático de práctica-forense dc-aquclla universidad, con reten ciones anteriores. Est^ obra,…</t>
  </si>
  <si>
    <t>Verdugo, Juan García</t>
  </si>
  <si>
    <t>Juan García Verdugo</t>
  </si>
  <si>
    <t>….usar del de 474. 500.......... Or ¡huela. ■ - -Por providencia del Real tribunal de comerdo de la ciudad de Sevilla se cita á 7,956. 500.......... Madrid. tpdos los acreedores de D. Juan García Verdugo, para que se presenten por sí d por 3,357. 500.......... Murcia. apoderado á enterarse del estado del concurso del dicho Garda Verdugo, y entablar U447- 500........... Madrid!. lastérminoaccionesde unquemesestimenen la oportunas,escribanía deá cuyodichoefecto…</t>
  </si>
  <si>
    <t>Vereafí, Vicente</t>
  </si>
  <si>
    <t>Vicente Vereafí</t>
  </si>
  <si>
    <t>…\J queeei'lkntnuyt etsraíniáciio,-Haceen ftmü ijl ^ quc^sc " ■ x-v:-. v*-- y--:-. • •X Mientras que el navio, ingles el Seacok se oculta en echar sondas de- ' Mención.honorífica. ,D. Vicente Vereafí. ’ y-. lanflé del mente Athos, tuvo aviso «i eápiten deTmjé/Una partúta de piratás, qufe -I.Tdeer firemlpétt principióte £&gt;i 'Pedr&amp;Alv»r«ln,Tf» &gt;•' • yahabian quemadoyarips almacenes de laislade Thasos,' se habían apostado eíi la identidad de circunstancias.…</t>
  </si>
  <si>
    <t>Vergara, Lorenzo</t>
  </si>
  <si>
    <t>Lorenzo Vergara</t>
  </si>
  <si>
    <t>…as, D. Benito Jiménez de Cisneros, D. Angel Pedrero, D. Juan Télesfo- ioua db coKBScro.__Cotización de hoy i lat tres dr ia tarde. ro Díaz y D. Raimundo Canenciá; y á los externos D. Lorenzo Vergara, «FICTOS PUBLICOS. Aí c&amp;tttdo. A • A D. Antero Sainz, D. Juan Martin, D. Julián Tejero, D. Manuel María Abad , D. Antonio García y D. Romualdo Muñoz; con lo que , y un him Inscrip. sobre el gran li no que á la inocencia triunfante cantaron á orquesta los caba…</t>
  </si>
  <si>
    <t>Verstoelk</t>
  </si>
  <si>
    <t>…erentes Estados no tienen ninguna importancia. agente de policía llamado Brooks, y habiéndoles prevenido el presídeme qgo ____ Con fecha 20 del pasado escriben de Amsterdam que el barón Verstoelk de su declaración iba á depender el principio de si es ó no lícito amotinarse de Soelen, ministro de Negocios extrangeros, se preparaba á salir para Lóndres contra el gobierno, respondió todo el jurado que no podían menos de limitarse dentro de pocos dias. Du…</t>
  </si>
  <si>
    <t>Verstolfc</t>
  </si>
  <si>
    <t>…ma oportuno, s« sirva elevar al co Lóndres 27 de SetiemM* nocimiento de S. M. esta sencilla exposición, hija de los sentimientos de amor Parece que ya no volverá á esta capital t\ barón Verstolfc, y por consi que me animan hacia la Reina nuestra Señora y bienestar de mi patria. guiente la negociación para un tratado definitivo puede considerarse como frus Dios guarde á V. E. muchos años. Valencia 8 de Octubre da 1833.= trada. Por un grtteulo del conve…</t>
  </si>
  <si>
    <t>Verstolk</t>
  </si>
  <si>
    <t>…rihió al recibirán durante esta estación en el palacio de Windsor. \ embajador inglés, quien le contestó invitándole á que guardase comedimiento, ------ El príncipe Esterhazy y el barón Verstolk, ministro plenipotencário de V—y obrase con mucha prudencá; en vista de esto M. Malcolm ancló cerca de los Holanda, tuvieron antes de ayer una conferencia en Foreing-offico con el viz castillos, de donde no se retirará sino después que lo hayan vérificado las…</t>
  </si>
  <si>
    <t>y , . ' Yassemberg, el ministro extraordinario de Austria 3? el vizcoude Palmerstom La Cámara de los Comunes ha aprobado por fin el bilí relativo áía Ind¡t el barón Verstolk, enviado extraordinario del Rey de Holanda, y M. Dedef. oriental. La. discusión de este punto duró ayer 6 6 7 horas. Sir R. dnglis v {Morning-Herald.} .. Otros varios'diputados se han quejado, y con razón , de los pocos individuos de ____ E(*26 hubo también o…</t>
  </si>
  <si>
    <t>…greso de M. Verstolk de ¿ocien; y en el SeaaCs-Lowant del L Courant.) te lee acerca de esto lo siguiente: F1 modo cop que el Staats-Courant anuncia la venida de nuestro secre « hl barón Verstolk. de Zoelen, ministro de Negocios extrangeros, y uno tario de Estado y de Negocios extrangeros, manifiesta bien á las claras el ob- de los plenipotenciarios de S. M. cerca de U corte de Londres, liegara proba jcto dcl regreso del ministro, con lo cual se acall…</t>
  </si>
  <si>
    <t>…des Potencias. Estas volvieron de consiguiente á reunirse en la Confe Excmo. Sr.: Tengo el honor de pisar á mano» de V. E. la adjunta mani- rencia, y el gobierno holandés envió al barón Verstolk con la misión aparente fevticion que hacen á S. M. la Reina Gobernadora los gefes, oficiales y tropa de negociar; pero ya es evidente por el mismo hecho que todo lo que el go del regimiento húsares de la Princesa, de los sentimientos de dolor de que se bierno…</t>
  </si>
  <si>
    <t>Verstolk-van-Soelen</t>
  </si>
  <si>
    <t>…Correo belga dice que el Rey de Inglaterra ha enviado una magnífica sageroi) espada al capitán Luis .Meulebrouck, comandante.de la fragata bélgica lá Na Escriben de Haya que M. el barón Verstolk-van-Soelen, ministro de Ne talia , ppr haber acogidb á la tripulación del bergantín, ingles Warrior que gocios extrangeros, acaba &lt;de, ser nombrado por &amp;. M. el Rey Guillermo en naufragó. 1 viado extraordinario para asistir á la Conferencia qüe ha de verificarse en VieP…</t>
  </si>
  <si>
    <t>Vi</t>
  </si>
  <si>
    <t>…ha dignado nombrar capitán general de conocimiento del gobierno para que los recompense; manifiesta igualmente los Castilla la Vieja y presidente de su Real audiencia al teniente general D. Vi buenos resultados que dicha expedición ha producido, pues las tribus de mer cente de Quesada, en atención á su acrisolada lealtad, distinguidos servicios y des y otras han principiado á comerciar con los franceses, guardando con ellos notoria adhesión á la Re…</t>
  </si>
  <si>
    <t>Vi, Santiago</t>
  </si>
  <si>
    <t>Santiago Vi</t>
  </si>
  <si>
    <t>…en Torrelavega: que i por los refugiados tsf anules de Ceclavinhoy 11 de Noviembre de 1833/ la misma división pertenecía la columna que manda hacia Valdivieso y Sedaño el córeme! D. Santiago Vi llalobos,"y ’cpie' tódos ellos ¿toban á láá órdenes de T&gt;: Ignacio Cuevillas menor, que hacia dÜs ó tres*días se hallaba' ‘¿n Briviesca D. Manuel Telleria, intendente de provincia. «fo el grueso de «fir fuefza." ' * ' »* i D. Alateo Jara, dignidad eclesiástic…</t>
  </si>
  <si>
    <t>Vi-, Pedro de</t>
  </si>
  <si>
    <t>Pedro de Vi-</t>
  </si>
  <si>
    <t>…reja y Torres, D. Francisco Iñigo de Iñigo. de Castilla la Vieja con la del 3 del corriente, dan parte de no haber ocurrido I D. Santiago López Regañón, D. Joaquín González Nieto, D. Pedro de Vi- novedad en la tranquilidad pública. (J</t>
  </si>
  <si>
    <t>Viado, Francisco</t>
  </si>
  <si>
    <t>Francisco Viado</t>
  </si>
  <si>
    <t>…zelo dd Bessieres, D. Saturnino Saenz, D. Francisco Sánchez y D. Bruno Saenz. encargado de la subdelegacion principal D. Josef de Santa Cruz, asi en man En música fueron premiados D. Francisco Viado, D. Antonio Socueva tener la tranquilidad pública, como en aliviar la suerte de los vecinos de Tria D. Manuel Canales, D. Josef Azlor, D. Benito Zappino y D. Juan Córdoba. na , y la aplicación, esmero y eficacia con que los estudiantes de medicina En esgrima…</t>
  </si>
  <si>
    <t>Vial</t>
  </si>
  <si>
    <t>…trito en varias direcciones reanima Fondos públicos. Tres por 100 consolidados 87é á f el espíritu de los vecinos honrados y pacíficos, da nervio á las autoridades lo Ayer tuvo el caballero Vial, ministro de S. M. C., una conferencia con el cales , y acobardan i-los revolucionarios, de manera que abandonan diariamente vizconde Palmerston en la secretaria de Negocios extrangeros. íGlobe and lá facción, y se vuelven á los pueblos de su domicilio, entre…</t>
  </si>
  <si>
    <t>…ra presencia proporcionará una oca Fondos públicos. Tres por lüO consolidados 87á. sión nueva de deliberar, de común acuerdo, fundado sobre la mutua confianza, El barón Bulow , él caballero Vial y el marques de Puncha! tt:v e;on ayér acerca de los mas graves intereses de nuestra querida patria, y de manifestar a una conferencia en la secretaría de Negocios extranjeros, (y cnrr.vrA ____ Ha llegado á bordo de! Pike con despachos de M. VüIuts, nuestro e…</t>
  </si>
  <si>
    <t>…y progresos de aquella importante monar Madrid &gt;9 de Noviembre. quía. (Id. del 5 iit Noviembre-') S. M. la Reina Gobernadora ^durante la menor edad de la Rt i\ \ nues :____Ayer el caballero Vial, ministro de España, tuva una conferencia con el tra óeñora Doña Isabel ii, en atención al memo y dilatados servuio* dei bri vizconde Palmerston. (Couricr.) gadier D. Atanasio Arango, director subinspector del arma de ingeniero* en ____Reinó ayer grande activ…</t>
  </si>
  <si>
    <t>Vial, Juan de</t>
  </si>
  <si>
    <t>Juan de Vial</t>
  </si>
  <si>
    <t>…udad y barrios extramuros en estostres ramos, y sus protestas de fidelidad á su augusta Sucesora. dias no interrumpidos siquiera por el mas leve altercado que exigiese la inter El caballero D. Juan de Vial, ministro plenipotenciario en Londres, da vención de la autoridad, asi como Ja seguridad personal, objeto de los desve parte igualmente, con fecha del 8 de Octubre, de haber comunicado las mis los constantes de nuestro gobierno, puesto que no se ha oido que o…</t>
  </si>
  <si>
    <t>Viana, Josef de Palacio y</t>
  </si>
  <si>
    <t>Josef de Palacio y Viana</t>
  </si>
  <si>
    <t>…yesucristo T escrito-ga&lt; las.” Se levanta la sesion. ¡ , . ! .. francés por ei R, P. Crolsset, de la compañía de Jesús, traducido al castellano, pq; ....................PORTUGAL. Don Josef de Palacio y Viana: 9 tomos ea 8.° á 16 rs. eo pasta. Se -hallará en Madrid én la librarla dé Hurtado. ” ' ' v Lisboa 7 de Mayó. —La Disterrado de Hoty~Rood: un tcrmo en con ú¡Há lámina fina*. Se vende en El'gobiemt/ déS.J M. lia récibidb‘hóy noticias de Braga,' fecha 4 del cor…</t>
  </si>
  <si>
    <t>Vicava</t>
  </si>
  <si>
    <t>…os derechos de los dagraclados colonos- (D. de los D.) tal, y atentatorias á los derechos del trono. El orador sostuvo que si el Parla ____ El bergantín mercante Madre de familia, capitán Vicava, que salió 4» mento y el gobierno no se alarmaban con esto , este cuarto poder que'se erigia Smirna el dia 27 dé Mayo, encontró á la altura del durillo dé dicha ciudad'al ante ellos bien pronto los dominaría y paralizaría; que los individuos de estas berganti…</t>
  </si>
  <si>
    <t>Vicente</t>
  </si>
  <si>
    <t>, , . / 617 y Partes que se citan en el anterior oficio. graduado de teniente coronel, D. Vicente "Moriega, que con la corr/pañía de su mando sostuvo el choque de. la caballería enemiga , rechazíridoLi por dos veces, ' Gobierno fnilítar de Santander.—Excmo. Sr.: Viva Ja Reina nuest ra Señora hizo un importante servicio, en que se distinguió por su serenid…</t>
  </si>
  <si>
    <t>…sea sobre el hombre conside la Reina está grabado en las banderas del ejército, también lo estará por siem rado como ser sociable, religioso y moral: redactadas por e! licenciado D. Vicente pre en sus leales corazones. $. M- la Reina Gobernadora ha visto con suma sa Adam para la instrucción de ia juventud. Cois-prende los deberes del hombre hácia Dios, hácia sí mismo y hácia sus semejantes. Está dividida en cuatro libros el hombre tisfacción est…</t>
  </si>
  <si>
    <t>…sta de su señora , tres hijas y cria mentó de atacar a los guipuz.oanos t ugUivo-. de', vahe de I'&gt; 'runda; ia-. trvé.iy dos; y se han presentado.á acogerse al indulto el teniente coronel D. Vicente del mando del conde de Arim.dez habían batuu en \ ..'-o a a lo, de Zava’.a , v Cases, capiiarv de voluntarios realistas , y Juan Domciiech; nos-hemos apode- el general P¿stors, con su columna procedente de Burgo, f había entrado en radovdc un sran número de f…</t>
  </si>
  <si>
    <t>Vicente, Manuel de</t>
  </si>
  <si>
    <t>Manuel de Vicente</t>
  </si>
  <si>
    <t>…r. = Agustín Badia, diputado—Benito Pujol, síndico pertoneio.zzBenito Cardoner, secretario. . . •- : Excmo-Sr.: Aunque el ayuntamiento da Barcelona, qiíe-en-todas ¿pocas .: S$ñor: D. Manuel de Vicente, teniente coronel de,infantería, comandan se ha esmerado en el mas exacto cumplimiento de lás órdenes soberanas, ‘nd te de armas y accidental dejos batallones número 18 y 19 dé voluntarios Rea necesitase de otra notidia que la de ser dts la voluntad del Rey n…</t>
  </si>
  <si>
    <t>Vicente, San</t>
  </si>
  <si>
    <t>San Vicente</t>
  </si>
  <si>
    <t>…nte para los' cultivadores. El lord canciller se opuso al dictamen del duqu^ - Esta explicación del ministro ingles cotejada con la virulencia de-sus pro mas habiendo observado él lord San Vicente que señalando el dia l.° de Agos pios periódicos, da mucha márgen á los comentarios de la imprenta francesa, to se conciliaban todas las opiniones, adhirió el duque á esta modificación, y la s que supone no quedar duda alguna de que la Inglaterra ha adoptado…</t>
  </si>
  <si>
    <t>ViceTtte’Corvella'</t>
  </si>
  <si>
    <t>…tí lzaceíaya : para la fligñidíd ;dé Pleban primera 311a de la iglesia '-catedral cé nación de un derecho disfruta; y pide al re que toda’U' á laCámaraque genastoriodeStá.Pons, a D. ViceTtte’Corvella';hlaiít-cfc Ripoll y4 Fr,paraFemyndoutia plaza dede Ros.capiscol: del. Real md-. que que la en las dos ciudades solver cuestión tengaprésente de ahora -discute, que h» hablado, reina el orden, se pgú las contribuciones, y salen anual mente muchos rechitas'para…</t>
  </si>
  <si>
    <t>Vicióría, Cártbrf</t>
  </si>
  <si>
    <t>Cártbrf Vicióría</t>
  </si>
  <si>
    <t>…ucama h^fnah cOnseguido apOdcráfie de la perioiia dél ex-gober- Itotte, para flauta, á 9, y para canto coa acompafiácniento de piano, á 10. Estas pie I nadórdé MórelláyéT coVcínel D. Cártbrf Vicióría y otros dos ‘facrioso6 ;&lt; y qüé zas, de la ópera d Elixir ae Amor , se bailarán en Madrid en los almacenes de mú sica de Hermoso y Carrafa, yeoCádixen el de Moya, coa el Método de piano de [al ponerse ti sdí dicho dlá '19 habían iiifudo Tos tres li pííná sétí…</t>
  </si>
  <si>
    <t>Vicioso, Pascual</t>
  </si>
  <si>
    <t>Pascual Vicioso</t>
  </si>
  <si>
    <t>…y D.Francisco Ütrilla , comandante accidéntal del bata da cara dé nuestra dicha, puede V. M. estar segurísima de que los militares llón de voluntarios Realistas de Alcalá la Real; D. Pascual Vicioso, capitán del distrito de Veíez-Mátagá y su gefe tendrán por una inapreciable ventura del mismo, y D. Fernando Montijano, vecino y hacendado de dicha cmdad; derramar su sangre toda hasta exterminar á los seres degradados é indignos del todos por sí y á nombre…</t>
  </si>
  <si>
    <t>Vidart, Domingo María</t>
  </si>
  <si>
    <t>Domingo María Vidart</t>
  </si>
  <si>
    <t>…esen á buscarlos. Pero ¡que Atendiendo S. M. la Reina Gobernadora á los méritos y circunstancias desgracia! A una muy Corta distancia de* la ciudad encóritraron cuatro cadávc— del coronel D. Domingo María Vidart, y del gobernador de la sala del cri fés, Cuyas cabezas habían sido mutiladas'con 1a mayor atrocidad por los be-1 men de la Real audiencia de Cáceres D. Josef López Requena, se ha servido cfinnós. Con esté tnbtivo el general ha mandado publicar la siguiente o…</t>
  </si>
  <si>
    <t>Vignet</t>
  </si>
  <si>
    <t>…de Tattischeff también cios extrangeros, qufcda autorizado para tratar con el cuerpo diplomático el' saldrán de Viena, el primero para sus posesiones de la Bohemia, y el segundo . conde Vignet, oficial l.° de su secretaría'. á tomar los baños de mar- La Reina y los Príncipes se trasladaron el dia l.° al palacio de MoncalieSUIZA. ri, donde permanecerán mientras S. M. esté en los baños. Zurich 2 de Julio. KOI ANDA. : „ El embajador de Francia es el ú…</t>
  </si>
  <si>
    <t>ViHotaJ-.y, Manuel Genaro de</t>
  </si>
  <si>
    <t>Manuel Genaro de ViHotaJ-.y</t>
  </si>
  <si>
    <t>…do á los singujaze&amp;JL. muy distyigjiidos servicios que en'tóáol corrégftniento de letras de Torrijos á D. Femando López Villen, alcalde tiempos Ha prestado el .consejero de Indias D. Manuel Genaro de ViHotaJ-.y mayofc de Ecija, y para- esta vara rD.*'Jlal^¡!EIoiñb DcIgido /cCsánte de la señaladamente en. la comisión regia que ba desempeñado en las Islas Canarias^ dé.Osuna: para la vara de la Villa Bel Prado á D. Agustín Francisco Cuen acreditando con sus aciertos la…</t>
  </si>
  <si>
    <t>VÍI</t>
  </si>
  <si>
    <t>…e se le envían: 23 de las cercanías de ASrmtes, y 19 de esta ca este momento se acaba de celebrar la jumajunta de profesoresprofesores médico»médico» yy ciruja;cirujanos pital. El general VÍI1 itlor avanzó con sus tropas hasta S. Bartolomé de Messi- citados al efecto en el Diario de esta mañana y que 85 que concurrieron, y nes, cerca ya de Alcntcjo: pero de repente retrpeedio, y ha fijado su cuirtel 21 que no-pudieron hacerlo personalmente, han pu…</t>
  </si>
  <si>
    <t>ViíialonTambién, Juan</t>
  </si>
  <si>
    <t>Juan ViíialonTambién</t>
  </si>
  <si>
    <t>…Ebro para marchar directamente «Tanto lo» oficiales como la tropa se han portado con un entusiasmo y dcci- fg sobre Vitoria. siori difícil de explicar , porque el capitán tenjente coronel D. Juan ViíialonTambién ha ricibido el Gobierno de S. M. una comunicación del capitán ga se se apoderó de la guardia del principal al grito de viva la Peis* con un general de Castilla la Vjcja fechá 20, en que acompaña por copia un parte que arrojo increíble, habiendo estado en peli…</t>
  </si>
  <si>
    <t>Viliaescusa, Bonifacio Quintín de</t>
  </si>
  <si>
    <t>Bonifacio Quintín de Viliaescusa</t>
  </si>
  <si>
    <t>…D. Francisco y D. Antonio Lacarrcra y Caballero, y paré una ración, 8,018................... 6000................................. Barcelona. vacante en la catedral de Almería, £ D. Bonifacio Quintín de Viliaescusa. 465................... 3000.................................. Córdoba. 9,804................... 2000.................................. Sevilla. - Ayer con el plausible motivo de ser aniversario de la entrada de S. M. 5/78................... 1000.............…</t>
  </si>
  <si>
    <t>Víllaamil, Gervasio</t>
  </si>
  <si>
    <t>Gervasio Víllaamil</t>
  </si>
  <si>
    <t>…eclaracio ciudad. Se expusieran también varios caprichos de la misma clase con variedad nes que después dieron eran 200 su número, pero los demas se habian huido de caractéres del profesor D. Gervasio Víllaamil, y otros bordados de seda en á las montañas. Se les ha encontrado 419 pesos procedentes del pillagc. Los cañamazo de su hija Doña Dolores. Fueron muchas las personas de toda clase turcos los- hubieran 'degollado á todos, si el oficial ingles no hubiese tenido…</t>
  </si>
  <si>
    <t>Víllafane, Alfonso</t>
  </si>
  <si>
    <t>Alfonso Víllafane</t>
  </si>
  <si>
    <t>…ara je todas las personas ingeniosas puedanWr relojeros sin maestro, co mo igualmente una explicacldndé las repeticiones, y'íToV3!fere[.rrs cilculns de'toa brigadier de su columna D. Alfonso Víllafane el ser recomendado por su va das las clases.'de reloj-s desde 24 horas basta un afid de cuerda ; dos tomos 00 4.° lerosa condutta en el ataque y toma de las baterías enemigas frente al Boulóí . con 13 láminas. Se vende en Madrid eh la librería de Viana, 4 20…</t>
  </si>
  <si>
    <t>Villaflor</t>
  </si>
  <si>
    <t>…jas de los rebeldes 17 prisioneros, entre ellos él ha sido la misma lasolicitud de las autoridades, yha producido venturosos efec teniente coronel Josef Pedro de Mello, edecán del general Villaflor. Ya empie tos. Él júbilo y concordia de los habitantes para celebrar la jura de su amada y zan á desertarse al ejército portugués los franceses que sirven en la división re augusta Princesa, han sido ejemplares en todas partes, y no perturbarlos por belde. ni…</t>
  </si>
  <si>
    <t>…. Esta nueva exped cion ha sido uno de los mas temerarios esfuerzos que los . ’.jFaro 15 de Julio. rebeldes han hecho. Preparada- y combinada e n la formación de guerrillas de, El general Villaflor tiene’stf Cuartel general en Santa Clan. faaínerosos, en diversos punios del reino , siguieron en ella su conocida máxima En Ator, á tres leguas dé Loulé, ha Stacado una guerrilla perteneciente al de burlarse del mundo y de Europa; anunciaron que todp, los pu…</t>
  </si>
  <si>
    <t>…do pagó. , . ■ . ■ 1. ‘ * Se observa el mayor silencio acerca del plinto a que se dirigen las tropa» reconocen ya mas sentimientos que los del amor á sus Reyes, adhesión á su del general Villaflor, aunque se da por cierta su llegada á Mesejana. excelsa Prole y mutua fraternidad. Los cónsules extrangeros, después de haber Hoy ha habido 7 casos de cólera en esta ciudad, cnOlhao 12, y enTar sido testigos de las riyalidádes y divergencias pasadas, han obse…</t>
  </si>
  <si>
    <t>…ideran imposi-- Casíllis , cerca de Atinad», las tropas enviadas desde esta capital para oponerse é .vuélvan al estado én que se hallaban. (Edimbourg-Courant.) á los progrésos del general Villaflor, habiendo perecido en el combate el ge ■{ FRANCIA. neral Tellez Jordaon que las mandaba. De resultas de esta pérdida evacuaron i &gt; Talen 19, de Julio. Lisboa en la misma noche las tropas de la guarnición y los soldados de policía, la tripulación de Ir fragata…</t>
  </si>
  <si>
    <t>…n la que ha encontrado la mayor ana Acabamos de recibir papeles y noticias de Lisboa que alcanzan hasta el’3I. logía con la fibrinaMe la sangte. de Agosto. El dia 29 se replegó el general Villaflor sobre aquellifciudad,aban Después leyó M. Dutrochet un papel sobre la supervivencia y acrecenta donando la línea que ie estaba construyendo en Villafranca, y puso su Cuartel miento dé las raides y de la cepa ó treman dé pino (pinus picea ) después que ' jáéne…</t>
  </si>
  <si>
    <t>Villalonga</t>
  </si>
  <si>
    <t>…on á las leyes, amor blo , cargándole con ÍA_caballeru y á la bavoncta con un arroja :’no de su Vy adhesión á la legítima heredera del Xrono.de las España». nombre, fue preciso al capitán Villalonga apoderarse de! tuerte líe .a Antigua, En vuestros hogares habéis sido solicitados por medio de proclamas sedi k&gt; qUe consiguióla viva fue iza , ganando casa por casa. o.m perdida de- 44 heri ciosas para que abandonándolos fueseis á uniros al que quiere usurpa…</t>
  </si>
  <si>
    <t>Villalonga, Jósif María</t>
  </si>
  <si>
    <t>Jósif María Villalonga</t>
  </si>
  <si>
    <t>…ibs que despueá de tina fuerte resistencia, dispersaron das de rigodones extractados dei Elixir de amor, y siete valses de la SVorma de Beuioi, lia gavilla, lógrandp cafitu'far a D. Jósif María Villalonga, teniente de infan- Má 6ntegui,rs. cadaHermosonúmero;y SeCarrafa,bailarany enconel deios papelanterioresrayado,en cadeios a&lt;inaceu?sde La Cruz.de música de Itería ilimiradó; á D/Jda'quirí Morenoguardia'licenciado; á D. Vicente Mo- —/HetoÁá fráttúo para el dib…</t>
  </si>
  <si>
    <t>Villalonga, Juan</t>
  </si>
  <si>
    <t>Juan Villalonga</t>
  </si>
  <si>
    <t>…, digno del mayor elogio, en unos momentos en los que acaba de salir de la mas dura é inicua opresión, viendo á muchos de los cazadores del primer batallón, a! mando de su capitón D. Juan Villalonga, se que la habían causado, pasearse por las calles; en nada se ocupaba un concurso apoderase de la ermiti á la bayoneta, lo verificó con su acostumbrado denue tan numeroso mas que aclamar a su augrnta Reina , olvidando resentimicn—ó do á los gritos de viva la…</t>
  </si>
  <si>
    <t>…Incorporada la culurona de marcha , previno du.ho gele a. c tan I tityyó di una pcqdcña, pero sabia república- sabía porque supisteis mantener el de la Guardia Real de infantería D. Juan Villalonga val capitán D. V^cinc I orden en los demás ramos de la administración pública, y nada padeció al- López, de la compañía de cazadores de Chinchilla, Tomasen h derecha del pueblo, haciendo frente á una extensá línea de tiradores que se pro!.' g iha por I tcraci…</t>
  </si>
  <si>
    <t>Villamanbierno, Vicente Girón</t>
  </si>
  <si>
    <t>Vicente Girón Villamanbierno</t>
  </si>
  <si>
    <t>…de la Villa Bel Prado á D. Agustín Francisco Cuen acreditando con sus aciertos la consideración que aquellas islas deben al 'gée- &gt; ca', corregidor de Jaén , y para esta yacante á D. Vicente Girón Villamanbierno, y dando impulso á tódbs los ramos de la administración pública para .dos, cesante del de LucenaVplra la alcSíaíá mayor de Vejer á D. Bartolomé bien del Estado y de los mismos naturales; en uso de las facultades que me García Terrón, corregidor de Estepa, y p…</t>
  </si>
  <si>
    <t>Villanubla, Palmers</t>
  </si>
  <si>
    <t>Palmers Villanubla</t>
  </si>
  <si>
    <t>…ooperación efectiva y cordial de nuestro gosta. Hacia la parte de Olmedo se espera eh breve su completa extinción. En gabinete en una cuestión tan importante para ambas corte$.aEl lord Palmers Villanubla, á dos leguas:de esta ciudad, y en él monte de Navabuena se ha ton y el príncipe Tajleyrand han tenido frecuentes conferencias de resultas de concluido enterrando los insectos en zanjas. En los términos de la Oberuela y Isa. últimas noticias ¿leGrienre, y lja…</t>
  </si>
  <si>
    <t>Villanueva, Antonio Fernandez</t>
  </si>
  <si>
    <t>Antonio Fernandez Villanueva</t>
  </si>
  <si>
    <t>…Pla- y traducido libremente al español de la edlcloo inglesa, por D» Santiago de -Masarnau. P&lt;»rte i.3 : * se baila de venta en Madrid en casa de Hermoso, 4 too rs. cada sencia á D. Antonio Fernandez Villanueva, todos cesantes. ' ejemplar. Asimismo ha tenido á bien trasladar á D. Diego Osa, alcalde mayor de -- -Memoria histérico-legal sobre las leyes de sucesión á la.corona de España, por el Jorquéra, á la Vara de Albacete, y á la de Jorqueraá D. Felipe bando val, q…</t>
  </si>
  <si>
    <t>Villanueva, Jo-ef Miguel de</t>
  </si>
  <si>
    <t>Jo-ef Miguel de Villanueva</t>
  </si>
  <si>
    <t>…con mas benignidad, según O roña y Heroles. parte dé da Real academia de Medicina ,y Cirugía de dicha plaza. Igualmente se ha servido presentar para el priorato de Roncesvallej á Don Jo-ef Miguel de Villanueva, párroco de la iglesia de S. Lorenzo de Pamplona: para las tres canongías que resultan vacantes en la santa iglesia metropolitana El vicepresidente de la junta superior de Sanidad de Extremadura av¡4a de Sevilla por fallecimiento de D. Tomas Moyano, de D. Jos…</t>
  </si>
  <si>
    <t>Villar, Antonio Martínez</t>
  </si>
  <si>
    <t>Antonio Martínez Villar</t>
  </si>
  <si>
    <t>…adeUotar el importe del siguiente. este mes al Presidente del Consejo y Cámara de Castilla, ha venido en nom Continúa la suscripción _ brar para la alcaldía mayor de Monteagudo 4 D. Antonio Martínez Villar: —El Preceftor filosófico ,d sean máximas y reflexiones deducidas de las virtudes y deberes ¿{ue el hombre debe ejercer en la sociedad. Por A. M. Otero: un tomo en para la de Aiboloduy á D. Melchor Cortés ^para la de Piedra-bueña á Don. l6.°, su precio ó rs*…</t>
  </si>
  <si>
    <t>…de la Fronte — -Se Jaca ¿pública subasta el Calendarlo ó Almauac civil de Casrllla la Nueva, qué comprende las,provincias de Madrid, Guadalajara, Cuenca, Toledo y Mancha al ra, i D. Antonio Martínez Villar, electo para la de Monteagudo; y para ‘la ta y baja, para el afió próximo venidero de 1834, dispuesto en el Real Observatorio de Puerto Real , á D. Fernando de Masa. astronómico de Marina dé la ciudad de S. Fernando, en virtud de privilegio exclusi vo des. M.…</t>
  </si>
  <si>
    <t>Villar, Joaquin Suarez del</t>
  </si>
  <si>
    <t>Joaquin Suarez del Villar</t>
  </si>
  <si>
    <t>…ya Orense............................. D. Josef Rodríguez Busto. está tratada la cesión de Luxemburgo á la Bélgica por la Dieta germánica, á Oviedo............................... D. Joaquin Suarez del Villar. cuya decisión se habia confiado el Rey de Holanda; pero añade que la Dieta Palencia. ........... El conde de Cabarrus. na consentirá en la cesión, á no ser que se indemnizase al Rey de Holanda con Pontevedra........................ D. Josef María Bremon. una…</t>
  </si>
  <si>
    <t>Villarroya, Millan</t>
  </si>
  <si>
    <t>Millan Villarroya</t>
  </si>
  <si>
    <t>…geciras 3 de Octubre de 1833. Antonio Prieto y D. Manuel María Tejeiro; para el arcedianato de Aliaga á Excmo. Sr. Acabo de recibir por extraordinario el Real decreto de 29 último D. Millan Villarroya; y para el de Medinaceli, que este deja, á D. Josef Ma en el cual S. M. la Reina Gobernadora, en la menor edad de su Hija Doña ría Burgaleta; para una canongía de la iglesia primada de Toledo á D. Luis Isabel ii , anuncia á sus vasallos la triste y dolorosa n…</t>
  </si>
  <si>
    <t>Villegas, Francisco Antonio Macho y</t>
  </si>
  <si>
    <t>Francisco Antonio Macho y Villegas</t>
  </si>
  <si>
    <t>…y garinejói P. Josef Tercero Luengo: paita la de Aillon á D. Josef María '®¡Lprosperidades se predicen por dó quiera én favor de esta nación magnáni Utloa: para la de Alboloduí í D. Francisco Antonio Macho y Villegas: para ma; fraternidad, unión , tranquilidad y paz inalterable entre los fieles vasallos la del Burgo de Osma i P. Antonio Ramón Carcagá: para la de Coca á Don de Feznasbo y de Cristi-n a ; y V. M. ha hecho ver desde luego que no Juan Castillejo y Navalos: par…</t>
  </si>
  <si>
    <t>Villen, Femando López</t>
  </si>
  <si>
    <t>Femando López Villen</t>
  </si>
  <si>
    <t>…). Ramón Rodrígifek He Vdaséo,'cesante* dd ldS’Ped roches: para el ’ Atendiendo á los singujaze&amp;JL. muy distyigjiidos servicios que en'tóáol corrégftniento de letras de Torrijos á D. Femando López Villen, alcalde tiempos Ha prestado el .consejero de Indias D. Manuel Genaro de ViHotaJ-.y mayofc de Ecija, y para- esta vara rD.*'Jlal^¡!EIoiñb DcIgido /cCsánte de la señaladamente en. la comisión regia que ba desempeñado en las Islas Canarias^ dé.Osuna: para la va…</t>
  </si>
  <si>
    <t>Villeneuvé, Ducrest de</t>
  </si>
  <si>
    <t>Ducrest de Villeneuvé</t>
  </si>
  <si>
    <t>…terminant« para que con la mayor celeridad se equipasen porque no podiqp ep &lt;*ta ocasio» iserfieles á su juramento, por el que estaban ; los buques destinados para el Levante. El -almirante Ducrest de Villeneuvé que' comprometidos, ánohacernada contra la Iglesia protestante, Mr. Q’QonneU cóndilo tía está escuadra 4 los Dardapelos, «5 halla «t esta capital: debe salir dé rechazó-coo, incbgnacion este asaque, .cpntra la fidelidad de lo? católicos. ; hoy á mañana para T…</t>
  </si>
  <si>
    <t>Villiers</t>
  </si>
  <si>
    <t>…- , I tiempo por el advenimiento al trono de su excelsa Hija, y acreditando de nue ---- -dorar f Héticos de Pindén, en metro castellano coa el texto griego y notas criti- I vo al caballero Villiers como enviado extraordinario y ministro plenipoten cas, por D. Francisco Patricio de Berguizas: Uu como en 8.a, édiciou de 17^8 \ 13 rs. | ciario de S. M. Británica cerca del la Reída nuestra Señora Doña Isabel u. rama y xo pasta. Para.conocer el verdadero mér…</t>
  </si>
  <si>
    <t>…a. , ‘ sus respectivos pueblos, harto desengañados de la perfidia y traición de sus lladiados géfes.** — - El-bando do que habla en su referido perte el general Lorenzo es como El caballero Villiers, aefeditado cerca de! difunto Rey nuestro Señor Dofr sigue: D. Manuel Lorerízo, mariscal de campo de los Reales ejércitos, goberna Femando vn (Q. E, E. G^J, como envtádb ^Ifíordinario y ministro pleni dor de la plaza de Pamplona, general de operaciones de la…</t>
  </si>
  <si>
    <t>Villota, Manuel Genaro</t>
  </si>
  <si>
    <t>Manuel Genaro Villota</t>
  </si>
  <si>
    <t>…el Manuel María de Arbizu, D. Bartolomé Vasallo, D. Francisco Javier Man contingente del año de 1832 se incorporen en el ejército 353 hombres. (Mo zanos, el conde dé Vallehermoso, D. Manuel Genaro Villota, D. Manuel nitor.) Fermín de Cidon, D. Antonio Daban, D. Juan Josef Recacho. - il fAn fecha 21 de Setiembre último escriben de Roma lo que sigue: »El dia I4 del corriente á eso de las doce de la mañana , y después de ocho Señora: Entre las actas de esta Real…</t>
  </si>
  <si>
    <t>Viniegra, Josef María</t>
  </si>
  <si>
    <t>Josef María Viniegra</t>
  </si>
  <si>
    <t>…e con estas palabras: sageros, para los cuales tiene la mejor disposición. Se despacha en Cádiz por «Diariamente se ensancha el abisma del déficit. ¡En qué consiste! En que á cada D. Josef María Viniegra; en esta corte dará razón D. Juan de Guardamino, ca instante se confieren grados de todas clases. Criticamos la conducta de la res lle de Postas , y jen Sevilla D. Miguel de Urbina, calle de la Sierpe. ' tauración ; pero jamáS dilapidó con tanto escándalo los…</t>
  </si>
  <si>
    <t>Vires, Francisco Dionisio</t>
  </si>
  <si>
    <t>Francisco Dionisio Vires</t>
  </si>
  <si>
    <t>…s El Rxt nuestro Señor, en atención £ los distinguidos servicios y acrisolada de las juntas inspectoras, y la intervención que el corregidor del partido ha de lealtad del teniente general D. Francisco Dionisio Vires," ha tenido £ bien ejercer por si en dichas escuelas; y se establece que los ayuntamientos presenten nombrarle gobernador y capitán general de Extremadura. á dichas juntas los candidatos para la elección de maestros." También se aprueba el párrafo l.° del art…</t>
  </si>
  <si>
    <t>Virila, Pedro</t>
  </si>
  <si>
    <t>Pedro Virila</t>
  </si>
  <si>
    <t>…a María de ia Piscina, edificada en 1136 , en con Mr. Viennet dice qué antes de decidir esta cuestión conviene examinar, si es memoración de la Piscina probática de Jerusalen, por D. Pedro Virila, abad 6 no justo conceder la suma que pide el ministro del Interior. Si esta conce de Cardeña, en la Sonsierra de Navarra, en virtud de disposición testamentaria sión es ó no necesaria. En fin, ai .el estado de la nación permite que se niegue de D. Ramiro, In…</t>
  </si>
  <si>
    <t>Viú, Josef Ram de</t>
  </si>
  <si>
    <t>Josef Ram de Viú</t>
  </si>
  <si>
    <t>…roca le participó el dia 22 que se han presenta frontera meridional está tranquila. Nada hay pues en nuestra estrecha alianza con do, suponiéndose indultados, D. Manuel Riambau, y D. Josef Ram de Viú, la regencia española que pueda sorprender á la Europa: esta alianza es el estado hijo menor del referido barón de Herves. de las cosas desde muy antiguo, como lo acredita la historia. (Diario Je loe Debates.') El capitán general de Valencia con fecha del 24…</t>
  </si>
  <si>
    <t>ViUasante, JasePAlonso</t>
  </si>
  <si>
    <t>JasePAlonso ViUasante</t>
  </si>
  <si>
    <t>…al Todopoderoso, ya en el beranas facultades que me, están conferidas, en nombrar al honorario de la cumplimiento de las obligaciones qué ha llenado como-Esposa, ya eh los misrta.D. JasePAlonso ViUasante, corregidor de Ubeda; y para su resulta maternales désvelos con que se fatiga como Reina! N.o son capaces las ex al corregidor cesante de Cáceres D. Jacinto Marzo y Torres. Tendráse enten presiones del menor de. los ministros de Dios para hacer el elogio que…</t>
  </si>
  <si>
    <t>Vivenot</t>
  </si>
  <si>
    <t>…la Cámara de los Diputados sin embargo, el barón Stofft, y Mí. Raimaum, médicos del Emperador, Mr. Mauguin ha abandonado su antiguo puesto en los bancos de la izquierda, unidos al doctor Vivenot (que ha tenido mucha parte en esta cura), tuvie ron la felicidad de poder promover i tiempo Una crisis favorable; por ma y se ha colocado en el medio de los de la derecha. También se sabe que este nera t qqa «n el dia tienen- ,ya la esperanza de haber destrui…</t>
  </si>
  <si>
    <t>Vizueta, Diego Rodríguez</t>
  </si>
  <si>
    <t>Diego Rodríguez Vizueta</t>
  </si>
  <si>
    <t>…Córdoba) y Badajoz, la junta de gobierno de la Real empresa del canal de go, si el desertor ha cometido algún crimen ó delito, se podrá diferir la ex María Cristina, el licenciado D. Diego Rodríguez Vizueta, alcalde mayor de tradición hasta que el tribunal que conozca de su causa haya dado su sentencia, Fuente del Maestre, y D. Miguel Cotilla, regidor primero perpetuo de la ciu y esta se haya ejecutado. dad de Santa Fe de la1 Vega. 10 Los ciudadanos y súbditos d…</t>
  </si>
  <si>
    <t>VlUyflor</t>
  </si>
  <si>
    <t>*40 ' . • ;. . . •&gt;i¡ito heclio ayer al mariscal Spült.'ptopolie.corno única ine.lió de conciliar los * táimbro., mandados por el general VlUyflor, en un punto Indefenso de la _ cfeebs del mariscal Lobaü con lasdbservadóhcv/que Jia hecho AI. Salverte, que se de Algárbe, entre Cace!la y Montegordó. Estas tropas, después del desembarcó, inserte én el acta de la sesión de hoy todo él jBScursd"del- mariscal…</t>
  </si>
  <si>
    <t>Vo-, Josef Mariano</t>
  </si>
  <si>
    <t>Josef Mariano Vo-</t>
  </si>
  <si>
    <t>…os números al mismo tiempo de Cádiz, se publica por 30 dias la subastad' una casa propia de la Real Hwc enda, 4ftea se están, ejercitando en‘la alave analítica de la lectura , por D. Josef Mariano Vo- sita en ta ciudad del pumo de Sta. María . calle del Cielo, núm. 76, apreciada en llejo. El objeto de esta^brita és llenar dos vados qu- se hallan en la íns'ruccioo de 96.306 rs., señalándole ptra el remate la hora de las (M*z del día 21 dé Setiembre lo* niño…</t>
  </si>
  <si>
    <t>Vogoridi</t>
  </si>
  <si>
    <t>. .■ / fid conseguirán el &lt;teséadó éxito. Lá comarca del rio Negro, éh el: Pára/pOr Riisia, fiifl celebrado varias conferencias en ¿asá dél príncipe Vogoridi sobre los medio ríe un movimiento sedicioso, se declaró provincia nombrando presiden medios dé pacificar la isla de Samos. Parece que han convenido én nombrar por te y comandante da armas: fiie bastante, empero, una barca armada que se comisarios para el efec…</t>
  </si>
  <si>
    <t>Voi-</t>
  </si>
  <si>
    <t>…lo del partido or.rn(G.deF.y } ' gista , y obligar á los escritores de este partido á que escriban con mas mode— ------En las cartas de Argel recibidas últimamente, se dice que el‘general Voi- faciort. . ' __ ...por desgracia nuestras previ ról con Su estado mayor ha hecho un reconocimiento, y ha llegado hasta muy ____Los desórdenes de Amberes han confirmado aerea del Méza, que es un pequeño rio que corre á la izquierda del castillo del siones. De…</t>
  </si>
  <si>
    <t>Voiral</t>
  </si>
  <si>
    <t>…éllahe': 'también lo vérffieó una parte del gran PARTE NO OFICIAL. «parque de artillería, y hoy debe llegar la restante. La-segunda columna de la misma división, á las órdenes dét general Voiral, llegará al medio día* Se NOTICIAS EXTRANGERAS. compone esta del .22 de línea, que Se- alojará en ios arrabales, y del 39 que se quedará eb’Bruselas. - I / RUSIA. 4 . No sin algún sentimiento hemos tenido noticias de una riña bastante san . FronteraJ de Polon…</t>
  </si>
  <si>
    <t>Voírol</t>
  </si>
  <si>
    <t>…los be -Leyóse dicho párrafo, en que se dispone qup «los corregidores remitan irt-^ duinos* f mediatamente copia de las deliberaciones de los ayuntamientos al prefecto, q^feo ¡El general Voírol ha tomado el mando militar de Argel, y en seguida ha dará documento que acredite haberlas recibido: dichas deliberaciones no tendrán ..reunido una columna de 29 hombres, inclusa una compañía de ingenieros, á la fuerza ejecutiva hasta pasados 30 dias, contados…</t>
  </si>
  <si>
    <t>Voirol</t>
  </si>
  <si>
    <t>…se suspéndan las empresas comenzadas. (G. de F.) cede. No podríamos separar U idea abstracta de una revolución de ta existen — F1 Mbmttírde ayer contiene la relaéion del teniente general Voirol sobré cia de hecho.de un-gobierno revolucionario , ni establecer una especie de al lé'expedición de las tropas encargadas de la siega de forrages cerca de Argel. ternativa entre ambas Cosas. Hemos dicho y repetimos, que el riesgo de reso Todo ie ha ejecutado…</t>
  </si>
  <si>
    <t>…nte el duque de ____Hemos recibido el Monitor argelino de 5 del corriente, y en él leemos Wellington á toda intriga cuyo objeto sea derribar el ministerio Grey y for una orden del general Voirol , que manda interinamente el ejército de ocu mar otro gabinete. S. G. ha declarado en efecto, que no deseaba' tomar el go pación en Africa, en la cual, cumpliendo el decreto dé S. M- de 11 de No bierno , y únicamente quiere que los ministerios sean servidos p…</t>
  </si>
  <si>
    <t>…tiene í su favor el catino y la confianza de todosloé • tañar ,V ■■ portugueses. - ' . ... ' 1 * También se opuso ó este dictamen eí lord canciller, sosteniendo que la ley - --Rl.general Voirol,. comandante en Africa, ha despachado á Coleah al es que' rige sobre el particular está bastante clara. »El derecho del esclavo, añadió pitan Limoriciete con la comisión 'dé reconocer el país qiáé separa á Argel do el noble Lord, no ofrece duda alguna, pues e…</t>
  </si>
  <si>
    <t>…ía 8 se supo en esta plaza que los mismos cobailes habían bajado á Bu le orden del dia, en la cual se notan los pasages siguientes: farric, y hecho pedazos al cadí nombrado por el general Voirol. Este general «El Rey o® envía á tomar parte en los combates y trabajos del ejército áp salió ¿ la madrugada siguiente contra ellos al frente de 49 hombre* de todas Africa. armas y 12 piezas de campaña. El barón Bonnet y otros individuos dé la co «Protegeréis…</t>
  </si>
  <si>
    <t>…tecimientos humanos, ya á tomar las armas, procuraban sublevar todo aquel territorio. prósperos , ya adversos: y que resignándose con la voluntad dtl cielo, bendice la Deseando el general Voirol poner término á las demasías de los hadjutes, mano del Todopoderoso , que habiéndose dignado llevar púa sí al mejor de los aprovechó la ocasión que ofrecía el relevo de la tropa del campamento de Reyes, ha sido también servido de dispensar á V. M., en alivio…</t>
  </si>
  <si>
    <t>…tre Holanda y Bélgica se halla otra vez in la civilización europea.” :■ terrumpida, y que el plenipotenciario de esra última nación ha salido para Bru ___.Extracto de un parte del general Voirol. «La provincia de Argel coatí» selas. En su ausencia, que probablemente durará algún tiempo, M. Wallcz núa en el mismo estado de tranquilidad que hace algunos meses se disfruta je* queda de encargado de Negocios. Los miembros de la Conferencia holando-bel- el…</t>
  </si>
  <si>
    <t>Von-Ler</t>
  </si>
  <si>
    <t>…del lago de Ladoga enormes Von-Mieg, que era ministro en Baviera, ha hecho su dimisión, porque por témpanos de hielo. esta negativa desaprueba lo que se había hecho en Berlín. El barón Von-Ler— INGLATERRA. chenfelds ha sido nombrado para reemplazarle, lo cual ha ocasionado grande agitación en el ministerio bávaro, Lo mismo ha sucedido en Sajonia; el ducado Ldndrer 6 de Mayo. de Sajorna-Weimar y los demas principados sajones no habían'accedido á est…</t>
  </si>
  <si>
    <t>Von-Mieg</t>
  </si>
  <si>
    <t>…la. Berlín, cuando nosotros lo anunciamos , por los plenipotenciarios respectivos, y El puerto de Cronstadt está cerrado todavía, y el golfo cubierto de hielos, entre otros por el barón Von-Mieg por Baviera y Wurtemberg. Sin embargo, aunque ya el crepúsculo de la mañana empieza á las dos de la madrugada, y el sabemos que la corte de Munich ha mudado imprevistamente de intención , y de la noche dura hasta las diez. El 3 de Mayo se levantaron de nuevo…</t>
  </si>
  <si>
    <t>Von-Ochs</t>
  </si>
  <si>
    <t>…do de Badén) y él general Von-Weyhers ( del langraviado de puede suponerse: al contrario,si como Asmodeo pudiésemos trasportar á nues Hesse-Darmstadt): el 9,®- cuerpo por el mayor coronel Von-Ochs (de Hesse tros (eclores á Downing-Stnpet y eolocárlos-de modó que pudiesen oir al di electoral) por el coronel de caballería Von-Fabricio (de Sajorna), y por el. plomático ruso;, estamos seguros de que se convencerían de que Nicolás hace general holandés Fung…</t>
  </si>
  <si>
    <t>Von-Stinucher</t>
  </si>
  <si>
    <t>…ce general holandés Fungnegel t y el 1U.° cuerpo por el coronel Von -Frepke grandes esfuerzos para conservir su supremacía é inclinar á su favor la política (de Dinitñarca) , y el general Von-Stinucher (del Hannórer^-ía Dieu nada de nuestro gabinete. (Sun.) ha resuelto todavía sobre la representación del cuerpo de reserva. El feld-ma- Nuestro gobierno de ninguúa manera espera una respuesta favorable al pro riscal austríaco duque Femando de Wurtemberg está n…</t>
  </si>
  <si>
    <t>Von-Weyhers</t>
  </si>
  <si>
    <t>…rondes Vób-WalderndorfF y ’Waradcin : el 8.° cuerpo por el coronel Pfnbr paciones, un tiempo tan considerable en conversaciones de poco ínteres? No (deLmargraviado de Badén) y él general Von-Weyhers ( del langraviado de puede suponerse: al contrario,si como Asmodeo pudiésemos trasportar á nues Hesse-Darmstadt): el 9,®- cuerpo por el mayor coronel Von-Ochs (de Hesse tros (eclores á Downing-Stnpet y eolocárlos-de modó que pudiesen oir al di electoral) por…</t>
  </si>
  <si>
    <t>VOXTUOAX</t>
  </si>
  <si>
    <t>…. Ó9J-. ,-p dos sin resistencia. (Idi) ____ El Indicador de Burdeos dijo en su número de 6 del corriente que M. Cruz, cónsul de S. AL F. en Bayona, habia reconocido el gobierno de Doña VOXTUOAX. Ataría; pero en su número 10 lia desmentido la noticia,insertando la reclama Coimbra 16 de Agosto. ción del mismo Cruz. Estamos autorizados para asegurar que M. Cruz no ha Extracto del boletín del ejército, periódico que se publica diariamente en el comunica…</t>
  </si>
  <si>
    <t>VVeimar, Sajorna</t>
  </si>
  <si>
    <t>Sajorna VVeimar</t>
  </si>
  <si>
    <t>…la frontera confirman Id que se babia dicho en orden á que no habia apariencia de que se hiciese tina expedición militar sobre Macstricht. S&lt;(ase Lisboa 30 de Octubre. gura que el general Sajorna VVeimar se halla fon licencia en la Suiza: y que el Hasta este dia no ha ocurrido cosa de importancia entre nuestro ejército y I general de caballería Borell ha pasado á Hubem í unirse con su familia. Es el del enemigo que continúa én Sanlarcm. Se ha creído prudente…</t>
  </si>
  <si>
    <t>W, M. de</t>
  </si>
  <si>
    <t>M. de W</t>
  </si>
  <si>
    <t>…el ejercicio de sus funcione, de ministro de la Guerra, bio y maternal gobierno, durante la menor edad de nuestra augusta Reina y y que este ministerio se !u confiado al teniente general M. de W itzlcben, ayu Sefiora Doña Isaiklii, cuya proclamación ha solemnizado después esta dicha dante general del Rey. ciudad en los tres días 27, 28 7 39 del que acaba, con la complacencia de ser c de las primeras, asi como de haber correspondido á los benéficos de…</t>
  </si>
  <si>
    <t>Waberley</t>
  </si>
  <si>
    <t>…antes, se constituyó la Cámara «n comisión de subsidios* co Las noticias de Hungría son poco favorables á lt&gt;s provectos, del gobierno, cino lo había pedido el lord Althorp, y el coronel Waberley presentó el pre cuyo objeto es favorecer los verdaderos interese» de aquel remo, y la aristo supuesto de la artillería, cracia no quiere ceder en nada desús antiguos privilegios. fltAVCIA. Las carias de Pexth dicen mi® sé padecían muchas calenturas catarrales…</t>
  </si>
  <si>
    <t>Wal, Santiago</t>
  </si>
  <si>
    <t>Santiago Wal</t>
  </si>
  <si>
    <t>…aves 13 , leves 12 , con En retórica obtuvieron los primeros premios D. Ramón María Campuzavalecientes 14, enfermedades comunes 26. ! no y D. Francisco Soto y Rivero: los segundos D. Santiago Wal, D. Matías Arauz y D. Juan Josef Rivacoba. fíueiva. Dia 11. Invadidos 5, muertos 4» graves 3 , leves 2. En la clase de griego obtuvo el primer premio D. Pedro Sistemes, habién Dia 12. Invadidos 12 , muertos 2, graves 5 , leves 7. dole sorteado con D. Fernando…</t>
  </si>
  <si>
    <t>Walchner, M.</t>
  </si>
  <si>
    <t>M. Walchner</t>
  </si>
  <si>
    <t>…o. • . Primera sesión de la segunda Cámara de los Estados. _ - El Titiles vuelve í tocar la cuestión de las Indias occidentales, y con este .Después de comenzada la sesión leyó el secretario M. Walchner un oficio ’móti'ro reproduce y desarrolla las ideas que ya habia emitido sobre este impor del ministro dél Interior, en el que decía se excluyese provisionalmente de la tante asunto. En seguida examina las consecuencias qué ha ocasionado. al siste asamblea a!…</t>
  </si>
  <si>
    <t>Walwornth, Jenison de</t>
  </si>
  <si>
    <t>Jenison de Walwornth</t>
  </si>
  <si>
    <t>…Esterhazy ha dado un convite diplomático en Chandos-Housé convocación de una asamblea para arreglar lo» negocios del E:»udo. Para ciertas [al barón Wessemberg, marques de Funchal, conde Jenison de Walwornth, gentes parece que no ba^ta ni la prudencia *n. que el ddunto Rey separó de [ministro de Baviera, M. Dedel', M. de Bacourt, M. Benlchausen y caballero sus esperanzas al trono á un Piín^ipe ligado con una facción enemiga de mejo [Lima. Esta es la primera vez,…</t>
  </si>
  <si>
    <t>Weielig</t>
  </si>
  <si>
    <t>…gundo no gusta hablar de ciertos asuntos. El martes próximo se .—_ Al fin se ha admitido ayer 1(5 en París el empréstito griego, y hoy 17 |» ' tratará en la Cámara del arresto del doctor Weielig, cn Butzbach. (tj aceta será, en Lónfres: de los 6ü millones asegurados por la Francia, ía Inglaterra del Rím } 'd:l Mefn.) ■' * , ' &gt; y la Rusta, solos los ¿¡.ti se/negociarán',,jy los 2Ó restantes se reservarán ipara las ' necesi'dides ulteriores del nuevo…</t>
  </si>
  <si>
    <t>Weimar, Bernardo de Sajonía</t>
  </si>
  <si>
    <t>Bernardo de Sajonía Weimar</t>
  </si>
  <si>
    <t>…á los sugetos siguientes: ,____El Monitor belga publica la convención militar concluida el 18 último Provincias. Subdelegados..en Zouhoven entre el general belga barón Hurel y el duque Bernardo de Sajonía Weimar, comandante de la 2.1 división del ejército holandés, para llevar Albacete............................ D. Ramón G ¡raido. i efecto el último párrafo del artículo 4-° del tratado de 21 de Marzo, que Alicante.......................... . D. Bernardo Borjas Tarrí…</t>
  </si>
  <si>
    <t>Wellington</t>
  </si>
  <si>
    <t>…ey, 4——Después de k revísta que se pasóálast ropas ácresencia delduquo deOs- pidiéndole que borrase de la lista déi consejo privado a sir Peel á causa de sus Jcaardió el pueblo al duque Wellington grande» aplausos, habiéndole seguido medidas sobre el sistema monetario. hasta su casa gritando con mucho entusiasmo, {Viva el duque de Wellington! M. Felden apoyó esta mocion, y sir Peel tomó+k palabra en medio de los i lq .cual contestaba S. G. con mucha 'a…</t>
  </si>
  <si>
    <t>…cio se conceden á á fin de notificarla que aceptaba el principio de la emancipación de los esclavos. los sargentos perpetuados en la carrera por el soberano decreto de 13 de No El lord Wellington se propone protestar contra esta medida, y se le ha viembre de 1832, ya citado, pero sin la graduación de subtenientes aneja al concedido tiempo para hacerlo á fin de que otros Lores puedan reunirse á él si plazo de 35 años, sino solo con la de sargentos, con…</t>
  </si>
  <si>
    <t>…Sabemos que ha habido una ¡unta, en la cual se han allanado todas las di envian á Bruselas estos dos diplomáticos, lo que miran como un reconocimien ficultades que existían entre lord Wellington y lord Lindhurst; y se cree que to efectivo de la independencia del nuevo Estado; por el contrario pintan á la habrá una formidable Oposición contra el bilí relativo á tribunales locales, pro Dieta germánica como en hostilidad abierta con la revolución belga…</t>
  </si>
  <si>
    <t>…e tomar de todos aquellos- pueblos. » asiento en esta Cámara, tendría derecho á ocuparlo como mi noble y sabio ____ Escriben de Berna lo que sigue: amigo del lado de la oposición (lord Wellington), ó como uno de los dos ilus «Desde este momento puede considerarse como disuelta la Confederación de tres duques, de los cuales uno es ilustre por sus hechos, y el otro por la urba Saarnen. La Suiza no puede ni debe ya tratar con ella; de modo que se ha nida…</t>
  </si>
  <si>
    <t>Welliqgton</t>
  </si>
  <si>
    <t>…e esta terntinaria por su derrota. Este -libres en iodo lo; posible...fis .cofiiuSicacionef i &lt;jt ai, jmónVfiempo en que se resultado justficahañm¿Io'demas la conducta&lt;poUr¡ía del lord Welliqgton.,En quitase^ toda especie ldé résmécíofi. Hizó’óbsefthír: qué llenaba completa efecto no se ve en el noble Duque un partidario propiamente hablando. ' ; ' mente-5u objeto la administrácioo del corteo, y ahorraba al gobierno enor El -que no busca sino su Ínter…</t>
  </si>
  <si>
    <t>Werther</t>
  </si>
  <si>
    <t>…nco por ÍOO consolidados 104 fr. 25. c. 8®f* Bilbao 1 d. Santlago'é'ld. Empréstito Real de España 86J. Renta^erpetua de id. ■ ____ El 23 recibió el Rey en audiencia particular, al barón Werther, enviado anuncios. extraordinario y ministro plenipotenciario del Rey de Prusia, en la cual le entregó de parte de su Soberado las credenciales del conde de Flahaut, quien Decretar del Rit Duestro Señor D. Fzrrahdo v?i . jr de la Rilas w augusta fia cesado de…</t>
  </si>
  <si>
    <t>…iado con el criminal objeto de dar mar —Las cartas de Francfort del 19 de Agosto dicen que S. A. I. el Duque gen á la intervención extrangera. reinante de Sajonia-Coburg-Gotha, el barón Werther, embajador de Prusiá en «Dicen, que de 48 horas á esta parte, han venido á Zurich los demas in- la cortp de, Francia, y el barón Raoul de Montmorenci habían llegado el *¡ dividuos de la diplomacia. Se debe esperar que tendrán ojos para ver y oidos dia antes á…</t>
  </si>
  <si>
    <t>…s huyen siempre? ¡Por brada en el ministerio de Negocios extrangeros con el conde Pozzo-di-Bórgo que se presentan solamente atrincherados ? Vivan persuadidos que su osadía se y el barón Werther. Por la noche despachó con el ministro belga y el Rey do ra Castigada aun en sus mismos reductos. (Correo de Oporto.) su elección varias cosas relativas á la cuestión de Luxemburgo. Al. ver que M. Sebastian! vuelve á tomar parte en los asuntos, políticos, se…</t>
  </si>
  <si>
    <t>Wessemberg</t>
  </si>
  <si>
    <t>…ó ma=&gt; bien con la I.___ El príncipe Esterhazy ha dado un convite diplomático en Chandos-Housé convocación de una asamblea para arreglar lo» negocios del E:»udo. Para ciertas [al barón Wessemberg, marques de Funchal, conde Jenison de Walwornth, gentes parece que no ba^ta ni la prudencia *n. que el ddunto Rey separó de [ministro de Baviera, M. Dedel', M. de Bacourt, M. Benlchausen y caballero sus esperanzas al trono á un Piín^ipe ligado con una facción…</t>
  </si>
  <si>
    <t>Wicknv</t>
  </si>
  <si>
    <t>…eriamente dé componer un podrá llamarse sobre este particular la atención de la Cámara.” (Escuchad?) nuevo ministerio sino después que se cierren las Cámaras. (Id.') En seguida el lord Wicknv tomó la palabra para explicar su mocion rela ____El dia IS del corriente Junio concurrieron á la quinta de Rouvray, que tiva á pedir una noticia exacta de todas las cantidades percibidas ea virtud del dista una legua de esta capital, variqs individuos de las…</t>
  </si>
  <si>
    <t>Wiegen</t>
  </si>
  <si>
    <t>…que sobre estos podría ejercer la Dieta, han sido impugna— signios algunas divisiones dé tropas en las cercanías de Oura-Preto. ' "• dascon mucho fuego por el diputado Schacht. El diputado Wiegen ha citado ----- -Los periódicos de Java del 27 de Dfeiembrt del año pasado y 19 dé hechos y documentos que prueban que los hitantes de Roedecheim de nin Enero del presente año, aseguran que el 25 de Diciembre á media noche se guna manera están descontentos de…</t>
  </si>
  <si>
    <t>Wiklow</t>
  </si>
  <si>
    <t>…rs.SevBla,en rústlcsComsfiayVaUedOltd.en atodríd tlbrériat. He BsnfyrtTiilrl¡nirr;'ji4&gt;.•■rr¡shilrfloniIcr.i - t m f'.írnara de lo* Lores celebró sesión el dia 18 por la noche; el conde Wiklow defendió la magistratura de Irlanda, y se quejó dé -la* concesiones ■aeclnfáñsterio ha hecho í la otra Cámara. El conde Melboorne, ministro dad, é (rijo legitimo dé Pedrd y de Manuela González1,- ya dlftiótos , -reelnñrifiüe fue ron en el barrio de Trians de…</t>
  </si>
  <si>
    <t>Wilford</t>
  </si>
  <si>
    <t>522 ; ...y."' . y ■/ I dante en estas de las {ropas inglesas el general Wilford: estos dos individuos cable, que no dismimtye hasta dar en tierra con su ídolo. El . ministro á quien I deben sin perder tiempo continuar su viage para Lóndres. poco antes llamaban salvador de la patria, es hoy el hombre mas inepto del Después de li llegada d…</t>
  </si>
  <si>
    <t>William-Paget</t>
  </si>
  <si>
    <t>…xcmo. Sr. Secretario de Estado y del .____Con. el mayor y mas profundo dolor hemos «abido que un centinela en Despacho de la Guerra. Veracruz ha matado de un balazo al distinguido lord William-Paget, coman-I dante del navio de S. M. el TCorth-Star. Se ignoran todavía lo» pormenores ] Capitanía general de Castilla la Nuevi.=Excmo Sr.: Al acusar á V. E. el de este desgraciado acontecimiento. (\Kinston-Ckronicle.) recibo de los Reales decretos que con fecha…</t>
  </si>
  <si>
    <t>Winchelsea</t>
  </si>
  <si>
    <t>…LOS LORES___Sesión del 19. »&gt;Un acontecimiento de los mas horrorosos acaba de consternar al vecinda rio de Massa y de toda la Romana baja. El caballero Constancio Ferrari, uno El conde Winchelsea pidió permiso para dirigir al banco de los obispos de los valientes militares que sirvieron bajo las órdenes de Napoleón, ha sido una pregunta que, según dijo, tenia una relación directa con el bilí que actual asesinado en su casa de campo por una cuadrilla d…</t>
  </si>
  <si>
    <t>…dió que se verificase la segunda lectura del bilí ‘ BELGICA. relativo á la emancipación de los judíos. Combatieron esta mocion el arzobispo Bruselas 2 de Agosto. de Cantorbery, el conde Winchelsea, el obispo de Londres, el duque de Glo.. Escriben' de Araberes que en aquellos «últimos días-había habido mucho cetter, el duque de Wellington y el lord Segrave, fundándose en que era in movimiento en lo bajo del rio. El príncipe Carlos de Prusia, después de…</t>
  </si>
  <si>
    <t>Winford</t>
  </si>
  <si>
    <t>…tan su reconocimiento por las ex la prosperidad de las colonias. presiones que les habia dirigido S. A.; que deseaban ardientemente cooperar á Después de algunas observaciones del lord Winford y algunas cortas expli sus miras paternales respecto £ la patria, que con estas disposiciones aplicarían caciones del conde Ripon, la Cámara adoptó las resoluciones sin que fuese ne— süs esfuerzos para concluir las tareas que se les impusiese: que la organiza…</t>
  </si>
  <si>
    <t>…condición social de los negros luego que hayan concluido su aprendi- estas circunstancias nuevos debates sometiendo á su deliberación un proyecto da zagé. El duque de Wellington y lord Winford se opusieron con mucho calor pacto federal que ya habia desarrollado los gérmenes funestos de división hasta en á que se aprobase el artículo domo se presentaba, porque á su juicio está conce el seno de la mayor parte de los cantones. El pacto ,de 1815, por i…</t>
  </si>
  <si>
    <t>Witgenstein</t>
  </si>
  <si>
    <t>…ter-z M. Ancilkm, ministro de-Negtocios exttangeros,, M. Albrecht, secretario ror querínspiran Jasibayotieta^{edyalevipgren-SGF?r¡!8 ¿T¿jft|ue.«p d- día di íntimo de Estado, y el príncipe Witgenstein, ministro de* la casa del Rey y rigen los asuntos-públicos; apoderarse del mando, é invocando.el dáber mas sa . gran chambelán,, acompañan también á S. Al. , grado, declarar,que el derecho del Rey de Prusia ha.caducado .legadmente.. L$ Dieta, siguiendo‘5us pr…</t>
  </si>
  <si>
    <t>With</t>
  </si>
  <si>
    <t>…ación, jando encargado., interinamente el mando del ejército y del reino al gobertfá;- evitando que el gobierno se vea precisado a ocurrir á los gastos del Estado sin sior militar general With. , la previa autorización de las Cámaras, y que estas tengan que examinar los T ffc periódicos-suizos anuncian que ya habían salido las diputaciones que presupuestos después de verificados los gastos como en el dia sucede. Manifies deben asistir á la Dieta qu…</t>
  </si>
  <si>
    <t>Wittgenstein</t>
  </si>
  <si>
    <t>…elaboración de El 2 á las-ocho de la noche llegó aqui S. M. el Rey de Prusia con su au diversós productos químicos, que por lo general se importaban antes del ex- gusta Esposa, el príncipe Wittgenstein , el barón Alejandro de Hnmboldt y eltrangero; y que á los progresos de este ramo importante de la industria fabril general Witzeben. S. M. salió de Toeplitz y llegó á Aussig, en donde se emconviene que, dispensándosele una prudente amplitud, se le libre de t…</t>
  </si>
  <si>
    <t>Witzeben</t>
  </si>
  <si>
    <t>…importaban antes del ex- gusta Esposa, el príncipe Wittgenstein , el barón Alejandro de Hnmboldt y eltrangero; y que á los progresos de este ramo importante de la industria fabril general Witzeben. S. M. salió de Toeplitz y llegó á Aussig, en donde se emconviene que, dispensándosele una prudente amplitud, se le libre de trabas in barcó en una góndola para bajar por el Elba; al dia siguiente comió el Rey útiles y perjudiciales, pues ya se había verifica…</t>
  </si>
  <si>
    <t>Witzleben</t>
  </si>
  <si>
    <t>…, como de licencia á causa dél mal estado de su salud, encargándose interinamente ejemplo del peligro que también ha habido citando se.ha amenazado asegurar de dicho ministerio el general Witzleben , ayudante de campo delrRcy. por la fuerza líos derechos de propiedad. • Se trata tainbien de algunas reformas y modificaciones en el ejército, prin El lord'Ahhorp hizo observar que aunque el bilí no se habis propuesto cipalmente sbbre bagages, y de armar á l…</t>
  </si>
  <si>
    <t>Wlcdlis</t>
  </si>
  <si>
    <t>…tMveu tiléa y ortosAntonio,qüe hermano*,se coosidenenGUalterl,acreedoresy-loadeal qíg;esU,pja*ar En Ayajt y las demas partes' endonde aquellos:ntdjv*- cq instituido eu.’Géoovapra- D. Wlcdlis lomelllni, pódrin- áfbdtt al'Beal tri%.^ejptiadorobaddó, matanijoy vi toreando I490pst.it ucion,para qué fio é.Plefijctüra W-"SdWli "CtiidadTÍoti'ifiefl!o'det ndtarioiíit:Éhito*l»*'Bbrt*»a, If^é.jtailbien i la causa de está la gíorla'de ser sostenida por tal…</t>
  </si>
  <si>
    <t>Woronzoff</t>
  </si>
  <si>
    <t>…lín, he venido en nombrar Odesa 7 de Diciembre. le , con igual carácter, cerca del Rey de Portugal, de acuerdo cotrpii muy El 1.a de este mes ha llegado de su viage á la Crimea el conde Woronzoff. caro y amado Esposo, y en virtud de las facultades que me tiene conferidas A consecuencia de las violentas tempestades y del excesivo frío, que ha por Real decreto de 6 de Octubre del año próximo pasado. Tendréislo enten llegado i 16 grados, se ba helado la…</t>
  </si>
  <si>
    <t>Woronzow</t>
  </si>
  <si>
    <t>…recibieron aqui estas noticias el 20 de Márzoi envió el Empe En efecto, el 2 de Febrero, hallándose inquieta la Puerta; con la marcha rador algobcrnadpr general de la Nueva Rusia, conde Woronzow, órdenes de Ibrahim hacia Brussa, dirigió al embajador de Rusia una nota oficial, en para que inmediatamente hiciese salir para Odessa con tropas de desembarco la la cual invitaba al Emperador áque le ($pqartiese, no solo contuerzas naval», expedición que est…</t>
  </si>
  <si>
    <t>Wplkonski</t>
  </si>
  <si>
    <t>…del palacio en que estuvo el año de 1829. Entre los que com Con todo sabemos.por.buen conducto gue ayer regresó S.. A..R. desde Loo al ponen la comitiva del Emperador se halla el príncipe Wplkonski: la de la cuartel general de Tilbourg, por 4o que.i.nuestro parecer es prematura la noEmperatriz se compone de varias damas de la corte, entre las cuales se halla -ticia de que tratamos..(ütfndeúíWí*d-) también la princesa Wolkonski y la princesa Urosoft’, y…</t>
  </si>
  <si>
    <t>Wrangel</t>
  </si>
  <si>
    <t>…el huracán, hizo la travesía desde Estokolmo en 24 horas. A su bordo genta y Gobernadora se sirvió ffirigir á V. E con fecha del 11 último, dignán venias el general Schubert y el barón Wrangel con la persona de su comitiva. dose S. M. nombrarme para que mientras no se halle en Madrid, sustituya al - En Siberia, ai como en América, sa hallan entre las arena aurífera ma M. R. cardenal D. Juan Francisco Marco y Catalan, primer nombrado pór el sa de pl…</t>
  </si>
  <si>
    <t>Wurtemberg, Femando de</t>
  </si>
  <si>
    <t>Femando de Wurtemberg</t>
  </si>
  <si>
    <t>…te. (Sun.) ha resuelto todavía sobre la representación del cuerpo de reserva. El feld-ma- Nuestro gobierno de ninguúa manera espera una respuesta favorable al pro riscal austríaco duque Femando de Wurtemberg está nombrado gobernador yecto del nuevo tratado que se ha presentado al Rey á¿ Holanda; y la prue de la cindadela de Maguncia; por teniente gobernador el teniente feld-maris- ba que. tenemos para persuadirnos .de esto, es precisamente ei que acabamos de cal…</t>
  </si>
  <si>
    <t>Xalleyrand</t>
  </si>
  <si>
    <t>…tocracia han. corrido voces de que á fines terino, en voz alta y clara todo el testimonio de las actas .de Córtes de 1789 de Abril cesaria de ser embajador cerca de esta, corte el príncipe Xalleyrand. sobre la sucesión en la corona de España, y de los dictámenes dados sobre esta (.Albioni) materia publicados por Real decreto de S. M. la Reina questra Señora. Con - t Cartas de Deal, recibidas el 9 por la mañana, dicen que allí corría la voz cluida la lectu…</t>
  </si>
  <si>
    <t>XL</t>
  </si>
  <si>
    <t>…comunicadas en 23 del córriente al corregidór del Acto.continuo se procede al nombramiento de secretarios, tuyos encargos barrio de Belemi al Emo. cardenal patriarca y ál ’Excmo. Sr. XL4 Joaquín recaen en MM. dc Montesquieu, Gerard, Gauthier.y Montalivet. &gt; ■ Gómez de Silva , se ha servido S.'M. mandar que etr dÍGhó barrio se ábra istia Mr. de Brezé extraña qué pala la apertura de lá sesión no haya habido dis suscripción para socorrer á los…</t>
  </si>
  <si>
    <t>Yaco, Wenceslao Ayguals de</t>
  </si>
  <si>
    <t>Wenceslao Ayguals de Yaco</t>
  </si>
  <si>
    <t>…a y en Barcelona eo la de Bergnes y compafiía, á 8 ri. eb rústica. ¿^—Lisonja á todos. Comedia eo tres actos .y eo verso, escrita sobre uo argumento 19 146 i 2 6 4* 5 italiano por D. Wenceslao Ayguals de Yaco. Se vende en esta corte en la librería de 20 132 8 4 12 20 6 Razóla, y en Barcelona eo la de Bcrgotfs y compaDla, á 4 rs. eo*rústica. 21 118 ; „ 6 6 18 2 - ...Balanza de Comeríiox Libertad mercantil: Contestaciondel suscriptos á la Revista 91 Correo 98 del y…</t>
  </si>
  <si>
    <t>Yafiez, Manuel</t>
  </si>
  <si>
    <t>Manuel Yafiez</t>
  </si>
  <si>
    <t>…os rección la una poT la orilla derecha del Ebro á las órdenes del coronel gradua suyos, y en distintas direcciones han llevado 1J carros de herido-, á Azpeitia, do de carabineros D. Manuel Yafiez; la otra por la izquierda del camino real donde tienen una reserva de 200 facciosos v otros pocos en Segura. Salen dos en dirección del pueblo de Navarrete, á las del comandante, del regimiento de columnas en su persecución , y aunque sea dificil prenderlos p…</t>
  </si>
  <si>
    <t>Yañez, Juan Andrade</t>
  </si>
  <si>
    <t>Juan Andrade Yañez</t>
  </si>
  <si>
    <t>…ara: para la de Villafranca dé Montes de Oca á D. Manuel Martínez gar 4 adquirii^g- posesión mas completa del instrumento: escrito por J. N. Hummel, Fernandez; para Ja de Orense á D. Juan Andrade Yañez; y para la de Pla- y traducido libremente al español de la edlcloo inglesa, por D» Santiago de -Masarnau. P&lt;»rte i.3 : * se baila de venta en Madrid en casa de Hermoso, 4 too rs. cada sencia á D. Antonio Fernandez Villanueva, todos cesantes. ' ejemplar. Asimi…</t>
  </si>
  <si>
    <t>Yañez, Manuel</t>
  </si>
  <si>
    <t>Manuel Yañez</t>
  </si>
  <si>
    <t>…ricia. Se ha dicho que ha habido una dis El bizarro coronel segundo comandante de carabineros de costas y fronteras cusión acalorada entre el ministro de Negocios extrangeros y un embajador D. Manuel Yañez, gefe de la columna volante, destinada á la montaña de este acerca del reconocimiento de la Señora Doña Isabel , Reina de España.lCdmo reino, en oficio de 19 del corriente me traslada el parte que con la misma fe Í3a vócfcs de esta clase se impugnan por sí mi…</t>
  </si>
  <si>
    <t>Yano, Francisco</t>
  </si>
  <si>
    <t>Francisco Yano</t>
  </si>
  <si>
    <t>…su número, dispersándose en todas direcciones. El mismo gobernador añade que en U marcha que ejecutaba desde Bordon el segundo comandante del citado regimiento de la Guardia Real D. Francisco Yano con alguna fuer za, que mandaba para reunirse á su cuerpo, observó cerca de AcUaviva 8 6 lu rebeldes en una cañada, y que habiéndolos perseguido, se adelantaron 6 de ellos i entregar sus armas al oficial que mandaba la vanguardia , cayendo ademas en su poder…</t>
  </si>
  <si>
    <t>Yuncas, Josef Gil</t>
  </si>
  <si>
    <t>Josef Gil Yuncas</t>
  </si>
  <si>
    <t>….din. i observación. iglesia de Orihuela, i D. Joaquin Ferrer: para la media ración presbiteral de Amsterdara, 00. Paria 16-13. , Cádiz i b. SevilU 4 i. la catedral de Orihuela, á D. Josef Gil Yuncas: para la comensalía de la co Bayona, oo. Alicante á corto pla Corufia 4 d. Valencia 4 id. legial de Sta. Ana de Barcelona, á D. Peregrin Baltasar: para dos raciones do Burdeos, 00. zo 4 4 4 d. Granada 1 id. Zaragoza | d. ' la santa iglesia catedral de Avila,…</t>
  </si>
  <si>
    <t>Yunta, Marcelino</t>
  </si>
  <si>
    <t>Marcelino Yunta</t>
  </si>
  <si>
    <t>…12uu de Castilla', niaestrantes, y gran número de otras personas distinguidas, donde hombres, que por no ser necesarios, y para evitar gastos, ha dispuesto regresen cl pre^bitero D. Marcelino Yunta pronunció un discurso alusivo á las circuns á sus domicilios; y añade el mismo capitán general que de este modo, y con la tancias yen favor del derecho innegable de Isabju ti;al cetro de las España*. cooperación de las cuatro compañ as del regimiento de Soria…</t>
  </si>
  <si>
    <t>Za-, Juan Antonio</t>
  </si>
  <si>
    <t>Juan Antonio Za-</t>
  </si>
  <si>
    <t>…de hay han tolido agraciado! loe ruípor renuncia de D. Felii Sánchez Fano, i D. Gregorio Miota; para la de meroí siguientej : Villagarcía á D. Josef Moscoso', y para la de Utiel á D. Juan Antonio Za- 57, 30,15, 2 y 90. non , cesante de Navalcarnero. Igualmente para la alcaldía mayor de la Mota El premio de 2500 rs. vn. concedido en cada extracción á las huérfanas del Cuervo en el territorio de las Ordenes, SD. Faustino Arranz, y para de militares y patrio…</t>
  </si>
  <si>
    <t>Zacatecas, García de</t>
  </si>
  <si>
    <t>García de Zacatecas</t>
  </si>
  <si>
    <t>…en mayores aclamacionés, y de haber sido recibido como un ángel tutelar, le han te por la afortunada convalecencia de nuesrro augusto Moúir¿a,áqu¡en he . llegado exposiciones, del gobernador García de Zacatecas, y ,def de Jfalisco, y -obedecido y obedeceré no solo por conciencia, sino por cordjúlísiiiia y parti las fia mandado al ..gobierno para que este, le de instrucciones, sobre lo que deba cular inclinación de amor ; lo hago por su bcriignísima resoluoion-en fav…</t>
  </si>
  <si>
    <t>Zagallo</t>
  </si>
  <si>
    <t>…mo tiempo hizo marchar por la izquierda sobre el camino de Braga otra co la sabiduría del Rey nuestro Señor dos objetos dignos de su paternal solicitud: lumna bajo las órdenes del general Zagallo, compuesta del regimiento de in primero, la preservación de los pueblos sanos, y segundo el auxilio de los afli fantería núm. 10, el batallón de milicias de Minho, algunos voluntarios del gidos con la presencia del nial. segundo fijo que espontáneamente quisi…</t>
  </si>
  <si>
    <t>Zaitowitz</t>
  </si>
  <si>
    <t>…jóvenes han pretendido ponerán revolución to des no podrán oprimir los sentimientos de una nación entera, que ama , como do el país, pues entre los papeles pertenecientes al joven conde Zaitowitz, me habéis demostrado, su Rey y sus instituciones. Estoy entre la* filas de mi que ha sido decapitado últimamente en la Líthuania , y que pertenecía á una de valeroso y fiel ejército: yo participaré de los peligros que corriereis: y'«Ia glo las famili?s mas i…</t>
  </si>
  <si>
    <t>Zaldibar, Antonio Fernando de Echanobe y</t>
  </si>
  <si>
    <t>Antonio Fernando de Echanobe y Zaldibar</t>
  </si>
  <si>
    <t>…ía y caballería, desis Nuestro Sr. arzobispo Ha dirigido la siguiente alocución á sus diocesanos. tió del proyecto concentrándose -sobre- sil campo de batalla; é infiriendo de Nos D. Antonio Fernando de Echanobe y Zaldibar, por la gracia de Dios nuestro movimiento anterior que nuestra izquierda estaría debilitada, intentó y de la santa Sede Apostólica, arzobispo de la santa metropolitana iglesia de atacarla á 1 is ciño de la tarde: salió sin embargo vano su deseo, porque ha Tar…</t>
  </si>
  <si>
    <t>Zallowitz</t>
  </si>
  <si>
    <t>…ce respecto a las últimas ocurrencias de Exposición á S. M. Polonia; mas parece cierto que algunos jóvenes tenían ánimo de representar el papel de Scevola y de Cocles. En casa del conde Zallowitz se han hallado pa Señor: Los leales murcianos tienen la dulce satisfacción de felicitar á V. M- peles que dan mucha luz acerca de esta conjuración, y de ellos se ha remitido por haber sido jurada su augusta Infanta primogénita Do5SA María Isasei. copia al emb…</t>
  </si>
  <si>
    <t>Zappino, Benito</t>
  </si>
  <si>
    <t>Benito Zappino</t>
  </si>
  <si>
    <t>…» graves 6, leves 8. En la clase primera de filosofía D. Francisco Pareja el primer premio, v Idem 14. Invadidos 15, muertos 4&gt; graves 8, leves 7. los segundos D. Josef Henriquez, D. Benito Zappino, D. Juan Navarrcte y D. Francisco Ayala. Sevilla. Existencia del dia 14, 597. Invadidos el 15, 159. Tfctal 756. Muer En la segunda clase de filosofía obtuvo el primer premio D. Francisco Sán tos 37, graves 104, leves 375, convalecientes 139, curados 91. Exist…</t>
  </si>
  <si>
    <t>Zarco, Antonio Remoa</t>
  </si>
  <si>
    <t>Antonio Remoa Zarco</t>
  </si>
  <si>
    <t>…e á V. E. muchos años. Cdatirud !.° de DLiembre de iBolvuf 506; Isabel no dijo á Fernando que como esposo suyo reinarla en ella y en sus. Exorno- Sr.uuEl conde de Mirasol.—Exctna. Sr. D. Antonio Remoa Zarco del vasallos (cosa que nunca habría pasado de un cumplido de pura formula). Era Aballe, Secretario de Estado y dd despacho de d Guerra. sobrado zelosa de su poder, é hizo que Fernando firmase un tratado formal que constaba de 10 artículos, siendo estos los pr…</t>
  </si>
  <si>
    <t>Zarco, Antonio Remon</t>
  </si>
  <si>
    <t>Antonio Remon Zarco</t>
  </si>
  <si>
    <t>…£xcmo. Sr. comandan I dispondréis lo conveniente á su cumplimiento.—Está rubricado de la Real mano, te general en gefe de esta división. ' |=En Palacio á 18 de Noviembre de 1833—A D. Antonio Remon Zarco del {Valle. Del mismo modo y coa iguales sentimientos se han expresado al Exento. I Sr. inspector general de milicias, el coronel y gefes del regimienta provincial I ■ * Considerando que la caza y pesca han estado y continúan sujetas á reglas de Orense. [que…</t>
  </si>
  <si>
    <t>Zavala, Leonardo A.</t>
  </si>
  <si>
    <t>Leonardo A. Zavala</t>
  </si>
  <si>
    <t>…atadÍtost que componen un folleto en 8.°, po En cuanto á la gran masa dé la nación, fiel siempre á su Ret y á sus an drá muy bien eotreteaer á los lectores'* pues el autor, que es D. Leonardo A. Zavala, ha sabido poner en bo^ de ios Interlocutores verdades que aunque conocidas, el mé tiguas instituciones, no consentirá nunca que se quebrante el sistema de sucesión todo con que las trata hacen útil y agradable su lectura. Se vende en Madrid en U legítimo y f…</t>
  </si>
  <si>
    <t>Zea, Francisco de</t>
  </si>
  <si>
    <t>Francisco de Zea</t>
  </si>
  <si>
    <t>…is Jo conveniente á su cumplimiento. = Está rubricado mandante general del Campo de Gibraltar que tiene el honor de elevarlos al de la Real mano.=Palacio á 25 de Marzo de 1833.= A D. Francisco de Zea pie del trono de V. M., cuya importante vida queda rogando á Dios nues Bermudez. tro Señor guarde muchos años. Algeciras 19 de Febrero de l833.=^&gt;eñor.=A L. R. P. de V- M.zzjosef Cante rae. He tenido á bien exonerar al marques de Casa-Irujo de los empleos de…</t>
  </si>
  <si>
    <t>Zirandia, Pedro Josef</t>
  </si>
  <si>
    <t>Pedro Josef Zirandia</t>
  </si>
  <si>
    <t>…ey nuestro Señor, á consulta de la Cámara, se ha servido nombrar nona ns coKExczo.—Cotización de hoy í las tris dt la tarde. para una canongía de la santa iglesia de Calahorra , á D. Pedro Josef Zirandia: ERECTOS PUBlhcOi. para la dignidad de arcediano de Sta. María del Mar de la catedral de Barcelo Inscripciones sobre el grae libre al £ p. íoo, oo. na , á D. Carlos Pi: pata una ración de la catedral de Málaga, á D. Mariano Dichas Id. al 4 p. roo, oo. Reig: p…</t>
  </si>
  <si>
    <t>Zografos</t>
  </si>
  <si>
    <t>…con el de Francia ha hecho anun se Jes hace justicia. F.l caso es el siguiente: estos indios vendieron una parte de ciar verbalmente al re¡s-efFendi la llegada i esta capital del Sr. Zografos, en sus tierras y se establecieron en las que conservaron; pero no habiéndose fijado viado extraordinario del Rey de Grecia, en un buque de guerra de su nación. exactamente los límites de las propiedades vendidas y de las conservadas, ha El Divan ha mirado co…</t>
  </si>
  <si>
    <t>Zorrilla, Josef</t>
  </si>
  <si>
    <t>Josef Zorrilla</t>
  </si>
  <si>
    <t>…sa descen Para dos plazas de alcaldes de mi Real casa y corte que resultan1 vacantes dencia para bien y felicidad'de'bna nación grande 'y; generosa á quien no ex por jubilación de D. Josef Zorrilla y D. Ramón Pedrosa , vengo, en uso de cede otra alguna en amor á sus Reyes; y sea'el fitifii de vuestros desvelos ma tés facultades que el Rey , mi muy caro y amado Esposo, mé tiene conferidas, ternales la abundancia, la pai y lá justicia, Jáéef 2&lt;J'9s Noviembre'dé 1832— y de a…</t>
  </si>
  <si>
    <t>…Manuel Freyre. En el general: hombres 17, mugeres 26, niños 5: total 48- En ingles D. Francisco Sánchez. En el de Triana: total 100. En la clase de bellas letras fueron premiados D. Josef Zorrilla, D. Fran Total general 152. cisco Pareja y D. Silvestre Collar. En dibujo y pintura D. Felipe Vedoya, D. Rafael Córdoba, D. Juan Nota. El subdelegado general de policía recomienda el infatigable zelo dd Bessieres, D. Saturnino Saenz, D. Francisco Sánchez y D.…</t>
  </si>
  <si>
    <t>Zorrilla, Valentin</t>
  </si>
  <si>
    <t>Valentin Zorrilla</t>
  </si>
  <si>
    <t>…iguiése •í mismo con las insignias de la gran Cruz de La Real orden Americana de Isa mos , y ver si así podian entrar en Oporto. Me informan de que se ha levanta bel la Católica á D. Valentin Zorrilla, D. Ramón López Pelegrin, D. Josef do en V illa-do—Conde una guerrilla 4 favor de D. Miguel, cuyo mando ha ido» de Hevia y Noriega, D. Josef Mier, D. Bartolomé Vasallo y D. Marcelo &amp; tomar un oficial francés.'’ (Crónica del 15.) de OndarzaSección de Negocios…</t>
  </si>
  <si>
    <t>Zú-, Alanuel Manso de</t>
  </si>
  <si>
    <t>Alanuel Manso de Zú-</t>
  </si>
  <si>
    <t>…restado. Dios guarde a V. E. muchos año*. Madrid l.° todas las autoridades, altos destinos y demos comisiones, que han ejercido has de Octubre de 18ií3.=:Excmo. Sr. : El brigadier coronel Alanuel Manso de Zú- ta aquí, y puedan ejercer en su Real nombre en adelante las misma* personas! ñiga.=Excmo. Sr. comandante general de la 2.* división 4c la guardia Real á quienes cumplidamente confirma b. Al. la Reina Tutora, a nombre de la [ | provincial. Reina nuestra Señora…</t>
  </si>
  <si>
    <t>Zuasnavary, Josef María de</t>
  </si>
  <si>
    <t>Josef María de Zuasnavary</t>
  </si>
  <si>
    <t>…ico de la jurisprudencia de la corana de Castilla, y entre ¡néraante* vivas y aclamaciones á SS. MM. no ocurrió la mas leve desa par* uso de; la juventud en las universidades, por D. Josef María de Zuasnavary pranzón, ni se oyó palabra que no respirase fidelidad y regocijo. cia, del consejo de S. M. en el Keal de las Ordenes. Este, tratodito con el ante rior, Impreso en el mismo tamaBo , forman la série no Interrumpida de, las únicas le gislaciones que han regido…</t>
  </si>
  <si>
    <t>Zuazo, Eugenio</t>
  </si>
  <si>
    <t>Eugenio Zuazo</t>
  </si>
  <si>
    <t>…riptana, Tarazona de la Mancha, Magg. (Gaceta de Carlsruhe.') Quiñtanar de la Orden , Aren (reino de Aragón), D.Ildefonso Suarez y Tos cerdeSa. tada, regidor,perpetuo de Llerena , D. Eugenio Zuazo, regidor perpetuo sub 7*urin 6 Je Julio. decano de Zamora, y D. Joséf María de Castillo, abogado de los Reales con sejos y del ilustre colegio de la Real chancillería de Granada, quien al mismo El consejo de guerra de la división de Chambery condenó en rebeld…</t>
  </si>
  <si>
    <t>Zucchi</t>
  </si>
  <si>
    <t>…rta* del Tírol anuncian que se habla pronunciado sentencia de muer Señores: Desde la. separación del último storthing, loe acontecimientos han te en un consejo de guerra contra el general Zucchi, convencido, como ya se ejracido grande influencia sobre las relaciones mercantiles y la industria del sabe, de haber tomado las armas contra las tropas austríacas en las turbulen amados.-Demos gracia &gt;1 Todopoderoso por los beneficios con que nos ha ta cias…</t>
  </si>
  <si>
    <t>…talento, de la agricultura y de las artes, y una visita. extendiendo sus dominios por medio de las pacíficas y útiles conquistas de! co El tribunal de pesquisa condenó á muerte al general Zucchi; mas el de ape mercio; y en vez de disminuir la población con expediciones y guerras que lación la ha conmutado en 20 años de encierro. asuelan al pais vencido y aniquilan al vencedor, reanimará la industria nacio Parece que en el incendio ocurrido en Jassy,…</t>
  </si>
  <si>
    <t>Zúfilga, Joaquín Meneos y Manso de</t>
  </si>
  <si>
    <t>Joaquín Meneos y Manso de Zúfilga</t>
  </si>
  <si>
    <t>…de Zamora, por el Rey D. Sancho ir de Castilla, poema premiado por adornado como corresponde, y sobre el y bajo dosel, el retrato del Rey nues la Real Academia Española. Su autor D. Joaquín Meneos y Manso de Zúfilga , barón tro Señor con dos estatuas á los lados, símbolos de la justicia y la fortaleza; ha de Bigíiezal. —- El Cerco de Zamora, por el Rey D. Sancha II de Castilla, poema im preso por la Real Academia Española, por ser entre los presentados el que mas se bién…</t>
  </si>
  <si>
    <t>Zugasíi, Vicente</t>
  </si>
  <si>
    <t>Vicente Zugasíi</t>
  </si>
  <si>
    <t>…res. Vaikdonen todo. Sin ellas so hay salvación: y ellas sobran para salvamos. lid 28 de Noviembre de 1833-reVicente de Quesada. REAL lOTEEÍA PíIHITIVA El cónsul de 5. M. en Argel D. Vicente Zugasíi dirigió el 2/ de Octubre En ía extracción celebrada en el dia de hoy han salido agraciados los nú I ó la primera secretaría de Estado la expresión de su amor, fidelidad y sumisión meros siguientes; I á la Reina nuestra Señora Dona Isabel ii, y á S M. la Reina…</t>
  </si>
  <si>
    <t>Zugasti, Vicente de</t>
  </si>
  <si>
    <t>Vicente de Zugasti</t>
  </si>
  <si>
    <t>…Madre, no Antonio Pi de Carabassa, D. Vicente Conde Angelí Radovani, cónsul en.Panecesito deÓncitatíVbs para conservadlas en mi memoria; pues que tengo pré .lerxno; como asimismo D. Vicente de Zugasti, agente comercial mi Argel, y seme lo que me dice la Sagrada Escritura y el Papa S. León; me basta saber el vicecónsul en Tánger D. Josef Rico. que viven, y en esto ten4/¿ la mayor satisfacción, gozo y alegría. Dios nuestro Señor conserve á V. E. muchos años…</t>
  </si>
  <si>
    <t>Zuloa, Lucas de</t>
  </si>
  <si>
    <t>Lucas de Zuloa</t>
  </si>
  <si>
    <t>…ria ' - - Exámenes públicos: "' ■&gt;' 1 ............. se ha insertado !en el periódico en qúe se publican las layes y en nn Monitor El director del Real cdlegimde S. Telmo de‘Málaga D. Lucas de Zuloa— extraordinario, con lo cual basta para inteligencia de los diputados, pues Se ga, capitán de navio de la Real armada , ha celebrado exámenes generales con presume que todos se hallan en el punto adonde se celebran Jas sesiones: arreglo á ordenanza en él més…</t>
  </si>
  <si>
    <t>Zumalacarregui, Miguel Antonio de</t>
  </si>
  <si>
    <t>Miguel Antonio de Zumalacarregui</t>
  </si>
  <si>
    <t>…do sanitario del mal contagioso de la ciudad de Cádiz en el día de Antonio Ncira y Marín , que lo es de la de Galicia; y para esta plaza de oidor Noviembre, que rc-ulta vacante, á D. Miguel Antonio de Zumalacarregui: igualmente se Existencia IMVADIDOS, * ha dignado nombrar para la vara de alcalde mayor de Jarafuel, en el reino de Siss. del dia an Total. Curados. Fallecidos. Valencia, á D. León Redondo y Muñoz: para la de Portillpá D. Ramón Pon- terior. Graves. Leves.I ce…</t>
  </si>
  <si>
    <t>Zúñ-ga, Cemente Peáaiosa y</t>
  </si>
  <si>
    <t>Cemente Peáaiosa y Zúñ-ga</t>
  </si>
  <si>
    <t>…tO e£í 4»~ S¿ vesdeu f s i* *íbrerís;dc;R¿ZGl«'y;.á;áóS"I?S:íCh.íP«Sia-:¡;'''':: —~¿7 roilitar, causas de su origen, progresos y decadencia, ó correspondencia de dos hermosos, por D. Cemente Peáaiosa y Zúñ-ga; 2 tomos ea 8.c, á 16 rs. ea .oicícx efe- ^r^stísus,, '-imimmxdad pasar-Cária:yx-, pasta.—QjSciopsrrro de nuestra Senara, con los salmos traducidos por el autor del ..e&amp;;,:CSpeíp«ÉÍblfcip!iiid^^¡J;:mfé ■Evangelio ea triunfo, y sacadas del Salterio español ó v…</t>
  </si>
  <si>
    <t>Zúñiga, Manuel Manso de</t>
  </si>
  <si>
    <t>Manuel Manso de Zúñiga</t>
  </si>
  <si>
    <t>…o regimiento de granaderos D. Alejandro Mayoli, y 4cl brigadier coro- tenidos serán fielmente ejecutados por mí, dignándose asegurar V. E. á S. M. 1 | ncl del primero de cazadores D. Manuel Manso de Zúñiga, que acompaño ori*4- la Reina Gobernadora, que nú lealtad y decisión están prontas á hacer toda [ ginales, á fin de que sirviéndose V. E. manifestarlas ú la Reina Gobernadora, clase de sacrificios en sosten de la legitimidad de la Reina nuestra Señora Do dura…</t>
  </si>
  <si>
    <t>Zúñiga, Nicolás Ruiz de</t>
  </si>
  <si>
    <t>Nicolás Ruiz de Zúñiga</t>
  </si>
  <si>
    <t>…Ferrer, secretarios pado por las tropas de la Confederación suiza. Todo el mundo debe querer la paz de Europa y el reposo de Suiza; pero En iguales términos ha felicitado á S. M. D. Nicolás Ruiz de Zúñiga, co será absurdo y bárbaro sufrir que los neufehateleses, que permanecen fieles i mandante del escuadrón de voluntarios Realistas de £ujalance, en nombre su sus leyes, á su príncipe y juramento, sean víctimas de esta fidelidad. yo, del escuadrón, de los gefes…</t>
  </si>
  <si>
    <t>Zurla</t>
  </si>
  <si>
    <t>…naA parabien admmijtrarmorir. Obra diges crita eo itaUaoo-.y póbUcacüt M Roma el^&amp;o de i828;por los sacerdotes de la Fiaunían de’ S. Pabló Apostol /bajó íos aüspTcíos del Emo. Sr. cardenal Zurla/'Vica VECRO10GIA. rio que fue de la santidad de Pió y actual mente del papa reinante. Traducido La república de ln letras acaba dé experimentar una pérdida sensible-én al-castellano'por D» Juan Diez ‘ de-Baeza } presbítero* un tomo en 8.° Se vendé en l^drid e…</t>
  </si>
  <si>
    <t>Zuylen, Barón de</t>
  </si>
  <si>
    <t>Barón de Zuylen</t>
  </si>
  <si>
    <t>…tenciarios rusos esta bastante energía algunos oradores; ba disuelta en cierto modo la Conferencia, con la cual se hallaba únicamente ’ ' - FRANCIA. acreditado_en aquella época el Sr. Barón de Zuylen. Los que abajo firman han hecho valer esta proposición con el Sr. barón de Parts 4 d&lt; Marzo. Zuylen. en las dos primeras sesiones que tuvieron con el; mas dicho señor lu y Bolsa de hoy. Cinco por 100-consolidados 104 fr* 50 c. Empréstito Real insistido invari…</t>
  </si>
  <si>
    <t>Fuentes oficiales y criterio de elaboración · 1833</t>
  </si>
  <si>
    <t>167 archivos · 718 páginas · enlaces al facsímil oficial</t>
  </si>
  <si>
    <t>Archivo</t>
  </si>
  <si>
    <t>Páginas PDF</t>
  </si>
  <si>
    <t>Registros del índice</t>
  </si>
  <si>
    <t>Facsímil completo</t>
  </si>
  <si>
    <t>GMD-1833-1.pdf</t>
  </si>
  <si>
    <t>GMD-1833-2.pdf</t>
  </si>
  <si>
    <t>GMD-1833-3.pdf</t>
  </si>
  <si>
    <t>GMD-1833-4.pdf</t>
  </si>
  <si>
    <t>GMD-1833-5.pdf</t>
  </si>
  <si>
    <t>GMD-1833-6.pdf</t>
  </si>
  <si>
    <t>GMD-1833-7.pdf</t>
  </si>
  <si>
    <t>GMD-1833-8.pdf</t>
  </si>
  <si>
    <t>GMD-1833-9.pdf</t>
  </si>
  <si>
    <t>GMD-1833-10.pdf</t>
  </si>
  <si>
    <t>GMD-1833-11.pdf</t>
  </si>
  <si>
    <t>GMD-1833-12.pdf</t>
  </si>
  <si>
    <t>GMD-1833-13.pdf</t>
  </si>
  <si>
    <t>GMD-1833-14.pdf</t>
  </si>
  <si>
    <t>GMD-1833-15.pdf</t>
  </si>
  <si>
    <t>GMD-1833-16.pdf</t>
  </si>
  <si>
    <t>GMD-1833-17.pdf</t>
  </si>
  <si>
    <t>GMD-1833-18.pdf</t>
  </si>
  <si>
    <t>GMD-1833-19.pdf</t>
  </si>
  <si>
    <t>GMD-1833-20.pdf</t>
  </si>
  <si>
    <t>GMD-1833-21.pdf</t>
  </si>
  <si>
    <t>GMD-1833-22.pdf</t>
  </si>
  <si>
    <t>GMD-1833-23.pdf</t>
  </si>
  <si>
    <t>GMD-1833-24.pdf</t>
  </si>
  <si>
    <t>GMD-1833-25.pdf</t>
  </si>
  <si>
    <t>GMD-1833-26.pdf</t>
  </si>
  <si>
    <t>GMD-1833-27.pdf</t>
  </si>
  <si>
    <t>GMD-1833-28.pdf</t>
  </si>
  <si>
    <t>GMD-1833-29.pdf</t>
  </si>
  <si>
    <t>GMD-1833-30.pdf</t>
  </si>
  <si>
    <t>GMD-1833-31.pdf</t>
  </si>
  <si>
    <t>GMD-1833-32.pdf</t>
  </si>
  <si>
    <t>GMD-1833-33.pdf</t>
  </si>
  <si>
    <t>GMD-1833-34.pdf</t>
  </si>
  <si>
    <t>GMD-1833-35.pdf</t>
  </si>
  <si>
    <t>GMD-1833-36.pdf</t>
  </si>
  <si>
    <t>GMD-1833-37.pdf</t>
  </si>
  <si>
    <t>GMD-1833-38.pdf</t>
  </si>
  <si>
    <t>GMD-1833-39.pdf</t>
  </si>
  <si>
    <t>GMD-1833-40.pdf</t>
  </si>
  <si>
    <t>GMD-1833-41.pdf</t>
  </si>
  <si>
    <t>GMD-1833-42.pdf</t>
  </si>
  <si>
    <t>07/04/1833</t>
  </si>
  <si>
    <t>Gaceta de Madrid n.º 43 (extraordinaria)</t>
  </si>
  <si>
    <t>GMD-1833-43E.pdf</t>
  </si>
  <si>
    <t>GMD-1833-44.pdf</t>
  </si>
  <si>
    <t>GMD-1833-45.pdf</t>
  </si>
  <si>
    <t>GMD-1833-46.pdf</t>
  </si>
  <si>
    <t>GMD-1833-47.pdf</t>
  </si>
  <si>
    <t>GMD-1833-48.pdf</t>
  </si>
  <si>
    <t>GMD-1833-49.pdf</t>
  </si>
  <si>
    <t>GMD-1833-50.pdf</t>
  </si>
  <si>
    <t>GMD-1833-51.pdf</t>
  </si>
  <si>
    <t>GMD-1833-52.pdf</t>
  </si>
  <si>
    <t>GMD-1833-53.pdf</t>
  </si>
  <si>
    <t>GMD-1833-54.pdf</t>
  </si>
  <si>
    <t>GMD-1833-55.pdf</t>
  </si>
  <si>
    <t>GMD-1833-56.pdf</t>
  </si>
  <si>
    <t>GMD-1833-57.pdf</t>
  </si>
  <si>
    <t>GMD-1833-58.pdf</t>
  </si>
  <si>
    <t>GMD-1833-59.pdf</t>
  </si>
  <si>
    <t>GMD-1833-60.pdf</t>
  </si>
  <si>
    <t>GMD-1833-61.pdf</t>
  </si>
  <si>
    <t>GMD-1833-62.pdf</t>
  </si>
  <si>
    <t>GMD-1833-63.pdf</t>
  </si>
  <si>
    <t>GMD-1833-64.pdf</t>
  </si>
  <si>
    <t>GMD-1833-65.pdf</t>
  </si>
  <si>
    <t>GMD-1833-66.pdf</t>
  </si>
  <si>
    <t>GMD-1833-67.pdf</t>
  </si>
  <si>
    <t>GMD-1833-68.pdf</t>
  </si>
  <si>
    <t>GMD-1833-69.pdf</t>
  </si>
  <si>
    <t>GMD-1833-70.pdf</t>
  </si>
  <si>
    <t>GMD-1833-71.pdf</t>
  </si>
  <si>
    <t>GMD-1833-72.pdf</t>
  </si>
  <si>
    <t>GMD-1833-73.pdf</t>
  </si>
  <si>
    <t>GMD-1833-74.pdf</t>
  </si>
  <si>
    <t>GMD-1833-75.pdf</t>
  </si>
  <si>
    <t>GMD-1833-76.pdf</t>
  </si>
  <si>
    <t>GMD-1833-77.pdf</t>
  </si>
  <si>
    <t>GMD-1833-78.pdf</t>
  </si>
  <si>
    <t>GMD-1833-79.pdf</t>
  </si>
  <si>
    <t>GMD-1833-80.pdf</t>
  </si>
  <si>
    <t>GMD-1833-81.pdf</t>
  </si>
  <si>
    <t>GMD-1833-82.pdf</t>
  </si>
  <si>
    <t>GMD-1833-83.pdf</t>
  </si>
  <si>
    <t>GMD-1833-84.pdf</t>
  </si>
  <si>
    <t>GMD-1833-85.pdf</t>
  </si>
  <si>
    <t>GMD-1833-86.pdf</t>
  </si>
  <si>
    <t>GMD-1833-87.pdf</t>
  </si>
  <si>
    <t>GMD-1833-88.pdf</t>
  </si>
  <si>
    <t>GMD-1833-89.pdf</t>
  </si>
  <si>
    <t>GMD-1833-90.pdf</t>
  </si>
  <si>
    <t>GMD-1833-91.pdf</t>
  </si>
  <si>
    <t>GMD-1833-92.pdf</t>
  </si>
  <si>
    <t>GMD-1833-93.pdf</t>
  </si>
  <si>
    <t>GMD-1833-94.pdf</t>
  </si>
  <si>
    <t>GMD-1833-95.pdf</t>
  </si>
  <si>
    <t>GMD-1833-96.pdf</t>
  </si>
  <si>
    <t>GMD-1833-97.pdf</t>
  </si>
  <si>
    <t>GMD-1833-98.pdf</t>
  </si>
  <si>
    <t>GMD-1833-99.pdf</t>
  </si>
  <si>
    <t>GMD-1833-100.pdf</t>
  </si>
  <si>
    <t>GMD-1833-101.pdf</t>
  </si>
  <si>
    <t>GMD-1833-102.pdf</t>
  </si>
  <si>
    <t>GMD-1833-103.pdf</t>
  </si>
  <si>
    <t>GMD-1833-104.pdf</t>
  </si>
  <si>
    <t>GMD-1833-105.pdf</t>
  </si>
  <si>
    <t>GMD-1833-106.pdf</t>
  </si>
  <si>
    <t>GMD-1833-107.pdf</t>
  </si>
  <si>
    <t>GMD-1833-108.pdf</t>
  </si>
  <si>
    <t>GMD-1833-109.pdf</t>
  </si>
  <si>
    <t>GMD-1833-110.pdf</t>
  </si>
  <si>
    <t>GMD-1833-111.pdf</t>
  </si>
  <si>
    <t>GMD-1833-112.pdf</t>
  </si>
  <si>
    <t>GMD-1833-113.pdf</t>
  </si>
  <si>
    <t>GMD-1833-114.pdf</t>
  </si>
  <si>
    <t>GMD-1833-115.pdf</t>
  </si>
  <si>
    <t>GMD-1833-116.pdf</t>
  </si>
  <si>
    <t>GMD-1833-117.pdf</t>
  </si>
  <si>
    <t>GMD-1833-118.pdf</t>
  </si>
  <si>
    <t>GMD-1833-119E.pdf</t>
  </si>
  <si>
    <t>GMD-1833-120.pdf</t>
  </si>
  <si>
    <t>GMD-1833-121.pdf</t>
  </si>
  <si>
    <t>GMD-1833-122.pdf</t>
  </si>
  <si>
    <t>GMD-1833-123.pdf</t>
  </si>
  <si>
    <t>GMD-1833-124.pdf</t>
  </si>
  <si>
    <t>GMD-1833-125.pdf</t>
  </si>
  <si>
    <t>GMD-1833-126.pdf</t>
  </si>
  <si>
    <t>GMD-1833-127E.pdf</t>
  </si>
  <si>
    <t>GMD-1833-128.pdf</t>
  </si>
  <si>
    <t>GMD-1833-129.pdf</t>
  </si>
  <si>
    <t>GMD-1833-130.pdf</t>
  </si>
  <si>
    <t>GMD-1833-131.pdf</t>
  </si>
  <si>
    <t>GMD-1833-132.pdf</t>
  </si>
  <si>
    <t>GMD-1833-133E.pdf</t>
  </si>
  <si>
    <t>GMD-1833-134.pdf</t>
  </si>
  <si>
    <t>GMD-1833-135.pdf</t>
  </si>
  <si>
    <t>GMD-1833-136E.pdf</t>
  </si>
  <si>
    <t>GMD-1833-137.pdf</t>
  </si>
  <si>
    <t>GMD-1833-138.pdf</t>
  </si>
  <si>
    <t>GMD-1833-139.pdf</t>
  </si>
  <si>
    <t>GMD-1833-140.pdf</t>
  </si>
  <si>
    <t>GMD-1833-141.pdf</t>
  </si>
  <si>
    <t>GMD-1833-142.pdf</t>
  </si>
  <si>
    <t>GMD-1833-143.pdf</t>
  </si>
  <si>
    <t>GMD-1833-144.pdf</t>
  </si>
  <si>
    <t>GMD-1833-145E.pdf</t>
  </si>
  <si>
    <t>GMD-1833-146.pdf</t>
  </si>
  <si>
    <t>GMD-1833-147.pdf</t>
  </si>
  <si>
    <t>GMD-1833-148E.pdf</t>
  </si>
  <si>
    <t>GMD-1833-149E.pdf</t>
  </si>
  <si>
    <t>GMD-1833-150.pdf</t>
  </si>
  <si>
    <t>GMD-1833-151.pdf</t>
  </si>
  <si>
    <t>GMD-1833-152E.pdf</t>
  </si>
  <si>
    <t>GMD-1833-153.pdf</t>
  </si>
  <si>
    <t>GMD-1833-154.pdf</t>
  </si>
  <si>
    <t>GMD-1833-155.pdf</t>
  </si>
  <si>
    <t>GMD-1833-156.pdf</t>
  </si>
  <si>
    <t>GMD-1833-157.pdf</t>
  </si>
  <si>
    <t>GMD-1833-158.pdf</t>
  </si>
  <si>
    <t>GMD-1833-159.pdf</t>
  </si>
  <si>
    <t>GMD-1833-160E.pdf</t>
  </si>
  <si>
    <t>GMD-1833-161.pdf</t>
  </si>
  <si>
    <t>GMD-1833-162.pdf</t>
  </si>
  <si>
    <t>GMD-1833-163.pdf</t>
  </si>
  <si>
    <t>GMD-1833-164.pdf</t>
  </si>
  <si>
    <t>GMD-1833-165.pdf</t>
  </si>
  <si>
    <t>GMD-1833-166.pdf</t>
  </si>
  <si>
    <t>GMD-1833-167.pdf</t>
  </si>
  <si>
    <t>Criterios, alcance y limitaciones</t>
  </si>
  <si>
    <t>Cobertura</t>
  </si>
  <si>
    <t>Se incluyen los 167 archivos localizados en la hemeroteca oficial entre el 1 de enero y el 31 de diciembre de 1833, incluidas 10 ediciones extraordinarias.</t>
  </si>
  <si>
    <t>Cabeceras</t>
  </si>
  <si>
    <t>Gaceta de Madrid (167 archivos).</t>
  </si>
  <si>
    <t>Numeración</t>
  </si>
  <si>
    <t>La numeración y las 10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</si>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</sst>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7">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49" fontId="6" fillId="0" borderId="0" xfId="0" applyNumberFormat="1" applyFont="1" applyAlignment="1">
      <alignment horizontal="center" vertical="top" wrapText="1"/>
    </xf>
    <xf numFmtId="49" fontId="6" fillId="0" borderId="0" xfId="0" applyNumberFormat="1" applyFont="1" applyAlignment="1">
      <alignment vertical="top" wrapText="1"/>
    </xf>
    <xf numFmtId="0" fontId="9" fillId="8" borderId="4" xfId="0"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0" fontId="8" fillId="7" borderId="1" xfId="0" applyFont="1" applyFill="1" applyBorder="1" applyAlignment="1">
      <alignment vertical="center"/>
    </xf>
    <xf numFmtId="0" fontId="8" fillId="7" borderId="2" xfId="0" applyFont="1" applyFill="1" applyBorder="1" applyAlignment="1">
      <alignment vertical="center"/>
    </xf>
    <xf numFmtId="0" fontId="8" fillId="7" borderId="3" xfId="0" applyFont="1" applyFill="1" applyBorder="1" applyAlignment="1">
      <alignment vertical="center"/>
    </xf>
    <xf numFmtId="0" fontId="10" fillId="9" borderId="4" xfId="0" applyFont="1" applyFill="1" applyBorder="1" applyAlignment="1">
      <alignment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33" displayName="IndiceOnomasticoAnual1833" ref="A6:K4597" totalsRowShown="0">
  <autoFilter ref="A6:K4597"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33" displayName="FuentesGacetaAnual1833" ref="A4:F171" totalsRowShown="0">
  <autoFilter ref="A4:F171"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t="s">
        <v>19</v>
      </c>
      <c r="F7" s="3" t="s">
        <v>20</v>
      </c>
      <c r="G7" s="3" t="s">
        <v>21</v>
      </c>
      <c r="H7" s="2" t="s">
        <v>22</v>
      </c>
      <c r="I7" s="2" t="s">
        <v>23</v>
      </c>
      <c r="J7" s="3" t="str">
        <f>HYPERLINK("https://www.boe.es/gazeta/dias/1833/09/07/pdfs/GMD-1833-109.pdf#page=4","Abrir facsímil")</f>
        <v>Abrir facsímil</v>
      </c>
      <c r="K7" s="3" t="s">
        <v>24</v>
      </c>
    </row>
    <row r="8" spans="1:11" ht="42" customHeight="1">
      <c r="A8" s="2" t="s">
        <v>25</v>
      </c>
      <c r="B8" s="2" t="s">
        <v>25</v>
      </c>
      <c r="C8" s="2" t="s">
        <v>26</v>
      </c>
      <c r="D8" s="2" t="s">
        <v>18</v>
      </c>
      <c r="E8" s="5" t="s">
        <v>27</v>
      </c>
      <c r="F8" s="3" t="s">
        <v>28</v>
      </c>
      <c r="G8" s="3" t="s">
        <v>29</v>
      </c>
      <c r="H8" s="2" t="s">
        <v>22</v>
      </c>
      <c r="I8" s="2" t="s">
        <v>30</v>
      </c>
      <c r="J8" s="3" t="str">
        <f>HYPERLINK("https://www.boe.es/gazeta/dias/1833/03/30/pdfs/GMD-1833-39.pdf#page=2","Abrir facsímil")</f>
        <v>Abrir facsímil</v>
      </c>
      <c r="K8" s="3" t="s">
        <v>24</v>
      </c>
    </row>
    <row r="9" spans="1:11" ht="42" customHeight="1">
      <c r="A9" s="2" t="s">
        <v>31</v>
      </c>
      <c r="B9" s="2" t="s">
        <v>32</v>
      </c>
      <c r="C9" s="2" t="s">
        <v>33</v>
      </c>
      <c r="D9" s="2" t="s">
        <v>34</v>
      </c>
      <c r="E9" s="5" t="s">
        <v>35</v>
      </c>
      <c r="F9" s="3" t="s">
        <v>36</v>
      </c>
      <c r="G9" s="3" t="s">
        <v>37</v>
      </c>
      <c r="H9" s="2" t="s">
        <v>38</v>
      </c>
      <c r="I9" s="2" t="s">
        <v>39</v>
      </c>
      <c r="J9" s="3" t="str">
        <f>HYPERLINK("https://www.boe.es/gazeta/dias/1833/02/28/pdfs/GMD-1833-26.pdf#page=2","Abrir facsímil")</f>
        <v>Abrir facsímil</v>
      </c>
      <c r="K9" s="3" t="s">
        <v>40</v>
      </c>
    </row>
    <row r="10" spans="1:11" ht="42" customHeight="1">
      <c r="A10" s="2" t="s">
        <v>41</v>
      </c>
      <c r="B10" s="2" t="s">
        <v>42</v>
      </c>
      <c r="C10" s="2" t="s">
        <v>33</v>
      </c>
      <c r="D10" s="2" t="s">
        <v>34</v>
      </c>
      <c r="E10" s="5" t="s">
        <v>43</v>
      </c>
      <c r="F10" s="3" t="s">
        <v>44</v>
      </c>
      <c r="G10" s="3" t="s">
        <v>45</v>
      </c>
      <c r="H10" s="2" t="s">
        <v>38</v>
      </c>
      <c r="I10" s="2" t="s">
        <v>46</v>
      </c>
      <c r="J10" s="3" t="str">
        <f>HYPERLINK("https://www.boe.es/gazeta/dias/1833/12/07/pdfs/GMD-1833-156.pdf#page=6","Abrir facsímil")</f>
        <v>Abrir facsímil</v>
      </c>
      <c r="K10" s="3" t="s">
        <v>40</v>
      </c>
    </row>
    <row r="11" spans="1:11" ht="42" customHeight="1">
      <c r="A11" s="2" t="s">
        <v>47</v>
      </c>
      <c r="B11" s="2" t="s">
        <v>48</v>
      </c>
      <c r="C11" s="2" t="s">
        <v>49</v>
      </c>
      <c r="D11" s="2" t="s">
        <v>50</v>
      </c>
      <c r="E11" s="5" t="s">
        <v>43</v>
      </c>
      <c r="F11" s="3" t="s">
        <v>44</v>
      </c>
      <c r="G11" s="3" t="s">
        <v>45</v>
      </c>
      <c r="H11" s="2" t="s">
        <v>38</v>
      </c>
      <c r="I11" s="2" t="s">
        <v>51</v>
      </c>
      <c r="J11" s="3" t="str">
        <f>HYPERLINK("https://www.boe.es/gazeta/dias/1833/12/07/pdfs/GMD-1833-156.pdf#page=6","Abrir facsímil")</f>
        <v>Abrir facsímil</v>
      </c>
      <c r="K11" s="3" t="s">
        <v>40</v>
      </c>
    </row>
    <row r="12" spans="1:11" ht="42" customHeight="1">
      <c r="A12" s="2" t="s">
        <v>52</v>
      </c>
      <c r="B12" s="2" t="s">
        <v>53</v>
      </c>
      <c r="C12" s="2" t="s">
        <v>17</v>
      </c>
      <c r="D12" s="2" t="s">
        <v>18</v>
      </c>
      <c r="E12" s="5" t="s">
        <v>54</v>
      </c>
      <c r="F12" s="3" t="s">
        <v>55</v>
      </c>
      <c r="G12" s="3" t="s">
        <v>56</v>
      </c>
      <c r="H12" s="2" t="s">
        <v>22</v>
      </c>
      <c r="I12" s="2" t="s">
        <v>57</v>
      </c>
      <c r="J12" s="3" t="str">
        <f>HYPERLINK("https://www.boe.es/gazeta/dias/1833/05/11/pdfs/GMD-1833-58.pdf#page=1","Abrir facsímil")</f>
        <v>Abrir facsímil</v>
      </c>
      <c r="K12" s="3" t="s">
        <v>24</v>
      </c>
    </row>
    <row r="13" spans="1:11" ht="42" customHeight="1">
      <c r="A13" s="2" t="s">
        <v>52</v>
      </c>
      <c r="B13" s="2" t="s">
        <v>53</v>
      </c>
      <c r="C13" s="2" t="s">
        <v>49</v>
      </c>
      <c r="D13" s="2" t="s">
        <v>50</v>
      </c>
      <c r="E13" s="5" t="s">
        <v>58</v>
      </c>
      <c r="F13" s="3" t="s">
        <v>59</v>
      </c>
      <c r="G13" s="3" t="s">
        <v>37</v>
      </c>
      <c r="H13" s="2" t="s">
        <v>22</v>
      </c>
      <c r="I13" s="2" t="s">
        <v>60</v>
      </c>
      <c r="J13" s="3" t="str">
        <f>HYPERLINK("https://www.boe.es/gazeta/dias/1833/10/03/pdfs/GMD-1833-121.pdf#page=2","Abrir facsímil")</f>
        <v>Abrir facsímil</v>
      </c>
      <c r="K13" s="3" t="s">
        <v>24</v>
      </c>
    </row>
    <row r="14" spans="1:11" ht="42" customHeight="1">
      <c r="A14" s="2" t="s">
        <v>52</v>
      </c>
      <c r="B14" s="2" t="s">
        <v>53</v>
      </c>
      <c r="C14" s="2" t="s">
        <v>33</v>
      </c>
      <c r="D14" s="2" t="s">
        <v>34</v>
      </c>
      <c r="E14" s="5" t="s">
        <v>61</v>
      </c>
      <c r="F14" s="3" t="s">
        <v>62</v>
      </c>
      <c r="G14" s="3" t="s">
        <v>56</v>
      </c>
      <c r="H14" s="2" t="s">
        <v>22</v>
      </c>
      <c r="I14" s="2" t="s">
        <v>63</v>
      </c>
      <c r="J14" s="3" t="str">
        <f>HYPERLINK("https://www.boe.es/gazeta/dias/1833/10/15/pdfs/GMD-1833-126.pdf#page=1","Abrir facsímil")</f>
        <v>Abrir facsímil</v>
      </c>
      <c r="K14" s="3" t="s">
        <v>24</v>
      </c>
    </row>
    <row r="15" spans="1:11" ht="42" customHeight="1">
      <c r="A15" s="2" t="s">
        <v>64</v>
      </c>
      <c r="B15" s="2" t="s">
        <v>65</v>
      </c>
      <c r="C15" s="2" t="s">
        <v>26</v>
      </c>
      <c r="D15" s="2" t="s">
        <v>18</v>
      </c>
      <c r="E15" s="5" t="s">
        <v>66</v>
      </c>
      <c r="F15" s="3" t="s">
        <v>67</v>
      </c>
      <c r="G15" s="3" t="s">
        <v>68</v>
      </c>
      <c r="H15" s="2" t="s">
        <v>22</v>
      </c>
      <c r="I15" s="2" t="s">
        <v>69</v>
      </c>
      <c r="J15" s="3" t="str">
        <f>HYPERLINK("https://www.boe.es/gazeta/dias/1833/01/31/pdfs/GMD-1833-14.pdf#page=4","Abrir facsímil")</f>
        <v>Abrir facsímil</v>
      </c>
      <c r="K15" s="3" t="s">
        <v>24</v>
      </c>
    </row>
    <row r="16" spans="1:11" ht="42" customHeight="1">
      <c r="A16" s="2" t="s">
        <v>70</v>
      </c>
      <c r="B16" s="2" t="s">
        <v>71</v>
      </c>
      <c r="C16" s="2" t="s">
        <v>33</v>
      </c>
      <c r="D16" s="2" t="s">
        <v>34</v>
      </c>
      <c r="E16" s="5" t="s">
        <v>72</v>
      </c>
      <c r="F16" s="3" t="s">
        <v>73</v>
      </c>
      <c r="G16" s="3" t="s">
        <v>74</v>
      </c>
      <c r="H16" s="2" t="s">
        <v>22</v>
      </c>
      <c r="I16" s="2" t="s">
        <v>75</v>
      </c>
      <c r="J16" s="3" t="str">
        <f>HYPERLINK("https://www.boe.es/gazeta/dias/1833/11/26/pdfs/GMD-1833-150.pdf#page=4","Abrir facsímil")</f>
        <v>Abrir facsímil</v>
      </c>
      <c r="K16" s="3" t="s">
        <v>24</v>
      </c>
    </row>
    <row r="17" spans="1:11" ht="42" customHeight="1">
      <c r="A17" s="2" t="s">
        <v>76</v>
      </c>
      <c r="B17" s="2" t="s">
        <v>77</v>
      </c>
      <c r="C17" s="2" t="s">
        <v>33</v>
      </c>
      <c r="D17" s="2" t="s">
        <v>34</v>
      </c>
      <c r="E17" s="5" t="s">
        <v>78</v>
      </c>
      <c r="F17" s="3" t="s">
        <v>79</v>
      </c>
      <c r="G17" s="3" t="s">
        <v>80</v>
      </c>
      <c r="H17" s="2" t="s">
        <v>22</v>
      </c>
      <c r="I17" s="2" t="s">
        <v>81</v>
      </c>
      <c r="J17" s="3" t="str">
        <f>HYPERLINK("https://www.boe.es/gazeta/dias/1833/02/21/pdfs/GMD-1833-23.pdf#page=3","Abrir facsímil")</f>
        <v>Abrir facsímil</v>
      </c>
      <c r="K17" s="3" t="s">
        <v>24</v>
      </c>
    </row>
    <row r="18" spans="1:11" ht="42" customHeight="1">
      <c r="A18" s="2" t="s">
        <v>82</v>
      </c>
      <c r="B18" s="2" t="s">
        <v>82</v>
      </c>
      <c r="C18" s="2" t="s">
        <v>33</v>
      </c>
      <c r="D18" s="2" t="s">
        <v>34</v>
      </c>
      <c r="E18" s="5" t="s">
        <v>83</v>
      </c>
      <c r="F18" s="3" t="s">
        <v>84</v>
      </c>
      <c r="G18" s="3" t="s">
        <v>21</v>
      </c>
      <c r="H18" s="2" t="s">
        <v>22</v>
      </c>
      <c r="I18" s="2" t="s">
        <v>85</v>
      </c>
      <c r="J18" s="3" t="str">
        <f>HYPERLINK("https://www.boe.es/gazeta/dias/1833/02/23/pdfs/GMD-1833-24.pdf#page=4","Abrir facsímil")</f>
        <v>Abrir facsímil</v>
      </c>
      <c r="K18" s="3" t="s">
        <v>24</v>
      </c>
    </row>
    <row r="19" spans="1:11" ht="42" customHeight="1">
      <c r="A19" s="2" t="s">
        <v>86</v>
      </c>
      <c r="B19" s="2" t="s">
        <v>86</v>
      </c>
      <c r="C19" s="2" t="s">
        <v>33</v>
      </c>
      <c r="D19" s="2" t="s">
        <v>34</v>
      </c>
      <c r="E19" s="5" t="s">
        <v>87</v>
      </c>
      <c r="F19" s="3" t="s">
        <v>88</v>
      </c>
      <c r="G19" s="3" t="s">
        <v>89</v>
      </c>
      <c r="H19" s="2" t="s">
        <v>22</v>
      </c>
      <c r="I19" s="2" t="s">
        <v>90</v>
      </c>
      <c r="J19" s="3" t="str">
        <f>HYPERLINK("https://www.boe.es/gazeta/dias/1833/04/20/pdfs/GMD-1833-49.pdf#page=3","Abrir facsímil")</f>
        <v>Abrir facsímil</v>
      </c>
      <c r="K19" s="3" t="s">
        <v>24</v>
      </c>
    </row>
    <row r="20" spans="1:11" ht="42" customHeight="1">
      <c r="A20" s="2" t="s">
        <v>91</v>
      </c>
      <c r="B20" s="2" t="s">
        <v>91</v>
      </c>
      <c r="C20" s="2" t="s">
        <v>33</v>
      </c>
      <c r="D20" s="2" t="s">
        <v>34</v>
      </c>
      <c r="E20" s="5" t="s">
        <v>92</v>
      </c>
      <c r="F20" s="3" t="s">
        <v>93</v>
      </c>
      <c r="G20" s="3" t="s">
        <v>37</v>
      </c>
      <c r="H20" s="2" t="s">
        <v>22</v>
      </c>
      <c r="I20" s="2" t="s">
        <v>94</v>
      </c>
      <c r="J20" s="3" t="str">
        <f>HYPERLINK("https://www.boe.es/gazeta/dias/1833/05/21/pdfs/GMD-1833-62.pdf#page=2","Abrir facsímil")</f>
        <v>Abrir facsímil</v>
      </c>
      <c r="K20" s="3" t="s">
        <v>24</v>
      </c>
    </row>
    <row r="21" spans="1:11" ht="42" customHeight="1">
      <c r="A21" s="2" t="s">
        <v>91</v>
      </c>
      <c r="B21" s="2" t="s">
        <v>91</v>
      </c>
      <c r="C21" s="2" t="s">
        <v>49</v>
      </c>
      <c r="D21" s="2" t="s">
        <v>50</v>
      </c>
      <c r="E21" s="5" t="s">
        <v>95</v>
      </c>
      <c r="F21" s="3" t="s">
        <v>96</v>
      </c>
      <c r="G21" s="3" t="s">
        <v>89</v>
      </c>
      <c r="H21" s="2" t="s">
        <v>22</v>
      </c>
      <c r="I21" s="2" t="s">
        <v>97</v>
      </c>
      <c r="J21" s="3" t="str">
        <f>HYPERLINK("https://www.boe.es/gazeta/dias/1833/06/20/pdfs/GMD-1833-75.pdf#page=3","Abrir facsímil")</f>
        <v>Abrir facsímil</v>
      </c>
      <c r="K21" s="3" t="s">
        <v>24</v>
      </c>
    </row>
    <row r="22" spans="1:11" ht="42" customHeight="1">
      <c r="A22" s="2" t="s">
        <v>91</v>
      </c>
      <c r="B22" s="2" t="s">
        <v>91</v>
      </c>
      <c r="C22" s="2" t="s">
        <v>49</v>
      </c>
      <c r="D22" s="2" t="s">
        <v>50</v>
      </c>
      <c r="E22" s="5" t="s">
        <v>98</v>
      </c>
      <c r="F22" s="3" t="s">
        <v>99</v>
      </c>
      <c r="G22" s="3" t="s">
        <v>89</v>
      </c>
      <c r="H22" s="2" t="s">
        <v>22</v>
      </c>
      <c r="I22" s="2" t="s">
        <v>100</v>
      </c>
      <c r="J22" s="3" t="str">
        <f>HYPERLINK("https://www.boe.es/gazeta/dias/1833/07/04/pdfs/GMD-1833-81.pdf#page=3","Abrir facsímil")</f>
        <v>Abrir facsímil</v>
      </c>
      <c r="K22" s="3" t="s">
        <v>24</v>
      </c>
    </row>
    <row r="23" spans="1:11" ht="42" customHeight="1">
      <c r="A23" s="2" t="s">
        <v>101</v>
      </c>
      <c r="B23" s="2" t="s">
        <v>101</v>
      </c>
      <c r="C23" s="2" t="s">
        <v>26</v>
      </c>
      <c r="D23" s="2" t="s">
        <v>18</v>
      </c>
      <c r="E23" s="5" t="s">
        <v>102</v>
      </c>
      <c r="F23" s="3" t="s">
        <v>103</v>
      </c>
      <c r="G23" s="3" t="s">
        <v>37</v>
      </c>
      <c r="H23" s="2" t="s">
        <v>22</v>
      </c>
      <c r="I23" s="2" t="s">
        <v>104</v>
      </c>
      <c r="J23" s="3" t="str">
        <f>HYPERLINK("https://www.boe.es/gazeta/dias/1833/06/18/pdfs/GMD-1833-74.pdf#page=2","Abrir facsímil")</f>
        <v>Abrir facsímil</v>
      </c>
      <c r="K23" s="3" t="s">
        <v>24</v>
      </c>
    </row>
    <row r="24" spans="1:11" ht="42" customHeight="1">
      <c r="A24" s="2" t="s">
        <v>105</v>
      </c>
      <c r="B24" s="2" t="s">
        <v>106</v>
      </c>
      <c r="C24" s="2" t="s">
        <v>49</v>
      </c>
      <c r="D24" s="2" t="s">
        <v>50</v>
      </c>
      <c r="E24" s="5" t="s">
        <v>95</v>
      </c>
      <c r="F24" s="3" t="s">
        <v>96</v>
      </c>
      <c r="G24" s="3" t="s">
        <v>56</v>
      </c>
      <c r="H24" s="2" t="s">
        <v>22</v>
      </c>
      <c r="I24" s="2" t="s">
        <v>107</v>
      </c>
      <c r="J24" s="3" t="str">
        <f>HYPERLINK("https://www.boe.es/gazeta/dias/1833/06/20/pdfs/GMD-1833-75.pdf#page=1","Abrir facsímil")</f>
        <v>Abrir facsímil</v>
      </c>
      <c r="K24" s="3" t="s">
        <v>24</v>
      </c>
    </row>
    <row r="25" spans="1:11" ht="42" customHeight="1">
      <c r="A25" s="2" t="s">
        <v>108</v>
      </c>
      <c r="B25" s="2" t="s">
        <v>109</v>
      </c>
      <c r="C25" s="2" t="s">
        <v>33</v>
      </c>
      <c r="D25" s="2" t="s">
        <v>34</v>
      </c>
      <c r="E25" s="5" t="s">
        <v>110</v>
      </c>
      <c r="F25" s="3" t="s">
        <v>111</v>
      </c>
      <c r="G25" s="3" t="s">
        <v>21</v>
      </c>
      <c r="H25" s="2" t="s">
        <v>22</v>
      </c>
      <c r="I25" s="2" t="s">
        <v>112</v>
      </c>
      <c r="J25" s="3" t="str">
        <f>HYPERLINK("https://www.boe.es/gazeta/dias/1833/11/16/pdfs/GMD-1833-143.pdf#page=4","Abrir facsímil")</f>
        <v>Abrir facsímil</v>
      </c>
      <c r="K25" s="3" t="s">
        <v>24</v>
      </c>
    </row>
    <row r="26" spans="1:11" ht="42" customHeight="1">
      <c r="A26" s="2" t="s">
        <v>113</v>
      </c>
      <c r="B26" s="2" t="s">
        <v>113</v>
      </c>
      <c r="C26" s="2" t="s">
        <v>33</v>
      </c>
      <c r="D26" s="2" t="s">
        <v>34</v>
      </c>
      <c r="E26" s="5" t="s">
        <v>114</v>
      </c>
      <c r="F26" s="3" t="s">
        <v>115</v>
      </c>
      <c r="G26" s="3" t="s">
        <v>37</v>
      </c>
      <c r="H26" s="2" t="s">
        <v>22</v>
      </c>
      <c r="I26" s="2" t="s">
        <v>116</v>
      </c>
      <c r="J26" s="3" t="str">
        <f>HYPERLINK("https://www.boe.es/gazeta/dias/1833/08/20/pdfs/GMD-1833-101.pdf#page=2","Abrir facsímil")</f>
        <v>Abrir facsímil</v>
      </c>
      <c r="K26" s="3" t="s">
        <v>24</v>
      </c>
    </row>
    <row r="27" spans="1:11" ht="42" customHeight="1">
      <c r="A27" s="2" t="s">
        <v>117</v>
      </c>
      <c r="B27" s="2" t="s">
        <v>117</v>
      </c>
      <c r="C27" s="2" t="s">
        <v>26</v>
      </c>
      <c r="D27" s="2" t="s">
        <v>18</v>
      </c>
      <c r="E27" s="5" t="s">
        <v>118</v>
      </c>
      <c r="F27" s="3" t="s">
        <v>119</v>
      </c>
      <c r="G27" s="3" t="s">
        <v>37</v>
      </c>
      <c r="H27" s="2" t="s">
        <v>22</v>
      </c>
      <c r="I27" s="2" t="s">
        <v>120</v>
      </c>
      <c r="J27" s="3" t="str">
        <f>HYPERLINK("https://www.boe.es/gazeta/dias/1833/01/19/pdfs/GMD-1833-9.pdf#page=2","Abrir facsímil")</f>
        <v>Abrir facsímil</v>
      </c>
      <c r="K27" s="3" t="s">
        <v>24</v>
      </c>
    </row>
    <row r="28" spans="1:11" ht="42" customHeight="1">
      <c r="A28" s="2" t="s">
        <v>121</v>
      </c>
      <c r="B28" s="2" t="s">
        <v>121</v>
      </c>
      <c r="C28" s="2" t="s">
        <v>122</v>
      </c>
      <c r="D28" s="2" t="s">
        <v>18</v>
      </c>
      <c r="E28" s="5" t="s">
        <v>61</v>
      </c>
      <c r="F28" s="3" t="s">
        <v>62</v>
      </c>
      <c r="G28" s="3" t="s">
        <v>89</v>
      </c>
      <c r="H28" s="2" t="s">
        <v>22</v>
      </c>
      <c r="I28" s="2" t="s">
        <v>123</v>
      </c>
      <c r="J28" s="3" t="str">
        <f>HYPERLINK("https://www.boe.es/gazeta/dias/1833/10/15/pdfs/GMD-1833-126.pdf#page=3","Abrir facsímil")</f>
        <v>Abrir facsímil</v>
      </c>
      <c r="K28" s="3" t="s">
        <v>24</v>
      </c>
    </row>
    <row r="29" spans="1:11" ht="42" customHeight="1">
      <c r="A29" s="2" t="s">
        <v>124</v>
      </c>
      <c r="B29" s="2" t="s">
        <v>124</v>
      </c>
      <c r="C29" s="2" t="s">
        <v>33</v>
      </c>
      <c r="D29" s="2" t="s">
        <v>34</v>
      </c>
      <c r="E29" s="5" t="s">
        <v>125</v>
      </c>
      <c r="F29" s="3" t="s">
        <v>126</v>
      </c>
      <c r="G29" s="3" t="s">
        <v>127</v>
      </c>
      <c r="H29" s="2" t="s">
        <v>22</v>
      </c>
      <c r="I29" s="2" t="s">
        <v>128</v>
      </c>
      <c r="J29" s="3" t="str">
        <f>HYPERLINK("https://www.boe.es/gazeta/dias/1833/08/29/pdfs/GMD-1833-105.pdf#page=5","Abrir facsímil")</f>
        <v>Abrir facsímil</v>
      </c>
      <c r="K29" s="3" t="s">
        <v>24</v>
      </c>
    </row>
    <row r="30" spans="1:11" ht="42" customHeight="1">
      <c r="A30" s="2" t="s">
        <v>129</v>
      </c>
      <c r="B30" s="2" t="s">
        <v>130</v>
      </c>
      <c r="C30" s="2" t="s">
        <v>131</v>
      </c>
      <c r="D30" s="2" t="s">
        <v>18</v>
      </c>
      <c r="E30" s="5" t="s">
        <v>132</v>
      </c>
      <c r="F30" s="3" t="s">
        <v>133</v>
      </c>
      <c r="G30" s="3" t="s">
        <v>21</v>
      </c>
      <c r="H30" s="2" t="s">
        <v>22</v>
      </c>
      <c r="I30" s="2" t="s">
        <v>134</v>
      </c>
      <c r="J30" s="3" t="str">
        <f>HYPERLINK("https://www.boe.es/gazeta/dias/1833/06/13/pdfs/GMD-1833-72.pdf#page=4","Abrir facsímil")</f>
        <v>Abrir facsímil</v>
      </c>
      <c r="K30" s="3" t="s">
        <v>24</v>
      </c>
    </row>
    <row r="31" spans="1:11" ht="42" customHeight="1">
      <c r="A31" s="2" t="s">
        <v>135</v>
      </c>
      <c r="B31" s="2" t="s">
        <v>136</v>
      </c>
      <c r="C31" s="2" t="s">
        <v>49</v>
      </c>
      <c r="D31" s="2" t="s">
        <v>50</v>
      </c>
      <c r="E31" s="5" t="s">
        <v>137</v>
      </c>
      <c r="F31" s="3" t="s">
        <v>138</v>
      </c>
      <c r="G31" s="3" t="s">
        <v>21</v>
      </c>
      <c r="H31" s="2" t="s">
        <v>22</v>
      </c>
      <c r="I31" s="2" t="s">
        <v>139</v>
      </c>
      <c r="J31" s="3" t="str">
        <f>HYPERLINK("https://www.boe.es/gazeta/dias/1833/03/12/pdfs/GMD-1833-31.pdf#page=4","Abrir facsímil")</f>
        <v>Abrir facsímil</v>
      </c>
      <c r="K31" s="3" t="s">
        <v>24</v>
      </c>
    </row>
    <row r="32" spans="1:11" ht="42" customHeight="1">
      <c r="A32" s="2" t="s">
        <v>140</v>
      </c>
      <c r="B32" s="2" t="s">
        <v>140</v>
      </c>
      <c r="C32" s="2" t="s">
        <v>33</v>
      </c>
      <c r="D32" s="2" t="s">
        <v>34</v>
      </c>
      <c r="E32" s="5" t="s">
        <v>141</v>
      </c>
      <c r="F32" s="3" t="s">
        <v>142</v>
      </c>
      <c r="G32" s="3" t="s">
        <v>89</v>
      </c>
      <c r="H32" s="2" t="s">
        <v>22</v>
      </c>
      <c r="I32" s="2" t="s">
        <v>143</v>
      </c>
      <c r="J32" s="3" t="str">
        <f>HYPERLINK("https://www.boe.es/gazeta/dias/1833/11/05/pdfs/GMD-1833-138.pdf#page=3","Abrir facsímil")</f>
        <v>Abrir facsímil</v>
      </c>
      <c r="K32" s="3" t="s">
        <v>24</v>
      </c>
    </row>
    <row r="33" spans="1:11" ht="42" customHeight="1">
      <c r="A33" s="2" t="s">
        <v>144</v>
      </c>
      <c r="B33" s="2" t="s">
        <v>144</v>
      </c>
      <c r="C33" s="2" t="s">
        <v>33</v>
      </c>
      <c r="D33" s="2" t="s">
        <v>34</v>
      </c>
      <c r="E33" s="5" t="s">
        <v>145</v>
      </c>
      <c r="F33" s="3" t="s">
        <v>146</v>
      </c>
      <c r="G33" s="3" t="s">
        <v>56</v>
      </c>
      <c r="H33" s="2" t="s">
        <v>22</v>
      </c>
      <c r="I33" s="2" t="s">
        <v>147</v>
      </c>
      <c r="J33" s="3" t="str">
        <f>HYPERLINK("https://www.boe.es/gazeta/dias/1833/06/25/pdfs/GMD-1833-77.pdf#page=1","Abrir facsímil")</f>
        <v>Abrir facsímil</v>
      </c>
      <c r="K33" s="3" t="s">
        <v>24</v>
      </c>
    </row>
    <row r="34" spans="1:11" ht="42" customHeight="1">
      <c r="A34" s="2" t="s">
        <v>148</v>
      </c>
      <c r="B34" s="2" t="s">
        <v>149</v>
      </c>
      <c r="C34" s="2" t="s">
        <v>49</v>
      </c>
      <c r="D34" s="2" t="s">
        <v>50</v>
      </c>
      <c r="E34" s="5" t="s">
        <v>150</v>
      </c>
      <c r="F34" s="3" t="s">
        <v>151</v>
      </c>
      <c r="G34" s="3" t="s">
        <v>56</v>
      </c>
      <c r="H34" s="2" t="s">
        <v>22</v>
      </c>
      <c r="I34" s="2" t="s">
        <v>152</v>
      </c>
      <c r="J34" s="3" t="str">
        <f>HYPERLINK("https://www.boe.es/gazeta/dias/1833/10/24/pdfs/GMD-1833-131.pdf#page=1","Abrir facsímil")</f>
        <v>Abrir facsímil</v>
      </c>
      <c r="K34" s="3" t="s">
        <v>24</v>
      </c>
    </row>
    <row r="35" spans="1:11" ht="42" customHeight="1">
      <c r="A35" s="2" t="s">
        <v>153</v>
      </c>
      <c r="B35" s="2" t="s">
        <v>154</v>
      </c>
      <c r="C35" s="2" t="s">
        <v>33</v>
      </c>
      <c r="D35" s="2" t="s">
        <v>34</v>
      </c>
      <c r="E35" s="5" t="s">
        <v>155</v>
      </c>
      <c r="F35" s="3" t="s">
        <v>156</v>
      </c>
      <c r="G35" s="3" t="s">
        <v>21</v>
      </c>
      <c r="H35" s="2" t="s">
        <v>22</v>
      </c>
      <c r="I35" s="2" t="s">
        <v>157</v>
      </c>
      <c r="J35" s="3" t="str">
        <f>HYPERLINK("https://www.boe.es/gazeta/dias/1833/08/01/pdfs/GMD-1833-93.pdf#page=4","Abrir facsímil")</f>
        <v>Abrir facsímil</v>
      </c>
      <c r="K35" s="3" t="s">
        <v>24</v>
      </c>
    </row>
    <row r="36" spans="1:11" ht="42" customHeight="1">
      <c r="A36" s="2" t="s">
        <v>158</v>
      </c>
      <c r="B36" s="2" t="s">
        <v>158</v>
      </c>
      <c r="C36" s="2" t="s">
        <v>33</v>
      </c>
      <c r="D36" s="2" t="s">
        <v>34</v>
      </c>
      <c r="E36" s="5" t="s">
        <v>159</v>
      </c>
      <c r="F36" s="3" t="s">
        <v>160</v>
      </c>
      <c r="G36" s="3" t="s">
        <v>45</v>
      </c>
      <c r="H36" s="2" t="s">
        <v>22</v>
      </c>
      <c r="I36" s="2" t="s">
        <v>161</v>
      </c>
      <c r="J36" s="3" t="str">
        <f>HYPERLINK("https://www.boe.es/gazeta/dias/1833/09/24/pdfs/GMD-1833-116.pdf#page=6","Abrir facsímil")</f>
        <v>Abrir facsímil</v>
      </c>
      <c r="K36" s="3" t="s">
        <v>24</v>
      </c>
    </row>
    <row r="37" spans="1:11" ht="42" customHeight="1">
      <c r="A37" s="2" t="s">
        <v>162</v>
      </c>
      <c r="B37" s="2" t="s">
        <v>162</v>
      </c>
      <c r="C37" s="2" t="s">
        <v>49</v>
      </c>
      <c r="D37" s="2" t="s">
        <v>50</v>
      </c>
      <c r="E37" s="5" t="s">
        <v>155</v>
      </c>
      <c r="F37" s="3" t="s">
        <v>156</v>
      </c>
      <c r="G37" s="3" t="s">
        <v>21</v>
      </c>
      <c r="H37" s="2" t="s">
        <v>22</v>
      </c>
      <c r="I37" s="2" t="s">
        <v>163</v>
      </c>
      <c r="J37" s="3" t="str">
        <f>HYPERLINK("https://www.boe.es/gazeta/dias/1833/08/01/pdfs/GMD-1833-93.pdf#page=4","Abrir facsímil")</f>
        <v>Abrir facsímil</v>
      </c>
      <c r="K37" s="3" t="s">
        <v>24</v>
      </c>
    </row>
    <row r="38" spans="1:11" ht="42" customHeight="1">
      <c r="A38" s="2" t="s">
        <v>164</v>
      </c>
      <c r="B38" s="2" t="s">
        <v>164</v>
      </c>
      <c r="C38" s="2" t="s">
        <v>26</v>
      </c>
      <c r="D38" s="2" t="s">
        <v>18</v>
      </c>
      <c r="E38" s="5" t="s">
        <v>165</v>
      </c>
      <c r="F38" s="3" t="s">
        <v>166</v>
      </c>
      <c r="G38" s="3" t="s">
        <v>37</v>
      </c>
      <c r="H38" s="2" t="s">
        <v>22</v>
      </c>
      <c r="I38" s="2" t="s">
        <v>167</v>
      </c>
      <c r="J38" s="3" t="str">
        <f>HYPERLINK("https://www.boe.es/gazeta/dias/1833/08/15/pdfs/GMD-1833-99.pdf#page=2","Abrir facsímil")</f>
        <v>Abrir facsímil</v>
      </c>
      <c r="K38" s="3" t="s">
        <v>24</v>
      </c>
    </row>
    <row r="39" spans="1:11" ht="42" customHeight="1">
      <c r="A39" s="2" t="s">
        <v>168</v>
      </c>
      <c r="B39" s="2" t="s">
        <v>169</v>
      </c>
      <c r="C39" s="2" t="s">
        <v>33</v>
      </c>
      <c r="D39" s="2" t="s">
        <v>34</v>
      </c>
      <c r="E39" s="5" t="s">
        <v>170</v>
      </c>
      <c r="F39" s="3" t="s">
        <v>171</v>
      </c>
      <c r="G39" s="3" t="s">
        <v>89</v>
      </c>
      <c r="H39" s="2" t="s">
        <v>38</v>
      </c>
      <c r="I39" s="2" t="s">
        <v>172</v>
      </c>
      <c r="J39" s="3" t="str">
        <f>HYPERLINK("https://www.boe.es/gazeta/dias/1833/09/26/pdfs/GMD-1833-117.pdf#page=3","Abrir facsímil")</f>
        <v>Abrir facsímil</v>
      </c>
      <c r="K39" s="3" t="s">
        <v>40</v>
      </c>
    </row>
    <row r="40" spans="1:11" ht="42" customHeight="1">
      <c r="A40" s="2" t="s">
        <v>173</v>
      </c>
      <c r="B40" s="2" t="s">
        <v>174</v>
      </c>
      <c r="C40" s="2" t="s">
        <v>33</v>
      </c>
      <c r="D40" s="2" t="s">
        <v>34</v>
      </c>
      <c r="E40" s="5" t="s">
        <v>159</v>
      </c>
      <c r="F40" s="3" t="s">
        <v>160</v>
      </c>
      <c r="G40" s="3" t="s">
        <v>175</v>
      </c>
      <c r="H40" s="2" t="s">
        <v>22</v>
      </c>
      <c r="I40" s="2" t="s">
        <v>176</v>
      </c>
      <c r="J40" s="3" t="str">
        <f>HYPERLINK("https://www.boe.es/gazeta/dias/1833/09/24/pdfs/GMD-1833-116.pdf#page=7","Abrir facsímil")</f>
        <v>Abrir facsímil</v>
      </c>
      <c r="K40" s="3" t="s">
        <v>24</v>
      </c>
    </row>
    <row r="41" spans="1:11" ht="42" customHeight="1">
      <c r="A41" s="2" t="s">
        <v>177</v>
      </c>
      <c r="B41" s="2" t="s">
        <v>177</v>
      </c>
      <c r="C41" s="2" t="s">
        <v>33</v>
      </c>
      <c r="D41" s="2" t="s">
        <v>34</v>
      </c>
      <c r="E41" s="5" t="s">
        <v>178</v>
      </c>
      <c r="F41" s="3" t="s">
        <v>179</v>
      </c>
      <c r="G41" s="3" t="s">
        <v>37</v>
      </c>
      <c r="H41" s="2" t="s">
        <v>22</v>
      </c>
      <c r="I41" s="2" t="s">
        <v>180</v>
      </c>
      <c r="J41" s="3" t="str">
        <f>HYPERLINK("https://www.boe.es/gazeta/dias/1833/01/05/pdfs/GMD-1833-3.pdf#page=2","Abrir facsímil")</f>
        <v>Abrir facsímil</v>
      </c>
      <c r="K41" s="3" t="s">
        <v>24</v>
      </c>
    </row>
    <row r="42" spans="1:11" ht="42" customHeight="1">
      <c r="A42" s="2" t="s">
        <v>181</v>
      </c>
      <c r="B42" s="2" t="s">
        <v>181</v>
      </c>
      <c r="C42" s="2" t="s">
        <v>122</v>
      </c>
      <c r="D42" s="2" t="s">
        <v>18</v>
      </c>
      <c r="E42" s="5" t="s">
        <v>182</v>
      </c>
      <c r="F42" s="3" t="s">
        <v>183</v>
      </c>
      <c r="G42" s="3" t="s">
        <v>56</v>
      </c>
      <c r="H42" s="2" t="s">
        <v>22</v>
      </c>
      <c r="I42" s="2" t="s">
        <v>184</v>
      </c>
      <c r="J42" s="3" t="str">
        <f>HYPERLINK("https://www.boe.es/gazeta/dias/1833/02/12/pdfs/GMD-1833-19.pdf#page=1","Abrir facsímil")</f>
        <v>Abrir facsímil</v>
      </c>
      <c r="K42" s="3" t="s">
        <v>24</v>
      </c>
    </row>
    <row r="43" spans="1:11" ht="42" customHeight="1">
      <c r="A43" s="2" t="s">
        <v>185</v>
      </c>
      <c r="B43" s="2" t="s">
        <v>185</v>
      </c>
      <c r="C43" s="2" t="s">
        <v>26</v>
      </c>
      <c r="D43" s="2" t="s">
        <v>18</v>
      </c>
      <c r="E43" s="5" t="s">
        <v>186</v>
      </c>
      <c r="F43" s="3" t="s">
        <v>187</v>
      </c>
      <c r="G43" s="3" t="s">
        <v>37</v>
      </c>
      <c r="H43" s="2" t="s">
        <v>22</v>
      </c>
      <c r="I43" s="2" t="s">
        <v>188</v>
      </c>
      <c r="J43" s="3" t="str">
        <f>HYPERLINK("https://www.boe.es/gazeta/dias/1833/07/02/pdfs/GMD-1833-80.pdf#page=2","Abrir facsímil")</f>
        <v>Abrir facsímil</v>
      </c>
      <c r="K43" s="3" t="s">
        <v>24</v>
      </c>
    </row>
    <row r="44" spans="1:11" ht="42" customHeight="1">
      <c r="A44" s="2" t="s">
        <v>189</v>
      </c>
      <c r="B44" s="2" t="s">
        <v>190</v>
      </c>
      <c r="C44" s="2" t="s">
        <v>33</v>
      </c>
      <c r="D44" s="2" t="s">
        <v>191</v>
      </c>
      <c r="E44" s="5" t="s">
        <v>192</v>
      </c>
      <c r="F44" s="3" t="s">
        <v>193</v>
      </c>
      <c r="G44" s="3" t="s">
        <v>56</v>
      </c>
      <c r="H44" s="2" t="s">
        <v>22</v>
      </c>
      <c r="I44" s="2" t="s">
        <v>194</v>
      </c>
      <c r="J44" s="3" t="str">
        <f>HYPERLINK("https://www.boe.es/gazeta/dias/1833/12/14/pdfs/GMD-1833-160E.pdf#page=1","Abrir facsímil")</f>
        <v>Abrir facsímil</v>
      </c>
      <c r="K44" s="3" t="s">
        <v>24</v>
      </c>
    </row>
    <row r="45" spans="1:11" ht="42" customHeight="1">
      <c r="A45" s="2" t="s">
        <v>195</v>
      </c>
      <c r="B45" s="2" t="s">
        <v>196</v>
      </c>
      <c r="C45" s="2" t="s">
        <v>33</v>
      </c>
      <c r="D45" s="2" t="s">
        <v>34</v>
      </c>
      <c r="E45" s="5" t="s">
        <v>197</v>
      </c>
      <c r="F45" s="3" t="s">
        <v>198</v>
      </c>
      <c r="G45" s="3" t="s">
        <v>56</v>
      </c>
      <c r="H45" s="2" t="s">
        <v>22</v>
      </c>
      <c r="I45" s="2" t="s">
        <v>199</v>
      </c>
      <c r="J45" s="3" t="str">
        <f>HYPERLINK("https://www.boe.es/gazeta/dias/1833/05/07/pdfs/GMD-1833-56.pdf#page=1","Abrir facsímil")</f>
        <v>Abrir facsímil</v>
      </c>
      <c r="K45" s="3" t="s">
        <v>24</v>
      </c>
    </row>
    <row r="46" spans="1:11" ht="42" customHeight="1">
      <c r="A46" s="2" t="s">
        <v>200</v>
      </c>
      <c r="B46" s="2" t="s">
        <v>201</v>
      </c>
      <c r="C46" s="2" t="s">
        <v>33</v>
      </c>
      <c r="D46" s="2" t="s">
        <v>34</v>
      </c>
      <c r="E46" s="5" t="s">
        <v>202</v>
      </c>
      <c r="F46" s="3" t="s">
        <v>203</v>
      </c>
      <c r="G46" s="3" t="s">
        <v>21</v>
      </c>
      <c r="H46" s="2" t="s">
        <v>22</v>
      </c>
      <c r="I46" s="2" t="s">
        <v>204</v>
      </c>
      <c r="J46" s="3" t="str">
        <f>HYPERLINK("https://www.boe.es/gazeta/dias/1833/05/14/pdfs/GMD-1833-59.pdf#page=4","Abrir facsímil")</f>
        <v>Abrir facsímil</v>
      </c>
      <c r="K46" s="3" t="s">
        <v>24</v>
      </c>
    </row>
    <row r="47" spans="1:11" ht="42" customHeight="1">
      <c r="A47" s="2" t="s">
        <v>205</v>
      </c>
      <c r="B47" s="2" t="s">
        <v>206</v>
      </c>
      <c r="C47" s="2" t="s">
        <v>207</v>
      </c>
      <c r="D47" s="2" t="s">
        <v>18</v>
      </c>
      <c r="E47" s="5" t="s">
        <v>208</v>
      </c>
      <c r="F47" s="3" t="s">
        <v>209</v>
      </c>
      <c r="G47" s="3" t="s">
        <v>127</v>
      </c>
      <c r="H47" s="2" t="s">
        <v>22</v>
      </c>
      <c r="I47" s="2" t="s">
        <v>210</v>
      </c>
      <c r="J47" s="3" t="str">
        <f>HYPERLINK("https://www.boe.es/gazeta/dias/1833/01/01/pdfs/GMD-1833-1.pdf#page=5","Abrir facsímil")</f>
        <v>Abrir facsímil</v>
      </c>
      <c r="K47" s="3" t="s">
        <v>24</v>
      </c>
    </row>
    <row r="48" spans="1:11" ht="42" customHeight="1">
      <c r="A48" s="2" t="s">
        <v>211</v>
      </c>
      <c r="B48" s="2" t="s">
        <v>212</v>
      </c>
      <c r="C48" s="2" t="s">
        <v>131</v>
      </c>
      <c r="D48" s="2" t="s">
        <v>18</v>
      </c>
      <c r="E48" s="5" t="s">
        <v>213</v>
      </c>
      <c r="F48" s="3" t="s">
        <v>214</v>
      </c>
      <c r="G48" s="3" t="s">
        <v>21</v>
      </c>
      <c r="H48" s="2" t="s">
        <v>22</v>
      </c>
      <c r="I48" s="2" t="s">
        <v>215</v>
      </c>
      <c r="J48" s="3" t="str">
        <f>HYPERLINK("https://www.boe.es/gazeta/dias/1833/08/17/pdfs/GMD-1833-100.pdf#page=4","Abrir facsímil")</f>
        <v>Abrir facsímil</v>
      </c>
      <c r="K48" s="3" t="s">
        <v>24</v>
      </c>
    </row>
    <row r="49" spans="1:11" ht="42" customHeight="1">
      <c r="A49" s="2" t="s">
        <v>216</v>
      </c>
      <c r="B49" s="2" t="s">
        <v>217</v>
      </c>
      <c r="C49" s="2" t="s">
        <v>26</v>
      </c>
      <c r="D49" s="2" t="s">
        <v>18</v>
      </c>
      <c r="E49" s="5" t="s">
        <v>192</v>
      </c>
      <c r="F49" s="3" t="s">
        <v>218</v>
      </c>
      <c r="G49" s="3" t="s">
        <v>219</v>
      </c>
      <c r="H49" s="2" t="s">
        <v>22</v>
      </c>
      <c r="I49" s="2" t="s">
        <v>220</v>
      </c>
      <c r="J49" s="3" t="str">
        <f>HYPERLINK("https://www.boe.es/gazeta/dias/1833/12/14/pdfs/GMD-1833-159.pdf#page=4","Abrir facsímil")</f>
        <v>Abrir facsímil</v>
      </c>
      <c r="K49" s="3" t="s">
        <v>24</v>
      </c>
    </row>
    <row r="50" spans="1:11" ht="42" customHeight="1">
      <c r="A50" s="2" t="s">
        <v>216</v>
      </c>
      <c r="B50" s="2" t="s">
        <v>217</v>
      </c>
      <c r="C50" s="2" t="s">
        <v>17</v>
      </c>
      <c r="D50" s="2" t="s">
        <v>18</v>
      </c>
      <c r="E50" s="5" t="s">
        <v>192</v>
      </c>
      <c r="F50" s="3" t="s">
        <v>218</v>
      </c>
      <c r="G50" s="3" t="s">
        <v>89</v>
      </c>
      <c r="H50" s="2" t="s">
        <v>22</v>
      </c>
      <c r="I50" s="2" t="s">
        <v>221</v>
      </c>
      <c r="J50" s="3" t="str">
        <f>HYPERLINK("https://www.boe.es/gazeta/dias/1833/12/14/pdfs/GMD-1833-159.pdf#page=3","Abrir facsímil")</f>
        <v>Abrir facsímil</v>
      </c>
      <c r="K50" s="3" t="s">
        <v>24</v>
      </c>
    </row>
    <row r="51" spans="1:11" ht="42" customHeight="1">
      <c r="A51" s="2" t="s">
        <v>222</v>
      </c>
      <c r="B51" s="2" t="s">
        <v>223</v>
      </c>
      <c r="C51" s="2" t="s">
        <v>33</v>
      </c>
      <c r="D51" s="2" t="s">
        <v>34</v>
      </c>
      <c r="E51" s="5" t="s">
        <v>192</v>
      </c>
      <c r="F51" s="3" t="s">
        <v>218</v>
      </c>
      <c r="G51" s="3" t="s">
        <v>45</v>
      </c>
      <c r="H51" s="2" t="s">
        <v>22</v>
      </c>
      <c r="I51" s="2" t="s">
        <v>224</v>
      </c>
      <c r="J51" s="3" t="str">
        <f>HYPERLINK("https://www.boe.es/gazeta/dias/1833/12/14/pdfs/GMD-1833-159.pdf#page=6","Abrir facsímil")</f>
        <v>Abrir facsímil</v>
      </c>
      <c r="K51" s="3" t="s">
        <v>24</v>
      </c>
    </row>
    <row r="52" spans="1:11" ht="42" customHeight="1">
      <c r="A52" s="2" t="s">
        <v>225</v>
      </c>
      <c r="B52" s="2" t="s">
        <v>226</v>
      </c>
      <c r="C52" s="2" t="s">
        <v>49</v>
      </c>
      <c r="D52" s="2" t="s">
        <v>50</v>
      </c>
      <c r="E52" s="5" t="s">
        <v>227</v>
      </c>
      <c r="F52" s="3" t="s">
        <v>228</v>
      </c>
      <c r="G52" s="3" t="s">
        <v>89</v>
      </c>
      <c r="H52" s="2" t="s">
        <v>22</v>
      </c>
      <c r="I52" s="2" t="s">
        <v>229</v>
      </c>
      <c r="J52" s="3" t="str">
        <f>HYPERLINK("https://www.boe.es/gazeta/dias/1833/08/08/pdfs/GMD-1833-96.pdf#page=3","Abrir facsímil")</f>
        <v>Abrir facsímil</v>
      </c>
      <c r="K52" s="3" t="s">
        <v>24</v>
      </c>
    </row>
    <row r="53" spans="1:11" ht="42" customHeight="1">
      <c r="A53" s="2" t="s">
        <v>230</v>
      </c>
      <c r="B53" s="2" t="s">
        <v>231</v>
      </c>
      <c r="C53" s="2" t="s">
        <v>33</v>
      </c>
      <c r="D53" s="2" t="s">
        <v>34</v>
      </c>
      <c r="E53" s="5" t="s">
        <v>208</v>
      </c>
      <c r="F53" s="3" t="s">
        <v>209</v>
      </c>
      <c r="G53" s="3" t="s">
        <v>45</v>
      </c>
      <c r="H53" s="2" t="s">
        <v>22</v>
      </c>
      <c r="I53" s="2" t="s">
        <v>232</v>
      </c>
      <c r="J53" s="3" t="str">
        <f>HYPERLINK("https://www.boe.es/gazeta/dias/1833/01/01/pdfs/GMD-1833-1.pdf#page=6","Abrir facsímil")</f>
        <v>Abrir facsímil</v>
      </c>
      <c r="K53" s="3" t="s">
        <v>24</v>
      </c>
    </row>
    <row r="54" spans="1:11" ht="42" customHeight="1">
      <c r="A54" s="2" t="s">
        <v>230</v>
      </c>
      <c r="B54" s="2" t="s">
        <v>231</v>
      </c>
      <c r="C54" s="2" t="s">
        <v>33</v>
      </c>
      <c r="D54" s="2" t="s">
        <v>34</v>
      </c>
      <c r="E54" s="5" t="s">
        <v>233</v>
      </c>
      <c r="F54" s="3" t="s">
        <v>234</v>
      </c>
      <c r="G54" s="3" t="s">
        <v>21</v>
      </c>
      <c r="H54" s="2" t="s">
        <v>22</v>
      </c>
      <c r="I54" s="2" t="s">
        <v>235</v>
      </c>
      <c r="J54" s="3" t="str">
        <f>HYPERLINK("https://www.boe.es/gazeta/dias/1833/11/21/pdfs/GMD-1833-146.pdf#page=4","Abrir facsímil")</f>
        <v>Abrir facsímil</v>
      </c>
      <c r="K54" s="3" t="s">
        <v>24</v>
      </c>
    </row>
    <row r="55" spans="1:11" ht="42" customHeight="1">
      <c r="A55" s="2" t="s">
        <v>236</v>
      </c>
      <c r="B55" s="2" t="s">
        <v>237</v>
      </c>
      <c r="C55" s="2" t="s">
        <v>33</v>
      </c>
      <c r="D55" s="2" t="s">
        <v>34</v>
      </c>
      <c r="E55" s="5" t="s">
        <v>159</v>
      </c>
      <c r="F55" s="3" t="s">
        <v>160</v>
      </c>
      <c r="G55" s="3" t="s">
        <v>175</v>
      </c>
      <c r="H55" s="2" t="s">
        <v>22</v>
      </c>
      <c r="I55" s="2" t="s">
        <v>238</v>
      </c>
      <c r="J55" s="3" t="str">
        <f>HYPERLINK("https://www.boe.es/gazeta/dias/1833/09/24/pdfs/GMD-1833-116.pdf#page=7","Abrir facsímil")</f>
        <v>Abrir facsímil</v>
      </c>
      <c r="K55" s="3" t="s">
        <v>24</v>
      </c>
    </row>
    <row r="56" spans="1:11" ht="42" customHeight="1">
      <c r="A56" s="2" t="s">
        <v>239</v>
      </c>
      <c r="B56" s="2" t="s">
        <v>240</v>
      </c>
      <c r="C56" s="2" t="s">
        <v>131</v>
      </c>
      <c r="D56" s="2" t="s">
        <v>18</v>
      </c>
      <c r="E56" s="5" t="s">
        <v>241</v>
      </c>
      <c r="F56" s="3" t="s">
        <v>242</v>
      </c>
      <c r="G56" s="3" t="s">
        <v>21</v>
      </c>
      <c r="H56" s="2" t="s">
        <v>22</v>
      </c>
      <c r="I56" s="2" t="s">
        <v>243</v>
      </c>
      <c r="J56" s="3" t="str">
        <f>HYPERLINK("https://www.boe.es/gazeta/dias/1833/11/09/pdfs/GMD-1833-140.pdf#page=4","Abrir facsímil")</f>
        <v>Abrir facsímil</v>
      </c>
      <c r="K56" s="3" t="s">
        <v>24</v>
      </c>
    </row>
    <row r="57" spans="1:11" ht="42" customHeight="1">
      <c r="A57" s="2" t="s">
        <v>244</v>
      </c>
      <c r="B57" s="2" t="s">
        <v>245</v>
      </c>
      <c r="C57" s="2" t="s">
        <v>33</v>
      </c>
      <c r="D57" s="2" t="s">
        <v>34</v>
      </c>
      <c r="E57" s="5" t="s">
        <v>110</v>
      </c>
      <c r="F57" s="3" t="s">
        <v>111</v>
      </c>
      <c r="G57" s="3" t="s">
        <v>127</v>
      </c>
      <c r="H57" s="2" t="s">
        <v>22</v>
      </c>
      <c r="I57" s="2" t="s">
        <v>246</v>
      </c>
      <c r="J57" s="3" t="str">
        <f>HYPERLINK("https://www.boe.es/gazeta/dias/1833/11/16/pdfs/GMD-1833-143.pdf#page=5","Abrir facsímil")</f>
        <v>Abrir facsímil</v>
      </c>
      <c r="K57" s="3" t="s">
        <v>24</v>
      </c>
    </row>
    <row r="58" spans="1:11" ht="42" customHeight="1">
      <c r="A58" s="2" t="s">
        <v>247</v>
      </c>
      <c r="B58" s="2" t="s">
        <v>248</v>
      </c>
      <c r="C58" s="2" t="s">
        <v>33</v>
      </c>
      <c r="D58" s="2" t="s">
        <v>34</v>
      </c>
      <c r="E58" s="5" t="s">
        <v>155</v>
      </c>
      <c r="F58" s="3" t="s">
        <v>156</v>
      </c>
      <c r="G58" s="3" t="s">
        <v>56</v>
      </c>
      <c r="H58" s="2" t="s">
        <v>22</v>
      </c>
      <c r="I58" s="2" t="s">
        <v>249</v>
      </c>
      <c r="J58" s="3" t="str">
        <f>HYPERLINK("https://www.boe.es/gazeta/dias/1833/08/01/pdfs/GMD-1833-93.pdf#page=1","Abrir facsímil")</f>
        <v>Abrir facsímil</v>
      </c>
      <c r="K58" s="3" t="s">
        <v>24</v>
      </c>
    </row>
    <row r="59" spans="1:11" ht="42" customHeight="1">
      <c r="A59" s="2" t="s">
        <v>250</v>
      </c>
      <c r="B59" s="2" t="s">
        <v>250</v>
      </c>
      <c r="C59" s="2" t="s">
        <v>33</v>
      </c>
      <c r="D59" s="2" t="s">
        <v>34</v>
      </c>
      <c r="E59" s="5" t="s">
        <v>251</v>
      </c>
      <c r="F59" s="3" t="s">
        <v>252</v>
      </c>
      <c r="G59" s="3" t="s">
        <v>21</v>
      </c>
      <c r="H59" s="2" t="s">
        <v>22</v>
      </c>
      <c r="I59" s="2" t="s">
        <v>253</v>
      </c>
      <c r="J59" s="3" t="str">
        <f>HYPERLINK("https://www.boe.es/gazeta/dias/1833/06/08/pdfs/GMD-1833-70.pdf#page=4","Abrir facsímil")</f>
        <v>Abrir facsímil</v>
      </c>
      <c r="K59" s="3" t="s">
        <v>24</v>
      </c>
    </row>
    <row r="60" spans="1:11" ht="42" customHeight="1">
      <c r="A60" s="2" t="s">
        <v>254</v>
      </c>
      <c r="B60" s="2" t="s">
        <v>255</v>
      </c>
      <c r="C60" s="2" t="s">
        <v>26</v>
      </c>
      <c r="D60" s="2" t="s">
        <v>18</v>
      </c>
      <c r="E60" s="5" t="s">
        <v>208</v>
      </c>
      <c r="F60" s="3" t="s">
        <v>209</v>
      </c>
      <c r="G60" s="3" t="s">
        <v>45</v>
      </c>
      <c r="H60" s="2" t="s">
        <v>22</v>
      </c>
      <c r="I60" s="2" t="s">
        <v>256</v>
      </c>
      <c r="J60" s="3" t="str">
        <f>HYPERLINK("https://www.boe.es/gazeta/dias/1833/01/01/pdfs/GMD-1833-1.pdf#page=6","Abrir facsímil")</f>
        <v>Abrir facsímil</v>
      </c>
      <c r="K60" s="3" t="s">
        <v>24</v>
      </c>
    </row>
    <row r="61" spans="1:11" ht="42" customHeight="1">
      <c r="A61" s="2" t="s">
        <v>257</v>
      </c>
      <c r="B61" s="2" t="s">
        <v>257</v>
      </c>
      <c r="C61" s="2" t="s">
        <v>258</v>
      </c>
      <c r="D61" s="2" t="s">
        <v>50</v>
      </c>
      <c r="E61" s="5" t="s">
        <v>259</v>
      </c>
      <c r="F61" s="3" t="s">
        <v>260</v>
      </c>
      <c r="G61" s="3" t="s">
        <v>89</v>
      </c>
      <c r="H61" s="2" t="s">
        <v>22</v>
      </c>
      <c r="I61" s="2" t="s">
        <v>261</v>
      </c>
      <c r="J61" s="3" t="str">
        <f>HYPERLINK("https://www.boe.es/gazeta/dias/1833/02/26/pdfs/GMD-1833-25.pdf#page=3","Abrir facsímil")</f>
        <v>Abrir facsímil</v>
      </c>
      <c r="K61" s="3" t="s">
        <v>24</v>
      </c>
    </row>
    <row r="62" spans="1:11" ht="42" customHeight="1">
      <c r="A62" s="2" t="s">
        <v>262</v>
      </c>
      <c r="B62" s="2" t="s">
        <v>263</v>
      </c>
      <c r="C62" s="2" t="s">
        <v>33</v>
      </c>
      <c r="D62" s="2" t="s">
        <v>34</v>
      </c>
      <c r="E62" s="5" t="s">
        <v>155</v>
      </c>
      <c r="F62" s="3" t="s">
        <v>156</v>
      </c>
      <c r="G62" s="3" t="s">
        <v>56</v>
      </c>
      <c r="H62" s="2" t="s">
        <v>22</v>
      </c>
      <c r="I62" s="2" t="s">
        <v>264</v>
      </c>
      <c r="J62" s="3" t="str">
        <f>HYPERLINK("https://www.boe.es/gazeta/dias/1833/08/01/pdfs/GMD-1833-93.pdf#page=1","Abrir facsímil")</f>
        <v>Abrir facsímil</v>
      </c>
      <c r="K62" s="3" t="s">
        <v>24</v>
      </c>
    </row>
    <row r="63" spans="1:11" ht="42" customHeight="1">
      <c r="A63" s="2" t="s">
        <v>265</v>
      </c>
      <c r="B63" s="2" t="s">
        <v>265</v>
      </c>
      <c r="C63" s="2" t="s">
        <v>17</v>
      </c>
      <c r="D63" s="2" t="s">
        <v>18</v>
      </c>
      <c r="E63" s="5" t="s">
        <v>266</v>
      </c>
      <c r="F63" s="3" t="s">
        <v>267</v>
      </c>
      <c r="G63" s="3" t="s">
        <v>268</v>
      </c>
      <c r="H63" s="2" t="s">
        <v>22</v>
      </c>
      <c r="I63" s="2" t="s">
        <v>269</v>
      </c>
      <c r="J63" s="3" t="str">
        <f>HYPERLINK("https://www.boe.es/gazeta/dias/1833/10/05/pdfs/GMD-1833-122.pdf#page=3","Abrir facsímil")</f>
        <v>Abrir facsímil</v>
      </c>
      <c r="K63" s="3" t="s">
        <v>24</v>
      </c>
    </row>
    <row r="64" spans="1:11" ht="42" customHeight="1">
      <c r="A64" s="2" t="s">
        <v>270</v>
      </c>
      <c r="B64" s="2" t="s">
        <v>271</v>
      </c>
      <c r="C64" s="2" t="s">
        <v>26</v>
      </c>
      <c r="D64" s="2" t="s">
        <v>18</v>
      </c>
      <c r="E64" s="5" t="s">
        <v>272</v>
      </c>
      <c r="F64" s="3" t="s">
        <v>273</v>
      </c>
      <c r="G64" s="3" t="s">
        <v>37</v>
      </c>
      <c r="H64" s="2" t="s">
        <v>22</v>
      </c>
      <c r="I64" s="2" t="s">
        <v>274</v>
      </c>
      <c r="J64" s="3" t="str">
        <f>HYPERLINK("https://www.boe.es/gazeta/dias/1833/11/19/pdfs/GMD-1833-144.pdf#page=2","Abrir facsímil")</f>
        <v>Abrir facsímil</v>
      </c>
      <c r="K64" s="3" t="s">
        <v>24</v>
      </c>
    </row>
    <row r="65" spans="1:11" ht="42" customHeight="1">
      <c r="A65" s="2" t="s">
        <v>275</v>
      </c>
      <c r="B65" s="2" t="s">
        <v>276</v>
      </c>
      <c r="C65" s="2" t="s">
        <v>26</v>
      </c>
      <c r="D65" s="2" t="s">
        <v>18</v>
      </c>
      <c r="E65" s="5" t="s">
        <v>277</v>
      </c>
      <c r="F65" s="3" t="s">
        <v>278</v>
      </c>
      <c r="G65" s="3" t="s">
        <v>45</v>
      </c>
      <c r="H65" s="2" t="s">
        <v>22</v>
      </c>
      <c r="I65" s="2" t="s">
        <v>279</v>
      </c>
      <c r="J65" s="3" t="str">
        <f>HYPERLINK("https://www.boe.es/gazeta/dias/1833/12/12/pdfs/GMD-1833-158.pdf#page=6","Abrir facsímil")</f>
        <v>Abrir facsímil</v>
      </c>
      <c r="K65" s="3" t="s">
        <v>24</v>
      </c>
    </row>
    <row r="66" spans="1:11" ht="42" customHeight="1">
      <c r="A66" s="2" t="s">
        <v>280</v>
      </c>
      <c r="B66" s="2" t="s">
        <v>280</v>
      </c>
      <c r="C66" s="2" t="s">
        <v>207</v>
      </c>
      <c r="D66" s="2" t="s">
        <v>18</v>
      </c>
      <c r="E66" s="5" t="s">
        <v>281</v>
      </c>
      <c r="F66" s="3" t="s">
        <v>282</v>
      </c>
      <c r="G66" s="3" t="s">
        <v>21</v>
      </c>
      <c r="H66" s="2" t="s">
        <v>22</v>
      </c>
      <c r="I66" s="2" t="s">
        <v>283</v>
      </c>
      <c r="J66" s="3" t="str">
        <f>HYPERLINK("https://www.boe.es/gazeta/dias/1833/01/08/pdfs/GMD-1833-4.pdf#page=4","Abrir facsímil")</f>
        <v>Abrir facsímil</v>
      </c>
      <c r="K66" s="3" t="s">
        <v>24</v>
      </c>
    </row>
    <row r="67" spans="1:11" ht="42" customHeight="1">
      <c r="A67" s="2" t="s">
        <v>284</v>
      </c>
      <c r="B67" s="2" t="s">
        <v>284</v>
      </c>
      <c r="C67" s="2" t="s">
        <v>26</v>
      </c>
      <c r="D67" s="2" t="s">
        <v>18</v>
      </c>
      <c r="E67" s="5" t="s">
        <v>285</v>
      </c>
      <c r="F67" s="3" t="s">
        <v>286</v>
      </c>
      <c r="G67" s="3" t="s">
        <v>89</v>
      </c>
      <c r="H67" s="2" t="s">
        <v>22</v>
      </c>
      <c r="I67" s="2" t="s">
        <v>287</v>
      </c>
      <c r="J67" s="3" t="str">
        <f>HYPERLINK("https://www.boe.es/gazeta/dias/1833/04/04/pdfs/GMD-1833-41.pdf#page=3","Abrir facsímil")</f>
        <v>Abrir facsímil</v>
      </c>
      <c r="K67" s="3" t="s">
        <v>24</v>
      </c>
    </row>
    <row r="68" spans="1:11" ht="42" customHeight="1">
      <c r="A68" s="2" t="s">
        <v>288</v>
      </c>
      <c r="B68" s="2" t="s">
        <v>288</v>
      </c>
      <c r="C68" s="2" t="s">
        <v>33</v>
      </c>
      <c r="D68" s="2" t="s">
        <v>34</v>
      </c>
      <c r="E68" s="5" t="s">
        <v>289</v>
      </c>
      <c r="F68" s="3" t="s">
        <v>290</v>
      </c>
      <c r="G68" s="3" t="s">
        <v>37</v>
      </c>
      <c r="H68" s="2" t="s">
        <v>22</v>
      </c>
      <c r="I68" s="2" t="s">
        <v>291</v>
      </c>
      <c r="J68" s="3" t="str">
        <f>HYPERLINK("https://www.boe.es/gazeta/dias/1833/05/23/pdfs/GMD-1833-63.pdf#page=2","Abrir facsímil")</f>
        <v>Abrir facsímil</v>
      </c>
      <c r="K68" s="3" t="s">
        <v>24</v>
      </c>
    </row>
    <row r="69" spans="1:11" ht="42" customHeight="1">
      <c r="A69" s="2" t="s">
        <v>288</v>
      </c>
      <c r="B69" s="2" t="s">
        <v>288</v>
      </c>
      <c r="C69" s="2" t="s">
        <v>26</v>
      </c>
      <c r="D69" s="2" t="s">
        <v>18</v>
      </c>
      <c r="E69" s="5" t="s">
        <v>292</v>
      </c>
      <c r="F69" s="3" t="s">
        <v>293</v>
      </c>
      <c r="G69" s="3" t="s">
        <v>89</v>
      </c>
      <c r="H69" s="2" t="s">
        <v>22</v>
      </c>
      <c r="I69" s="2" t="s">
        <v>294</v>
      </c>
      <c r="J69" s="3" t="str">
        <f>HYPERLINK("https://www.boe.es/gazeta/dias/1833/05/28/pdfs/GMD-1833-65.pdf#page=3","Abrir facsímil")</f>
        <v>Abrir facsímil</v>
      </c>
      <c r="K69" s="3" t="s">
        <v>24</v>
      </c>
    </row>
    <row r="70" spans="1:11" ht="42" customHeight="1">
      <c r="A70" s="2" t="s">
        <v>295</v>
      </c>
      <c r="B70" s="2" t="s">
        <v>296</v>
      </c>
      <c r="C70" s="2" t="s">
        <v>297</v>
      </c>
      <c r="D70" s="2" t="s">
        <v>18</v>
      </c>
      <c r="E70" s="5" t="s">
        <v>298</v>
      </c>
      <c r="F70" s="3" t="s">
        <v>299</v>
      </c>
      <c r="G70" s="3" t="s">
        <v>21</v>
      </c>
      <c r="H70" s="2" t="s">
        <v>22</v>
      </c>
      <c r="I70" s="2" t="s">
        <v>300</v>
      </c>
      <c r="J70" s="3" t="str">
        <f>HYPERLINK("https://www.boe.es/gazeta/dias/1833/12/26/pdfs/GMD-1833-165.pdf#page=4","Abrir facsímil")</f>
        <v>Abrir facsímil</v>
      </c>
      <c r="K70" s="3" t="s">
        <v>24</v>
      </c>
    </row>
    <row r="71" spans="1:11" ht="42" customHeight="1">
      <c r="A71" s="2" t="s">
        <v>301</v>
      </c>
      <c r="B71" s="2" t="s">
        <v>302</v>
      </c>
      <c r="C71" s="2" t="s">
        <v>33</v>
      </c>
      <c r="D71" s="2" t="s">
        <v>34</v>
      </c>
      <c r="E71" s="5" t="s">
        <v>303</v>
      </c>
      <c r="F71" s="3" t="s">
        <v>304</v>
      </c>
      <c r="G71" s="3" t="s">
        <v>89</v>
      </c>
      <c r="H71" s="2" t="s">
        <v>22</v>
      </c>
      <c r="I71" s="2" t="s">
        <v>305</v>
      </c>
      <c r="J71" s="3" t="str">
        <f>HYPERLINK("https://www.boe.es/gazeta/dias/1833/07/23/pdfs/GMD-1833-89.pdf#page=3","Abrir facsímil")</f>
        <v>Abrir facsímil</v>
      </c>
      <c r="K71" s="3" t="s">
        <v>24</v>
      </c>
    </row>
    <row r="72" spans="1:11" ht="42" customHeight="1">
      <c r="A72" s="2" t="s">
        <v>306</v>
      </c>
      <c r="B72" s="2" t="s">
        <v>306</v>
      </c>
      <c r="C72" s="2" t="s">
        <v>26</v>
      </c>
      <c r="D72" s="2" t="s">
        <v>18</v>
      </c>
      <c r="E72" s="5" t="s">
        <v>307</v>
      </c>
      <c r="F72" s="3" t="s">
        <v>308</v>
      </c>
      <c r="G72" s="3" t="s">
        <v>89</v>
      </c>
      <c r="H72" s="2" t="s">
        <v>22</v>
      </c>
      <c r="I72" s="2" t="s">
        <v>309</v>
      </c>
      <c r="J72" s="3" t="str">
        <f>HYPERLINK("https://www.boe.es/gazeta/dias/1833/03/09/pdfs/GMD-1833-30.pdf#page=3","Abrir facsímil")</f>
        <v>Abrir facsímil</v>
      </c>
      <c r="K72" s="3" t="s">
        <v>24</v>
      </c>
    </row>
    <row r="73" spans="1:11" ht="42" customHeight="1">
      <c r="A73" s="2" t="s">
        <v>310</v>
      </c>
      <c r="B73" s="2" t="s">
        <v>310</v>
      </c>
      <c r="C73" s="2" t="s">
        <v>49</v>
      </c>
      <c r="D73" s="2" t="s">
        <v>50</v>
      </c>
      <c r="E73" s="5" t="s">
        <v>311</v>
      </c>
      <c r="F73" s="3" t="s">
        <v>312</v>
      </c>
      <c r="G73" s="3" t="s">
        <v>89</v>
      </c>
      <c r="H73" s="2" t="s">
        <v>22</v>
      </c>
      <c r="I73" s="2" t="s">
        <v>313</v>
      </c>
      <c r="J73" s="3" t="str">
        <f>HYPERLINK("https://www.boe.es/gazeta/dias/1833/02/09/pdfs/GMD-1833-18.pdf#page=3","Abrir facsímil")</f>
        <v>Abrir facsímil</v>
      </c>
      <c r="K73" s="3" t="s">
        <v>24</v>
      </c>
    </row>
    <row r="74" spans="1:11" ht="42" customHeight="1">
      <c r="A74" s="2" t="s">
        <v>314</v>
      </c>
      <c r="B74" s="2" t="s">
        <v>315</v>
      </c>
      <c r="C74" s="2" t="s">
        <v>33</v>
      </c>
      <c r="D74" s="2" t="s">
        <v>34</v>
      </c>
      <c r="E74" s="5" t="s">
        <v>110</v>
      </c>
      <c r="F74" s="3" t="s">
        <v>111</v>
      </c>
      <c r="G74" s="3" t="s">
        <v>127</v>
      </c>
      <c r="H74" s="2" t="s">
        <v>22</v>
      </c>
      <c r="I74" s="2" t="s">
        <v>316</v>
      </c>
      <c r="J74" s="3" t="str">
        <f>HYPERLINK("https://www.boe.es/gazeta/dias/1833/11/16/pdfs/GMD-1833-143.pdf#page=5","Abrir facsímil")</f>
        <v>Abrir facsímil</v>
      </c>
      <c r="K74" s="3" t="s">
        <v>24</v>
      </c>
    </row>
    <row r="75" spans="1:11" ht="42" customHeight="1">
      <c r="A75" s="2" t="s">
        <v>317</v>
      </c>
      <c r="B75" s="2" t="s">
        <v>318</v>
      </c>
      <c r="C75" s="2" t="s">
        <v>33</v>
      </c>
      <c r="D75" s="2" t="s">
        <v>34</v>
      </c>
      <c r="E75" s="5" t="s">
        <v>319</v>
      </c>
      <c r="F75" s="3" t="s">
        <v>320</v>
      </c>
      <c r="G75" s="3" t="s">
        <v>56</v>
      </c>
      <c r="H75" s="2" t="s">
        <v>22</v>
      </c>
      <c r="I75" s="2" t="s">
        <v>321</v>
      </c>
      <c r="J75" s="3" t="str">
        <f>HYPERLINK("https://www.boe.es/gazeta/dias/1833/08/03/pdfs/GMD-1833-94.pdf#page=1","Abrir facsímil")</f>
        <v>Abrir facsímil</v>
      </c>
      <c r="K75" s="3" t="s">
        <v>24</v>
      </c>
    </row>
    <row r="76" spans="1:11" ht="42" customHeight="1">
      <c r="A76" s="2" t="s">
        <v>322</v>
      </c>
      <c r="B76" s="2" t="s">
        <v>323</v>
      </c>
      <c r="C76" s="2" t="s">
        <v>207</v>
      </c>
      <c r="D76" s="2" t="s">
        <v>18</v>
      </c>
      <c r="E76" s="5" t="s">
        <v>324</v>
      </c>
      <c r="F76" s="3" t="s">
        <v>325</v>
      </c>
      <c r="G76" s="3" t="s">
        <v>21</v>
      </c>
      <c r="H76" s="2" t="s">
        <v>22</v>
      </c>
      <c r="I76" s="2" t="s">
        <v>326</v>
      </c>
      <c r="J76" s="3" t="str">
        <f>HYPERLINK("https://www.boe.es/gazeta/dias/1833/11/14/pdfs/GMD-1833-142.pdf#page=4","Abrir facsímil")</f>
        <v>Abrir facsímil</v>
      </c>
      <c r="K76" s="3" t="s">
        <v>24</v>
      </c>
    </row>
    <row r="77" spans="1:11" ht="42" customHeight="1">
      <c r="A77" s="2" t="s">
        <v>327</v>
      </c>
      <c r="B77" s="2" t="s">
        <v>327</v>
      </c>
      <c r="C77" s="2" t="s">
        <v>26</v>
      </c>
      <c r="D77" s="2" t="s">
        <v>18</v>
      </c>
      <c r="E77" s="5" t="s">
        <v>141</v>
      </c>
      <c r="F77" s="3" t="s">
        <v>142</v>
      </c>
      <c r="G77" s="3" t="s">
        <v>37</v>
      </c>
      <c r="H77" s="2" t="s">
        <v>22</v>
      </c>
      <c r="I77" s="2" t="s">
        <v>328</v>
      </c>
      <c r="J77" s="3" t="str">
        <f>HYPERLINK("https://www.boe.es/gazeta/dias/1833/11/05/pdfs/GMD-1833-138.pdf#page=2","Abrir facsímil")</f>
        <v>Abrir facsímil</v>
      </c>
      <c r="K77" s="3" t="s">
        <v>24</v>
      </c>
    </row>
    <row r="78" spans="1:11" ht="42" customHeight="1">
      <c r="A78" s="2" t="s">
        <v>327</v>
      </c>
      <c r="B78" s="2" t="s">
        <v>327</v>
      </c>
      <c r="C78" s="2" t="s">
        <v>33</v>
      </c>
      <c r="D78" s="2" t="s">
        <v>34</v>
      </c>
      <c r="E78" s="5" t="s">
        <v>43</v>
      </c>
      <c r="F78" s="3" t="s">
        <v>44</v>
      </c>
      <c r="G78" s="3" t="s">
        <v>127</v>
      </c>
      <c r="H78" s="2" t="s">
        <v>22</v>
      </c>
      <c r="I78" s="2" t="s">
        <v>329</v>
      </c>
      <c r="J78" s="3" t="str">
        <f>HYPERLINK("https://www.boe.es/gazeta/dias/1833/12/07/pdfs/GMD-1833-156.pdf#page=5","Abrir facsímil")</f>
        <v>Abrir facsímil</v>
      </c>
      <c r="K78" s="3" t="s">
        <v>24</v>
      </c>
    </row>
    <row r="79" spans="1:11" ht="42" customHeight="1">
      <c r="A79" s="2" t="s">
        <v>330</v>
      </c>
      <c r="B79" s="2" t="s">
        <v>331</v>
      </c>
      <c r="C79" s="2" t="s">
        <v>49</v>
      </c>
      <c r="D79" s="2" t="s">
        <v>50</v>
      </c>
      <c r="E79" s="5" t="s">
        <v>266</v>
      </c>
      <c r="F79" s="3" t="s">
        <v>267</v>
      </c>
      <c r="G79" s="3" t="s">
        <v>268</v>
      </c>
      <c r="H79" s="2" t="s">
        <v>22</v>
      </c>
      <c r="I79" s="2" t="s">
        <v>332</v>
      </c>
      <c r="J79" s="3" t="str">
        <f>HYPERLINK("https://www.boe.es/gazeta/dias/1833/10/05/pdfs/GMD-1833-122.pdf#page=3","Abrir facsímil")</f>
        <v>Abrir facsímil</v>
      </c>
      <c r="K79" s="3" t="s">
        <v>24</v>
      </c>
    </row>
    <row r="80" spans="1:11" ht="42" customHeight="1">
      <c r="A80" s="2" t="s">
        <v>333</v>
      </c>
      <c r="B80" s="2" t="s">
        <v>334</v>
      </c>
      <c r="C80" s="2" t="s">
        <v>49</v>
      </c>
      <c r="D80" s="2" t="s">
        <v>50</v>
      </c>
      <c r="E80" s="5" t="s">
        <v>150</v>
      </c>
      <c r="F80" s="3" t="s">
        <v>151</v>
      </c>
      <c r="G80" s="3" t="s">
        <v>56</v>
      </c>
      <c r="H80" s="2" t="s">
        <v>22</v>
      </c>
      <c r="I80" s="2" t="s">
        <v>335</v>
      </c>
      <c r="J80" s="3" t="str">
        <f>HYPERLINK("https://www.boe.es/gazeta/dias/1833/10/24/pdfs/GMD-1833-131.pdf#page=1","Abrir facsímil")</f>
        <v>Abrir facsímil</v>
      </c>
      <c r="K80" s="3" t="s">
        <v>24</v>
      </c>
    </row>
    <row r="81" spans="1:11" ht="42" customHeight="1">
      <c r="A81" s="2" t="s">
        <v>336</v>
      </c>
      <c r="B81" s="2" t="s">
        <v>337</v>
      </c>
      <c r="C81" s="2" t="s">
        <v>26</v>
      </c>
      <c r="D81" s="2" t="s">
        <v>18</v>
      </c>
      <c r="E81" s="5" t="s">
        <v>338</v>
      </c>
      <c r="F81" s="3" t="s">
        <v>339</v>
      </c>
      <c r="G81" s="3" t="s">
        <v>340</v>
      </c>
      <c r="H81" s="2" t="s">
        <v>22</v>
      </c>
      <c r="I81" s="2" t="s">
        <v>341</v>
      </c>
      <c r="J81" s="3" t="str">
        <f>HYPERLINK("https://www.boe.es/gazeta/dias/1833/12/31/pdfs/GMD-1833-167.pdf#page=3","Abrir facsímil")</f>
        <v>Abrir facsímil</v>
      </c>
      <c r="K81" s="3" t="s">
        <v>24</v>
      </c>
    </row>
    <row r="82" spans="1:11" ht="42" customHeight="1">
      <c r="A82" s="2" t="s">
        <v>342</v>
      </c>
      <c r="B82" s="2" t="s">
        <v>343</v>
      </c>
      <c r="C82" s="2" t="s">
        <v>33</v>
      </c>
      <c r="D82" s="2" t="s">
        <v>34</v>
      </c>
      <c r="E82" s="5" t="s">
        <v>338</v>
      </c>
      <c r="F82" s="3" t="s">
        <v>339</v>
      </c>
      <c r="G82" s="3" t="s">
        <v>21</v>
      </c>
      <c r="H82" s="2" t="s">
        <v>22</v>
      </c>
      <c r="I82" s="2" t="s">
        <v>344</v>
      </c>
      <c r="J82" s="3" t="str">
        <f>HYPERLINK("https://www.boe.es/gazeta/dias/1833/12/31/pdfs/GMD-1833-167.pdf#page=4","Abrir facsímil")</f>
        <v>Abrir facsímil</v>
      </c>
      <c r="K82" s="3" t="s">
        <v>24</v>
      </c>
    </row>
    <row r="83" spans="1:11" ht="42" customHeight="1">
      <c r="A83" s="2" t="s">
        <v>345</v>
      </c>
      <c r="B83" s="2" t="s">
        <v>345</v>
      </c>
      <c r="C83" s="2" t="s">
        <v>26</v>
      </c>
      <c r="D83" s="2" t="s">
        <v>18</v>
      </c>
      <c r="E83" s="5" t="s">
        <v>324</v>
      </c>
      <c r="F83" s="3" t="s">
        <v>325</v>
      </c>
      <c r="G83" s="3" t="s">
        <v>21</v>
      </c>
      <c r="H83" s="2" t="s">
        <v>22</v>
      </c>
      <c r="I83" s="2" t="s">
        <v>346</v>
      </c>
      <c r="J83" s="3" t="str">
        <f>HYPERLINK("https://www.boe.es/gazeta/dias/1833/11/14/pdfs/GMD-1833-142.pdf#page=4","Abrir facsímil")</f>
        <v>Abrir facsímil</v>
      </c>
      <c r="K83" s="3" t="s">
        <v>24</v>
      </c>
    </row>
    <row r="84" spans="1:11" ht="42" customHeight="1">
      <c r="A84" s="2" t="s">
        <v>347</v>
      </c>
      <c r="B84" s="2" t="s">
        <v>348</v>
      </c>
      <c r="C84" s="2" t="s">
        <v>26</v>
      </c>
      <c r="D84" s="2" t="s">
        <v>18</v>
      </c>
      <c r="E84" s="5" t="s">
        <v>192</v>
      </c>
      <c r="F84" s="3" t="s">
        <v>218</v>
      </c>
      <c r="G84" s="3" t="s">
        <v>127</v>
      </c>
      <c r="H84" s="2" t="s">
        <v>22</v>
      </c>
      <c r="I84" s="2" t="s">
        <v>349</v>
      </c>
      <c r="J84" s="3" t="str">
        <f>HYPERLINK("https://www.boe.es/gazeta/dias/1833/12/14/pdfs/GMD-1833-159.pdf#page=5","Abrir facsímil")</f>
        <v>Abrir facsímil</v>
      </c>
      <c r="K84" s="3" t="s">
        <v>24</v>
      </c>
    </row>
    <row r="85" spans="1:11" ht="42" customHeight="1">
      <c r="A85" s="2" t="s">
        <v>350</v>
      </c>
      <c r="B85" s="2" t="s">
        <v>351</v>
      </c>
      <c r="C85" s="2" t="s">
        <v>131</v>
      </c>
      <c r="D85" s="2" t="s">
        <v>18</v>
      </c>
      <c r="E85" s="5" t="s">
        <v>352</v>
      </c>
      <c r="F85" s="3" t="s">
        <v>353</v>
      </c>
      <c r="G85" s="3" t="s">
        <v>21</v>
      </c>
      <c r="H85" s="2" t="s">
        <v>22</v>
      </c>
      <c r="I85" s="2" t="s">
        <v>354</v>
      </c>
      <c r="J85" s="3" t="str">
        <f>HYPERLINK("https://www.boe.es/gazeta/dias/1833/07/13/pdfs/GMD-1833-85.pdf#page=4","Abrir facsímil")</f>
        <v>Abrir facsímil</v>
      </c>
      <c r="K85" s="3" t="s">
        <v>24</v>
      </c>
    </row>
    <row r="86" spans="1:11" ht="42" customHeight="1">
      <c r="A86" s="2" t="s">
        <v>355</v>
      </c>
      <c r="B86" s="2" t="s">
        <v>356</v>
      </c>
      <c r="C86" s="2" t="s">
        <v>33</v>
      </c>
      <c r="D86" s="2" t="s">
        <v>34</v>
      </c>
      <c r="E86" s="5" t="s">
        <v>19</v>
      </c>
      <c r="F86" s="3" t="s">
        <v>20</v>
      </c>
      <c r="G86" s="3" t="s">
        <v>89</v>
      </c>
      <c r="H86" s="2" t="s">
        <v>22</v>
      </c>
      <c r="I86" s="2" t="s">
        <v>357</v>
      </c>
      <c r="J86" s="3" t="str">
        <f>HYPERLINK("https://www.boe.es/gazeta/dias/1833/09/07/pdfs/GMD-1833-109.pdf#page=3","Abrir facsímil")</f>
        <v>Abrir facsímil</v>
      </c>
      <c r="K86" s="3" t="s">
        <v>24</v>
      </c>
    </row>
    <row r="87" spans="1:11" ht="42" customHeight="1">
      <c r="A87" s="2" t="s">
        <v>358</v>
      </c>
      <c r="B87" s="2" t="s">
        <v>358</v>
      </c>
      <c r="C87" s="2" t="s">
        <v>49</v>
      </c>
      <c r="D87" s="2" t="s">
        <v>50</v>
      </c>
      <c r="E87" s="5" t="s">
        <v>359</v>
      </c>
      <c r="F87" s="3" t="s">
        <v>360</v>
      </c>
      <c r="G87" s="3" t="s">
        <v>56</v>
      </c>
      <c r="H87" s="2" t="s">
        <v>22</v>
      </c>
      <c r="I87" s="2" t="s">
        <v>361</v>
      </c>
      <c r="J87" s="3" t="str">
        <f>HYPERLINK("https://www.boe.es/gazeta/dias/1833/05/16/pdfs/GMD-1833-60.pdf#page=1","Abrir facsímil")</f>
        <v>Abrir facsímil</v>
      </c>
      <c r="K87" s="3" t="s">
        <v>24</v>
      </c>
    </row>
    <row r="88" spans="1:11" ht="42" customHeight="1">
      <c r="A88" s="2" t="s">
        <v>362</v>
      </c>
      <c r="B88" s="2" t="s">
        <v>363</v>
      </c>
      <c r="C88" s="2" t="s">
        <v>207</v>
      </c>
      <c r="D88" s="2" t="s">
        <v>18</v>
      </c>
      <c r="E88" s="5" t="s">
        <v>364</v>
      </c>
      <c r="F88" s="3" t="s">
        <v>365</v>
      </c>
      <c r="G88" s="3" t="s">
        <v>56</v>
      </c>
      <c r="H88" s="2" t="s">
        <v>38</v>
      </c>
      <c r="I88" s="2" t="s">
        <v>366</v>
      </c>
      <c r="J88" s="3" t="str">
        <f>HYPERLINK("https://www.boe.es/gazeta/dias/1833/11/07/pdfs/GMD-1833-139.pdf#page=1","Abrir facsímil")</f>
        <v>Abrir facsímil</v>
      </c>
      <c r="K88" s="3" t="s">
        <v>40</v>
      </c>
    </row>
    <row r="89" spans="1:11" ht="42" customHeight="1">
      <c r="A89" s="2" t="s">
        <v>367</v>
      </c>
      <c r="B89" s="2" t="s">
        <v>368</v>
      </c>
      <c r="C89" s="2" t="s">
        <v>207</v>
      </c>
      <c r="D89" s="2" t="s">
        <v>18</v>
      </c>
      <c r="E89" s="5" t="s">
        <v>369</v>
      </c>
      <c r="F89" s="3" t="s">
        <v>370</v>
      </c>
      <c r="G89" s="3" t="s">
        <v>21</v>
      </c>
      <c r="H89" s="2" t="s">
        <v>38</v>
      </c>
      <c r="I89" s="2" t="s">
        <v>371</v>
      </c>
      <c r="J89" s="3" t="str">
        <f>HYPERLINK("https://www.boe.es/gazeta/dias/1833/07/27/pdfs/GMD-1833-91.pdf#page=4","Abrir facsímil")</f>
        <v>Abrir facsímil</v>
      </c>
      <c r="K89" s="3" t="s">
        <v>40</v>
      </c>
    </row>
    <row r="90" spans="1:11" ht="42" customHeight="1">
      <c r="A90" s="2" t="s">
        <v>372</v>
      </c>
      <c r="B90" s="2" t="s">
        <v>373</v>
      </c>
      <c r="C90" s="2" t="s">
        <v>33</v>
      </c>
      <c r="D90" s="2" t="s">
        <v>34</v>
      </c>
      <c r="E90" s="5" t="s">
        <v>110</v>
      </c>
      <c r="F90" s="3" t="s">
        <v>111</v>
      </c>
      <c r="G90" s="3" t="s">
        <v>56</v>
      </c>
      <c r="H90" s="2" t="s">
        <v>22</v>
      </c>
      <c r="I90" s="2" t="s">
        <v>374</v>
      </c>
      <c r="J90" s="3" t="str">
        <f>HYPERLINK("https://www.boe.es/gazeta/dias/1833/11/16/pdfs/GMD-1833-143.pdf#page=1","Abrir facsímil")</f>
        <v>Abrir facsímil</v>
      </c>
      <c r="K90" s="3" t="s">
        <v>24</v>
      </c>
    </row>
    <row r="91" spans="1:11" ht="42" customHeight="1">
      <c r="A91" s="2" t="s">
        <v>375</v>
      </c>
      <c r="B91" s="2" t="s">
        <v>376</v>
      </c>
      <c r="C91" s="2" t="s">
        <v>33</v>
      </c>
      <c r="D91" s="2" t="s">
        <v>34</v>
      </c>
      <c r="E91" s="5" t="s">
        <v>377</v>
      </c>
      <c r="F91" s="3" t="s">
        <v>378</v>
      </c>
      <c r="G91" s="3" t="s">
        <v>45</v>
      </c>
      <c r="H91" s="2" t="s">
        <v>38</v>
      </c>
      <c r="I91" s="2" t="s">
        <v>379</v>
      </c>
      <c r="J91" s="3" t="str">
        <f>HYPERLINK("https://www.boe.es/gazeta/dias/1833/02/05/pdfs/GMD-1833-16.pdf#page=6","Abrir facsímil")</f>
        <v>Abrir facsímil</v>
      </c>
      <c r="K91" s="3" t="s">
        <v>40</v>
      </c>
    </row>
    <row r="92" spans="1:11" ht="42" customHeight="1">
      <c r="A92" s="2" t="s">
        <v>380</v>
      </c>
      <c r="B92" s="2" t="s">
        <v>380</v>
      </c>
      <c r="C92" s="2" t="s">
        <v>33</v>
      </c>
      <c r="D92" s="2" t="s">
        <v>34</v>
      </c>
      <c r="E92" s="5" t="s">
        <v>92</v>
      </c>
      <c r="F92" s="3" t="s">
        <v>93</v>
      </c>
      <c r="G92" s="3" t="s">
        <v>37</v>
      </c>
      <c r="H92" s="2" t="s">
        <v>22</v>
      </c>
      <c r="I92" s="2" t="s">
        <v>381</v>
      </c>
      <c r="J92" s="3" t="str">
        <f>HYPERLINK("https://www.boe.es/gazeta/dias/1833/05/21/pdfs/GMD-1833-62.pdf#page=2","Abrir facsímil")</f>
        <v>Abrir facsímil</v>
      </c>
      <c r="K92" s="3" t="s">
        <v>24</v>
      </c>
    </row>
    <row r="93" spans="1:11" ht="42" customHeight="1">
      <c r="A93" s="2" t="s">
        <v>382</v>
      </c>
      <c r="B93" s="2" t="s">
        <v>383</v>
      </c>
      <c r="C93" s="2" t="s">
        <v>26</v>
      </c>
      <c r="D93" s="2" t="s">
        <v>18</v>
      </c>
      <c r="E93" s="5" t="s">
        <v>384</v>
      </c>
      <c r="F93" s="3" t="s">
        <v>385</v>
      </c>
      <c r="G93" s="3" t="s">
        <v>21</v>
      </c>
      <c r="H93" s="2" t="s">
        <v>22</v>
      </c>
      <c r="I93" s="2" t="s">
        <v>386</v>
      </c>
      <c r="J93" s="3" t="str">
        <f>HYPERLINK("https://www.boe.es/gazeta/dias/1833/06/01/pdfs/GMD-1833-67.pdf#page=4","Abrir facsímil")</f>
        <v>Abrir facsímil</v>
      </c>
      <c r="K93" s="3" t="s">
        <v>24</v>
      </c>
    </row>
    <row r="94" spans="1:11" ht="42" customHeight="1">
      <c r="A94" s="2" t="s">
        <v>387</v>
      </c>
      <c r="B94" s="2" t="s">
        <v>388</v>
      </c>
      <c r="C94" s="2" t="s">
        <v>297</v>
      </c>
      <c r="D94" s="2" t="s">
        <v>18</v>
      </c>
      <c r="E94" s="5" t="s">
        <v>319</v>
      </c>
      <c r="F94" s="3" t="s">
        <v>320</v>
      </c>
      <c r="G94" s="3" t="s">
        <v>21</v>
      </c>
      <c r="H94" s="2" t="s">
        <v>22</v>
      </c>
      <c r="I94" s="2" t="s">
        <v>389</v>
      </c>
      <c r="J94" s="3" t="str">
        <f>HYPERLINK("https://www.boe.es/gazeta/dias/1833/08/03/pdfs/GMD-1833-94.pdf#page=4","Abrir facsímil")</f>
        <v>Abrir facsímil</v>
      </c>
      <c r="K94" s="3" t="s">
        <v>24</v>
      </c>
    </row>
    <row r="95" spans="1:11" ht="42" customHeight="1">
      <c r="A95" s="2" t="s">
        <v>390</v>
      </c>
      <c r="B95" s="2" t="s">
        <v>391</v>
      </c>
      <c r="C95" s="2" t="s">
        <v>207</v>
      </c>
      <c r="D95" s="2" t="s">
        <v>18</v>
      </c>
      <c r="E95" s="5" t="s">
        <v>324</v>
      </c>
      <c r="F95" s="3" t="s">
        <v>325</v>
      </c>
      <c r="G95" s="3" t="s">
        <v>21</v>
      </c>
      <c r="H95" s="2" t="s">
        <v>22</v>
      </c>
      <c r="I95" s="2" t="s">
        <v>392</v>
      </c>
      <c r="J95" s="3" t="str">
        <f>HYPERLINK("https://www.boe.es/gazeta/dias/1833/11/14/pdfs/GMD-1833-142.pdf#page=4","Abrir facsímil")</f>
        <v>Abrir facsímil</v>
      </c>
      <c r="K95" s="3" t="s">
        <v>24</v>
      </c>
    </row>
    <row r="96" spans="1:11" ht="42" customHeight="1">
      <c r="A96" s="2" t="s">
        <v>393</v>
      </c>
      <c r="B96" s="2" t="s">
        <v>393</v>
      </c>
      <c r="C96" s="2" t="s">
        <v>17</v>
      </c>
      <c r="D96" s="2" t="s">
        <v>18</v>
      </c>
      <c r="E96" s="5" t="s">
        <v>394</v>
      </c>
      <c r="F96" s="3" t="s">
        <v>395</v>
      </c>
      <c r="G96" s="3" t="s">
        <v>396</v>
      </c>
      <c r="H96" s="2" t="s">
        <v>22</v>
      </c>
      <c r="I96" s="2" t="s">
        <v>397</v>
      </c>
      <c r="J96" s="3" t="str">
        <f>HYPERLINK("https://www.boe.es/gazeta/dias/1833/05/30/pdfs/GMD-1833-66.pdf#page=2","Abrir facsímil")</f>
        <v>Abrir facsímil</v>
      </c>
      <c r="K96" s="3" t="s">
        <v>24</v>
      </c>
    </row>
    <row r="97" spans="1:11" ht="42" customHeight="1">
      <c r="A97" s="2" t="s">
        <v>398</v>
      </c>
      <c r="B97" s="2" t="s">
        <v>398</v>
      </c>
      <c r="C97" s="2" t="s">
        <v>49</v>
      </c>
      <c r="D97" s="2" t="s">
        <v>50</v>
      </c>
      <c r="E97" s="5" t="s">
        <v>399</v>
      </c>
      <c r="F97" s="3" t="s">
        <v>400</v>
      </c>
      <c r="G97" s="3" t="s">
        <v>37</v>
      </c>
      <c r="H97" s="2" t="s">
        <v>22</v>
      </c>
      <c r="I97" s="2" t="s">
        <v>401</v>
      </c>
      <c r="J97" s="3" t="str">
        <f>HYPERLINK("https://www.boe.es/gazeta/dias/1833/05/18/pdfs/GMD-1833-61.pdf#page=2","Abrir facsímil")</f>
        <v>Abrir facsímil</v>
      </c>
      <c r="K97" s="3" t="s">
        <v>24</v>
      </c>
    </row>
    <row r="98" spans="1:11" ht="42" customHeight="1">
      <c r="A98" s="2" t="s">
        <v>402</v>
      </c>
      <c r="B98" s="2" t="s">
        <v>403</v>
      </c>
      <c r="C98" s="2" t="s">
        <v>17</v>
      </c>
      <c r="D98" s="2" t="s">
        <v>18</v>
      </c>
      <c r="E98" s="5" t="s">
        <v>404</v>
      </c>
      <c r="F98" s="3" t="s">
        <v>405</v>
      </c>
      <c r="G98" s="3" t="s">
        <v>21</v>
      </c>
      <c r="H98" s="2" t="s">
        <v>22</v>
      </c>
      <c r="I98" s="2" t="s">
        <v>406</v>
      </c>
      <c r="J98" s="3" t="str">
        <f>HYPERLINK("https://www.boe.es/gazeta/dias/1833/03/16/pdfs/GMD-1833-33.pdf#page=4","Abrir facsímil")</f>
        <v>Abrir facsímil</v>
      </c>
      <c r="K98" s="3" t="s">
        <v>24</v>
      </c>
    </row>
    <row r="99" spans="1:11" ht="42" customHeight="1">
      <c r="A99" s="2" t="s">
        <v>407</v>
      </c>
      <c r="B99" s="2" t="s">
        <v>408</v>
      </c>
      <c r="C99" s="2" t="s">
        <v>33</v>
      </c>
      <c r="D99" s="2" t="s">
        <v>34</v>
      </c>
      <c r="E99" s="5" t="s">
        <v>409</v>
      </c>
      <c r="F99" s="3" t="s">
        <v>410</v>
      </c>
      <c r="G99" s="3" t="s">
        <v>127</v>
      </c>
      <c r="H99" s="2" t="s">
        <v>22</v>
      </c>
      <c r="I99" s="2" t="s">
        <v>411</v>
      </c>
      <c r="J99" s="3" t="str">
        <f>HYPERLINK("https://www.boe.es/gazeta/dias/1833/11/23/pdfs/GMD-1833-147.pdf#page=5","Abrir facsímil")</f>
        <v>Abrir facsímil</v>
      </c>
      <c r="K99" s="3" t="s">
        <v>24</v>
      </c>
    </row>
    <row r="100" spans="1:11" ht="42" customHeight="1">
      <c r="A100" s="2" t="s">
        <v>412</v>
      </c>
      <c r="B100" s="2" t="s">
        <v>412</v>
      </c>
      <c r="C100" s="2" t="s">
        <v>33</v>
      </c>
      <c r="D100" s="2" t="s">
        <v>34</v>
      </c>
      <c r="E100" s="5" t="s">
        <v>182</v>
      </c>
      <c r="F100" s="3" t="s">
        <v>183</v>
      </c>
      <c r="G100" s="3" t="s">
        <v>56</v>
      </c>
      <c r="H100" s="2" t="s">
        <v>22</v>
      </c>
      <c r="I100" s="2" t="s">
        <v>413</v>
      </c>
      <c r="J100" s="3" t="str">
        <f>HYPERLINK("https://www.boe.es/gazeta/dias/1833/02/12/pdfs/GMD-1833-19.pdf#page=1","Abrir facsímil")</f>
        <v>Abrir facsímil</v>
      </c>
      <c r="K100" s="3" t="s">
        <v>24</v>
      </c>
    </row>
    <row r="101" spans="1:11" ht="42" customHeight="1">
      <c r="A101" s="2" t="s">
        <v>412</v>
      </c>
      <c r="B101" s="2" t="s">
        <v>412</v>
      </c>
      <c r="C101" s="2" t="s">
        <v>17</v>
      </c>
      <c r="D101" s="2" t="s">
        <v>18</v>
      </c>
      <c r="E101" s="5" t="s">
        <v>414</v>
      </c>
      <c r="F101" s="3" t="s">
        <v>415</v>
      </c>
      <c r="G101" s="3" t="s">
        <v>37</v>
      </c>
      <c r="H101" s="2" t="s">
        <v>22</v>
      </c>
      <c r="I101" s="2" t="s">
        <v>416</v>
      </c>
      <c r="J101" s="3" t="str">
        <f>HYPERLINK("https://www.boe.es/gazeta/dias/1833/03/02/pdfs/GMD-1833-27.pdf#page=2","Abrir facsímil")</f>
        <v>Abrir facsímil</v>
      </c>
      <c r="K101" s="3" t="s">
        <v>24</v>
      </c>
    </row>
    <row r="102" spans="1:11" ht="42" customHeight="1">
      <c r="A102" s="2" t="s">
        <v>412</v>
      </c>
      <c r="B102" s="2" t="s">
        <v>412</v>
      </c>
      <c r="C102" s="2" t="s">
        <v>131</v>
      </c>
      <c r="D102" s="2" t="s">
        <v>18</v>
      </c>
      <c r="E102" s="5" t="s">
        <v>417</v>
      </c>
      <c r="F102" s="3" t="s">
        <v>418</v>
      </c>
      <c r="G102" s="3" t="s">
        <v>56</v>
      </c>
      <c r="H102" s="2" t="s">
        <v>22</v>
      </c>
      <c r="I102" s="2" t="s">
        <v>419</v>
      </c>
      <c r="J102" s="3" t="str">
        <f>HYPERLINK("https://www.boe.es/gazeta/dias/1833/04/09/pdfs/GMD-1833-44.pdf#page=1","Abrir facsímil")</f>
        <v>Abrir facsímil</v>
      </c>
      <c r="K102" s="3" t="s">
        <v>24</v>
      </c>
    </row>
    <row r="103" spans="1:11" ht="42" customHeight="1">
      <c r="A103" s="2" t="s">
        <v>412</v>
      </c>
      <c r="B103" s="2" t="s">
        <v>412</v>
      </c>
      <c r="C103" s="2" t="s">
        <v>207</v>
      </c>
      <c r="D103" s="2" t="s">
        <v>18</v>
      </c>
      <c r="E103" s="5" t="s">
        <v>227</v>
      </c>
      <c r="F103" s="3" t="s">
        <v>228</v>
      </c>
      <c r="G103" s="3" t="s">
        <v>21</v>
      </c>
      <c r="H103" s="2" t="s">
        <v>22</v>
      </c>
      <c r="I103" s="2" t="s">
        <v>420</v>
      </c>
      <c r="J103" s="3" t="str">
        <f>HYPERLINK("https://www.boe.es/gazeta/dias/1833/08/08/pdfs/GMD-1833-96.pdf#page=4","Abrir facsímil")</f>
        <v>Abrir facsímil</v>
      </c>
      <c r="K103" s="3" t="s">
        <v>24</v>
      </c>
    </row>
    <row r="104" spans="1:11" ht="42" customHeight="1">
      <c r="A104" s="2" t="s">
        <v>412</v>
      </c>
      <c r="B104" s="2" t="s">
        <v>412</v>
      </c>
      <c r="C104" s="2" t="s">
        <v>26</v>
      </c>
      <c r="D104" s="2" t="s">
        <v>18</v>
      </c>
      <c r="E104" s="5" t="s">
        <v>421</v>
      </c>
      <c r="F104" s="3" t="s">
        <v>422</v>
      </c>
      <c r="G104" s="3" t="s">
        <v>37</v>
      </c>
      <c r="H104" s="2" t="s">
        <v>22</v>
      </c>
      <c r="I104" s="2" t="s">
        <v>423</v>
      </c>
      <c r="J104" s="3" t="str">
        <f>HYPERLINK("https://www.boe.es/gazeta/dias/1833/12/05/pdfs/GMD-1833-155.pdf#page=2","Abrir facsímil")</f>
        <v>Abrir facsímil</v>
      </c>
      <c r="K104" s="3" t="s">
        <v>24</v>
      </c>
    </row>
    <row r="105" spans="1:11" ht="42" customHeight="1">
      <c r="A105" s="2" t="s">
        <v>424</v>
      </c>
      <c r="B105" s="2" t="s">
        <v>425</v>
      </c>
      <c r="C105" s="2" t="s">
        <v>33</v>
      </c>
      <c r="D105" s="2" t="s">
        <v>191</v>
      </c>
      <c r="E105" s="5" t="s">
        <v>426</v>
      </c>
      <c r="F105" s="3" t="s">
        <v>427</v>
      </c>
      <c r="G105" s="3" t="s">
        <v>56</v>
      </c>
      <c r="H105" s="2" t="s">
        <v>22</v>
      </c>
      <c r="I105" s="2" t="s">
        <v>428</v>
      </c>
      <c r="J105" s="3" t="str">
        <f>HYPERLINK("https://www.boe.es/gazeta/dias/1833/10/31/pdfs/GMD-1833-136E.pdf#page=1","Abrir facsímil")</f>
        <v>Abrir facsímil</v>
      </c>
      <c r="K105" s="3" t="s">
        <v>24</v>
      </c>
    </row>
    <row r="106" spans="1:11" ht="42" customHeight="1">
      <c r="A106" s="2" t="s">
        <v>429</v>
      </c>
      <c r="B106" s="2" t="s">
        <v>429</v>
      </c>
      <c r="C106" s="2" t="s">
        <v>33</v>
      </c>
      <c r="D106" s="2" t="s">
        <v>34</v>
      </c>
      <c r="E106" s="5" t="s">
        <v>43</v>
      </c>
      <c r="F106" s="3" t="s">
        <v>44</v>
      </c>
      <c r="G106" s="3" t="s">
        <v>127</v>
      </c>
      <c r="H106" s="2" t="s">
        <v>22</v>
      </c>
      <c r="I106" s="2" t="s">
        <v>430</v>
      </c>
      <c r="J106" s="3" t="str">
        <f>HYPERLINK("https://www.boe.es/gazeta/dias/1833/12/07/pdfs/GMD-1833-156.pdf#page=5","Abrir facsímil")</f>
        <v>Abrir facsímil</v>
      </c>
      <c r="K106" s="3" t="s">
        <v>24</v>
      </c>
    </row>
    <row r="107" spans="1:11" ht="42" customHeight="1">
      <c r="A107" s="2" t="s">
        <v>431</v>
      </c>
      <c r="B107" s="2" t="s">
        <v>432</v>
      </c>
      <c r="C107" s="2" t="s">
        <v>131</v>
      </c>
      <c r="D107" s="2" t="s">
        <v>18</v>
      </c>
      <c r="E107" s="5" t="s">
        <v>399</v>
      </c>
      <c r="F107" s="3" t="s">
        <v>400</v>
      </c>
      <c r="G107" s="3" t="s">
        <v>21</v>
      </c>
      <c r="H107" s="2" t="s">
        <v>22</v>
      </c>
      <c r="I107" s="2" t="s">
        <v>433</v>
      </c>
      <c r="J107" s="3" t="str">
        <f>HYPERLINK("https://www.boe.es/gazeta/dias/1833/05/18/pdfs/GMD-1833-61.pdf#page=4","Abrir facsímil")</f>
        <v>Abrir facsímil</v>
      </c>
      <c r="K107" s="3" t="s">
        <v>24</v>
      </c>
    </row>
    <row r="108" spans="1:11" ht="42" customHeight="1">
      <c r="A108" s="2" t="s">
        <v>434</v>
      </c>
      <c r="B108" s="2" t="s">
        <v>434</v>
      </c>
      <c r="C108" s="2" t="s">
        <v>122</v>
      </c>
      <c r="D108" s="2" t="s">
        <v>18</v>
      </c>
      <c r="E108" s="5" t="s">
        <v>307</v>
      </c>
      <c r="F108" s="3" t="s">
        <v>308</v>
      </c>
      <c r="G108" s="3" t="s">
        <v>89</v>
      </c>
      <c r="H108" s="2" t="s">
        <v>22</v>
      </c>
      <c r="I108" s="2" t="s">
        <v>435</v>
      </c>
      <c r="J108" s="3" t="str">
        <f>HYPERLINK("https://www.boe.es/gazeta/dias/1833/03/09/pdfs/GMD-1833-30.pdf#page=3","Abrir facsímil")</f>
        <v>Abrir facsímil</v>
      </c>
      <c r="K108" s="3" t="s">
        <v>24</v>
      </c>
    </row>
    <row r="109" spans="1:11" ht="42" customHeight="1">
      <c r="A109" s="2" t="s">
        <v>434</v>
      </c>
      <c r="B109" s="2" t="s">
        <v>434</v>
      </c>
      <c r="C109" s="2" t="s">
        <v>49</v>
      </c>
      <c r="D109" s="2" t="s">
        <v>50</v>
      </c>
      <c r="E109" s="5" t="s">
        <v>436</v>
      </c>
      <c r="F109" s="3" t="s">
        <v>437</v>
      </c>
      <c r="G109" s="3" t="s">
        <v>89</v>
      </c>
      <c r="H109" s="2" t="s">
        <v>22</v>
      </c>
      <c r="I109" s="2" t="s">
        <v>438</v>
      </c>
      <c r="J109" s="3" t="str">
        <f>HYPERLINK("https://www.boe.es/gazeta/dias/1833/03/23/pdfs/GMD-1833-36.pdf#page=3","Abrir facsímil")</f>
        <v>Abrir facsímil</v>
      </c>
      <c r="K109" s="3" t="s">
        <v>24</v>
      </c>
    </row>
    <row r="110" spans="1:11" ht="42" customHeight="1">
      <c r="A110" s="2" t="s">
        <v>434</v>
      </c>
      <c r="B110" s="2" t="s">
        <v>434</v>
      </c>
      <c r="C110" s="2" t="s">
        <v>26</v>
      </c>
      <c r="D110" s="2" t="s">
        <v>18</v>
      </c>
      <c r="E110" s="5" t="s">
        <v>439</v>
      </c>
      <c r="F110" s="3" t="s">
        <v>440</v>
      </c>
      <c r="G110" s="3" t="s">
        <v>89</v>
      </c>
      <c r="H110" s="2" t="s">
        <v>22</v>
      </c>
      <c r="I110" s="2" t="s">
        <v>441</v>
      </c>
      <c r="J110" s="3" t="str">
        <f>HYPERLINK("https://www.boe.es/gazeta/dias/1833/06/04/pdfs/GMD-1833-68.pdf#page=3","Abrir facsímil")</f>
        <v>Abrir facsímil</v>
      </c>
      <c r="K110" s="3" t="s">
        <v>24</v>
      </c>
    </row>
    <row r="111" spans="1:11" ht="42" customHeight="1">
      <c r="A111" s="2" t="s">
        <v>442</v>
      </c>
      <c r="B111" s="2" t="s">
        <v>442</v>
      </c>
      <c r="C111" s="2" t="s">
        <v>49</v>
      </c>
      <c r="D111" s="2" t="s">
        <v>50</v>
      </c>
      <c r="E111" s="5" t="s">
        <v>443</v>
      </c>
      <c r="F111" s="3" t="s">
        <v>444</v>
      </c>
      <c r="G111" s="3" t="s">
        <v>37</v>
      </c>
      <c r="H111" s="2" t="s">
        <v>22</v>
      </c>
      <c r="I111" s="2" t="s">
        <v>445</v>
      </c>
      <c r="J111" s="3" t="str">
        <f>HYPERLINK("https://www.boe.es/gazeta/dias/1833/07/25/pdfs/GMD-1833-90.pdf#page=2","Abrir facsímil")</f>
        <v>Abrir facsímil</v>
      </c>
      <c r="K111" s="3" t="s">
        <v>24</v>
      </c>
    </row>
    <row r="112" spans="1:11" ht="42" customHeight="1">
      <c r="A112" s="2" t="s">
        <v>446</v>
      </c>
      <c r="B112" s="2" t="s">
        <v>447</v>
      </c>
      <c r="C112" s="2" t="s">
        <v>26</v>
      </c>
      <c r="D112" s="2" t="s">
        <v>18</v>
      </c>
      <c r="E112" s="5" t="s">
        <v>359</v>
      </c>
      <c r="F112" s="3" t="s">
        <v>360</v>
      </c>
      <c r="G112" s="3" t="s">
        <v>56</v>
      </c>
      <c r="H112" s="2" t="s">
        <v>22</v>
      </c>
      <c r="I112" s="2" t="s">
        <v>448</v>
      </c>
      <c r="J112" s="3" t="str">
        <f>HYPERLINK("https://www.boe.es/gazeta/dias/1833/05/16/pdfs/GMD-1833-60.pdf#page=1","Abrir facsímil")</f>
        <v>Abrir facsímil</v>
      </c>
      <c r="K112" s="3" t="s">
        <v>24</v>
      </c>
    </row>
    <row r="113" spans="1:11" ht="42" customHeight="1">
      <c r="A113" s="2" t="s">
        <v>449</v>
      </c>
      <c r="B113" s="2" t="s">
        <v>450</v>
      </c>
      <c r="C113" s="2" t="s">
        <v>49</v>
      </c>
      <c r="D113" s="2" t="s">
        <v>50</v>
      </c>
      <c r="E113" s="5" t="s">
        <v>208</v>
      </c>
      <c r="F113" s="3" t="s">
        <v>209</v>
      </c>
      <c r="G113" s="3" t="s">
        <v>37</v>
      </c>
      <c r="H113" s="2" t="s">
        <v>22</v>
      </c>
      <c r="I113" s="2" t="s">
        <v>451</v>
      </c>
      <c r="J113" s="3" t="str">
        <f>HYPERLINK("https://www.boe.es/gazeta/dias/1833/01/01/pdfs/GMD-1833-1.pdf#page=2","Abrir facsímil")</f>
        <v>Abrir facsímil</v>
      </c>
      <c r="K113" s="3" t="s">
        <v>24</v>
      </c>
    </row>
    <row r="114" spans="1:11" ht="42" customHeight="1">
      <c r="A114" s="2" t="s">
        <v>449</v>
      </c>
      <c r="B114" s="2" t="s">
        <v>450</v>
      </c>
      <c r="C114" s="2" t="s">
        <v>49</v>
      </c>
      <c r="D114" s="2" t="s">
        <v>50</v>
      </c>
      <c r="E114" s="5" t="s">
        <v>452</v>
      </c>
      <c r="F114" s="3" t="s">
        <v>453</v>
      </c>
      <c r="G114" s="3" t="s">
        <v>89</v>
      </c>
      <c r="H114" s="2" t="s">
        <v>22</v>
      </c>
      <c r="I114" s="2" t="s">
        <v>454</v>
      </c>
      <c r="J114" s="3" t="str">
        <f>HYPERLINK("https://www.boe.es/gazeta/dias/1833/12/17/pdfs/GMD-1833-161.pdf#page=3","Abrir facsímil")</f>
        <v>Abrir facsímil</v>
      </c>
      <c r="K114" s="3" t="s">
        <v>24</v>
      </c>
    </row>
    <row r="115" spans="1:11" ht="42" customHeight="1">
      <c r="A115" s="2" t="s">
        <v>455</v>
      </c>
      <c r="B115" s="2" t="s">
        <v>456</v>
      </c>
      <c r="C115" s="2" t="s">
        <v>297</v>
      </c>
      <c r="D115" s="2" t="s">
        <v>18</v>
      </c>
      <c r="E115" s="5" t="s">
        <v>457</v>
      </c>
      <c r="F115" s="3" t="s">
        <v>458</v>
      </c>
      <c r="G115" s="3" t="s">
        <v>56</v>
      </c>
      <c r="H115" s="2" t="s">
        <v>22</v>
      </c>
      <c r="I115" s="2" t="s">
        <v>459</v>
      </c>
      <c r="J115" s="3" t="str">
        <f>HYPERLINK("https://www.boe.es/gazeta/dias/1833/06/06/pdfs/GMD-1833-69.pdf#page=1","Abrir facsímil")</f>
        <v>Abrir facsímil</v>
      </c>
      <c r="K115" s="3" t="s">
        <v>24</v>
      </c>
    </row>
    <row r="116" spans="1:11" ht="42" customHeight="1">
      <c r="A116" s="2" t="s">
        <v>460</v>
      </c>
      <c r="B116" s="2" t="s">
        <v>460</v>
      </c>
      <c r="C116" s="2" t="s">
        <v>33</v>
      </c>
      <c r="D116" s="2" t="s">
        <v>34</v>
      </c>
      <c r="E116" s="5" t="s">
        <v>461</v>
      </c>
      <c r="F116" s="3" t="s">
        <v>462</v>
      </c>
      <c r="G116" s="3" t="s">
        <v>56</v>
      </c>
      <c r="H116" s="2" t="s">
        <v>22</v>
      </c>
      <c r="I116" s="2" t="s">
        <v>463</v>
      </c>
      <c r="J116" s="3" t="str">
        <f>HYPERLINK("https://www.boe.es/gazeta/dias/1833/01/26/pdfs/GMD-1833-12.pdf#page=1","Abrir facsímil")</f>
        <v>Abrir facsímil</v>
      </c>
      <c r="K116" s="3" t="s">
        <v>24</v>
      </c>
    </row>
    <row r="117" spans="1:11" ht="42" customHeight="1">
      <c r="A117" s="2" t="s">
        <v>460</v>
      </c>
      <c r="B117" s="2" t="s">
        <v>460</v>
      </c>
      <c r="C117" s="2" t="s">
        <v>17</v>
      </c>
      <c r="D117" s="2" t="s">
        <v>18</v>
      </c>
      <c r="E117" s="5" t="s">
        <v>311</v>
      </c>
      <c r="F117" s="3" t="s">
        <v>312</v>
      </c>
      <c r="G117" s="3" t="s">
        <v>21</v>
      </c>
      <c r="H117" s="2" t="s">
        <v>22</v>
      </c>
      <c r="I117" s="2" t="s">
        <v>464</v>
      </c>
      <c r="J117" s="3" t="str">
        <f>HYPERLINK("https://www.boe.es/gazeta/dias/1833/02/09/pdfs/GMD-1833-18.pdf#page=4","Abrir facsímil")</f>
        <v>Abrir facsímil</v>
      </c>
      <c r="K117" s="3" t="s">
        <v>24</v>
      </c>
    </row>
    <row r="118" spans="1:11" ht="42" customHeight="1">
      <c r="A118" s="2" t="s">
        <v>460</v>
      </c>
      <c r="B118" s="2" t="s">
        <v>460</v>
      </c>
      <c r="C118" s="2" t="s">
        <v>26</v>
      </c>
      <c r="D118" s="2" t="s">
        <v>18</v>
      </c>
      <c r="E118" s="5" t="s">
        <v>259</v>
      </c>
      <c r="F118" s="3" t="s">
        <v>260</v>
      </c>
      <c r="G118" s="3" t="s">
        <v>89</v>
      </c>
      <c r="H118" s="2" t="s">
        <v>22</v>
      </c>
      <c r="I118" s="2" t="s">
        <v>465</v>
      </c>
      <c r="J118" s="3" t="str">
        <f>HYPERLINK("https://www.boe.es/gazeta/dias/1833/02/26/pdfs/GMD-1833-25.pdf#page=3","Abrir facsímil")</f>
        <v>Abrir facsímil</v>
      </c>
      <c r="K118" s="3" t="s">
        <v>24</v>
      </c>
    </row>
    <row r="119" spans="1:11" ht="42" customHeight="1">
      <c r="A119" s="2" t="s">
        <v>460</v>
      </c>
      <c r="B119" s="2" t="s">
        <v>460</v>
      </c>
      <c r="C119" s="2" t="s">
        <v>131</v>
      </c>
      <c r="D119" s="2" t="s">
        <v>18</v>
      </c>
      <c r="E119" s="5" t="s">
        <v>466</v>
      </c>
      <c r="F119" s="3" t="s">
        <v>467</v>
      </c>
      <c r="G119" s="3" t="s">
        <v>45</v>
      </c>
      <c r="H119" s="2" t="s">
        <v>22</v>
      </c>
      <c r="I119" s="2" t="s">
        <v>468</v>
      </c>
      <c r="J119" s="3" t="str">
        <f>HYPERLINK("https://www.boe.es/gazeta/dias/1833/10/22/pdfs/GMD-1833-130.pdf#page=6","Abrir facsímil")</f>
        <v>Abrir facsímil</v>
      </c>
      <c r="K119" s="3" t="s">
        <v>24</v>
      </c>
    </row>
    <row r="120" spans="1:11" ht="42" customHeight="1">
      <c r="A120" s="2" t="s">
        <v>460</v>
      </c>
      <c r="B120" s="2" t="s">
        <v>460</v>
      </c>
      <c r="C120" s="2" t="s">
        <v>26</v>
      </c>
      <c r="D120" s="2" t="s">
        <v>18</v>
      </c>
      <c r="E120" s="5" t="s">
        <v>192</v>
      </c>
      <c r="F120" s="3" t="s">
        <v>218</v>
      </c>
      <c r="G120" s="3" t="s">
        <v>219</v>
      </c>
      <c r="H120" s="2" t="s">
        <v>22</v>
      </c>
      <c r="I120" s="2" t="s">
        <v>469</v>
      </c>
      <c r="J120" s="3" t="str">
        <f>HYPERLINK("https://www.boe.es/gazeta/dias/1833/12/14/pdfs/GMD-1833-159.pdf#page=4","Abrir facsímil")</f>
        <v>Abrir facsímil</v>
      </c>
      <c r="K120" s="3" t="s">
        <v>24</v>
      </c>
    </row>
    <row r="121" spans="1:11" ht="42" customHeight="1">
      <c r="A121" s="2" t="s">
        <v>460</v>
      </c>
      <c r="B121" s="2" t="s">
        <v>460</v>
      </c>
      <c r="C121" s="2" t="s">
        <v>131</v>
      </c>
      <c r="D121" s="2" t="s">
        <v>18</v>
      </c>
      <c r="E121" s="5" t="s">
        <v>470</v>
      </c>
      <c r="F121" s="3" t="s">
        <v>471</v>
      </c>
      <c r="G121" s="3" t="s">
        <v>21</v>
      </c>
      <c r="H121" s="2" t="s">
        <v>22</v>
      </c>
      <c r="I121" s="2" t="s">
        <v>472</v>
      </c>
      <c r="J121" s="3" t="str">
        <f>HYPERLINK("https://www.boe.es/gazeta/dias/1833/12/28/pdfs/GMD-1833-166.pdf#page=4","Abrir facsímil")</f>
        <v>Abrir facsímil</v>
      </c>
      <c r="K121" s="3" t="s">
        <v>24</v>
      </c>
    </row>
    <row r="122" spans="1:11" ht="42" customHeight="1">
      <c r="A122" s="2" t="s">
        <v>473</v>
      </c>
      <c r="B122" s="2" t="s">
        <v>474</v>
      </c>
      <c r="C122" s="2" t="s">
        <v>49</v>
      </c>
      <c r="D122" s="2" t="s">
        <v>50</v>
      </c>
      <c r="E122" s="5" t="s">
        <v>150</v>
      </c>
      <c r="F122" s="3" t="s">
        <v>151</v>
      </c>
      <c r="G122" s="3" t="s">
        <v>56</v>
      </c>
      <c r="H122" s="2" t="s">
        <v>22</v>
      </c>
      <c r="I122" s="2" t="s">
        <v>475</v>
      </c>
      <c r="J122" s="3" t="str">
        <f>HYPERLINK("https://www.boe.es/gazeta/dias/1833/10/24/pdfs/GMD-1833-131.pdf#page=1","Abrir facsímil")</f>
        <v>Abrir facsímil</v>
      </c>
      <c r="K122" s="3" t="s">
        <v>24</v>
      </c>
    </row>
    <row r="123" spans="1:11" ht="42" customHeight="1">
      <c r="A123" s="2" t="s">
        <v>476</v>
      </c>
      <c r="B123" s="2" t="s">
        <v>477</v>
      </c>
      <c r="C123" s="2" t="s">
        <v>131</v>
      </c>
      <c r="D123" s="2" t="s">
        <v>18</v>
      </c>
      <c r="E123" s="5" t="s">
        <v>478</v>
      </c>
      <c r="F123" s="3" t="s">
        <v>479</v>
      </c>
      <c r="G123" s="3" t="s">
        <v>127</v>
      </c>
      <c r="H123" s="2" t="s">
        <v>22</v>
      </c>
      <c r="I123" s="2" t="s">
        <v>480</v>
      </c>
      <c r="J123" s="3" t="str">
        <f>HYPERLINK("https://www.boe.es/gazeta/dias/1833/10/19/pdfs/GMD-1833-129.pdf#page=5","Abrir facsímil")</f>
        <v>Abrir facsímil</v>
      </c>
      <c r="K123" s="3" t="s">
        <v>24</v>
      </c>
    </row>
    <row r="124" spans="1:11" ht="42" customHeight="1">
      <c r="A124" s="2" t="s">
        <v>481</v>
      </c>
      <c r="B124" s="2" t="s">
        <v>482</v>
      </c>
      <c r="C124" s="2" t="s">
        <v>131</v>
      </c>
      <c r="D124" s="2" t="s">
        <v>18</v>
      </c>
      <c r="E124" s="5" t="s">
        <v>159</v>
      </c>
      <c r="F124" s="3" t="s">
        <v>160</v>
      </c>
      <c r="G124" s="3" t="s">
        <v>175</v>
      </c>
      <c r="H124" s="2" t="s">
        <v>22</v>
      </c>
      <c r="I124" s="2" t="s">
        <v>483</v>
      </c>
      <c r="J124" s="3" t="str">
        <f>HYPERLINK("https://www.boe.es/gazeta/dias/1833/09/24/pdfs/GMD-1833-116.pdf#page=7","Abrir facsímil")</f>
        <v>Abrir facsímil</v>
      </c>
      <c r="K124" s="3" t="s">
        <v>24</v>
      </c>
    </row>
    <row r="125" spans="1:11" ht="42" customHeight="1">
      <c r="A125" s="2" t="s">
        <v>484</v>
      </c>
      <c r="B125" s="2" t="s">
        <v>484</v>
      </c>
      <c r="C125" s="2" t="s">
        <v>17</v>
      </c>
      <c r="D125" s="2" t="s">
        <v>18</v>
      </c>
      <c r="E125" s="5" t="s">
        <v>485</v>
      </c>
      <c r="F125" s="3" t="s">
        <v>486</v>
      </c>
      <c r="G125" s="3" t="s">
        <v>487</v>
      </c>
      <c r="H125" s="2" t="s">
        <v>22</v>
      </c>
      <c r="I125" s="2" t="s">
        <v>488</v>
      </c>
      <c r="J125" s="3" t="str">
        <f>HYPERLINK("https://www.boe.es/gazeta/dias/1833/12/19/pdfs/GMD-1833-162.pdf#page=3","Abrir facsímil")</f>
        <v>Abrir facsímil</v>
      </c>
      <c r="K125" s="3" t="s">
        <v>24</v>
      </c>
    </row>
    <row r="126" spans="1:11" ht="42" customHeight="1">
      <c r="A126" s="2" t="s">
        <v>489</v>
      </c>
      <c r="B126" s="2" t="s">
        <v>490</v>
      </c>
      <c r="C126" s="2" t="s">
        <v>26</v>
      </c>
      <c r="D126" s="2" t="s">
        <v>18</v>
      </c>
      <c r="E126" s="5" t="s">
        <v>466</v>
      </c>
      <c r="F126" s="3" t="s">
        <v>467</v>
      </c>
      <c r="G126" s="3" t="s">
        <v>37</v>
      </c>
      <c r="H126" s="2" t="s">
        <v>22</v>
      </c>
      <c r="I126" s="2" t="s">
        <v>491</v>
      </c>
      <c r="J126" s="3" t="str">
        <f>HYPERLINK("https://www.boe.es/gazeta/dias/1833/10/22/pdfs/GMD-1833-130.pdf#page=2","Abrir facsímil")</f>
        <v>Abrir facsímil</v>
      </c>
      <c r="K126" s="3" t="s">
        <v>24</v>
      </c>
    </row>
    <row r="127" spans="1:11" ht="42" customHeight="1">
      <c r="A127" s="2" t="s">
        <v>492</v>
      </c>
      <c r="B127" s="2" t="s">
        <v>493</v>
      </c>
      <c r="C127" s="2" t="s">
        <v>33</v>
      </c>
      <c r="D127" s="2" t="s">
        <v>34</v>
      </c>
      <c r="E127" s="5" t="s">
        <v>98</v>
      </c>
      <c r="F127" s="3" t="s">
        <v>99</v>
      </c>
      <c r="G127" s="3" t="s">
        <v>21</v>
      </c>
      <c r="H127" s="2" t="s">
        <v>22</v>
      </c>
      <c r="I127" s="2" t="s">
        <v>494</v>
      </c>
      <c r="J127" s="3" t="str">
        <f>HYPERLINK("https://www.boe.es/gazeta/dias/1833/07/04/pdfs/GMD-1833-81.pdf#page=4","Abrir facsímil")</f>
        <v>Abrir facsímil</v>
      </c>
      <c r="K127" s="3" t="s">
        <v>24</v>
      </c>
    </row>
    <row r="128" spans="1:11" ht="42" customHeight="1">
      <c r="A128" s="2" t="s">
        <v>495</v>
      </c>
      <c r="B128" s="2" t="s">
        <v>495</v>
      </c>
      <c r="C128" s="2" t="s">
        <v>49</v>
      </c>
      <c r="D128" s="2" t="s">
        <v>50</v>
      </c>
      <c r="E128" s="5" t="s">
        <v>102</v>
      </c>
      <c r="F128" s="3" t="s">
        <v>103</v>
      </c>
      <c r="G128" s="3" t="s">
        <v>37</v>
      </c>
      <c r="H128" s="2" t="s">
        <v>22</v>
      </c>
      <c r="I128" s="2" t="s">
        <v>496</v>
      </c>
      <c r="J128" s="3" t="str">
        <f>HYPERLINK("https://www.boe.es/gazeta/dias/1833/06/18/pdfs/GMD-1833-74.pdf#page=2","Abrir facsímil")</f>
        <v>Abrir facsímil</v>
      </c>
      <c r="K128" s="3" t="s">
        <v>24</v>
      </c>
    </row>
    <row r="129" spans="1:11" ht="42" customHeight="1">
      <c r="A129" s="2" t="s">
        <v>497</v>
      </c>
      <c r="B129" s="2" t="s">
        <v>498</v>
      </c>
      <c r="C129" s="2" t="s">
        <v>297</v>
      </c>
      <c r="D129" s="2" t="s">
        <v>18</v>
      </c>
      <c r="E129" s="5" t="s">
        <v>165</v>
      </c>
      <c r="F129" s="3" t="s">
        <v>166</v>
      </c>
      <c r="G129" s="3" t="s">
        <v>21</v>
      </c>
      <c r="H129" s="2" t="s">
        <v>22</v>
      </c>
      <c r="I129" s="2" t="s">
        <v>499</v>
      </c>
      <c r="J129" s="3" t="str">
        <f>HYPERLINK("https://www.boe.es/gazeta/dias/1833/08/15/pdfs/GMD-1833-99.pdf#page=4","Abrir facsímil")</f>
        <v>Abrir facsímil</v>
      </c>
      <c r="K129" s="3" t="s">
        <v>24</v>
      </c>
    </row>
    <row r="130" spans="1:11" ht="42" customHeight="1">
      <c r="A130" s="2" t="s">
        <v>500</v>
      </c>
      <c r="B130" s="2" t="s">
        <v>500</v>
      </c>
      <c r="C130" s="2" t="s">
        <v>26</v>
      </c>
      <c r="D130" s="2" t="s">
        <v>18</v>
      </c>
      <c r="E130" s="5" t="s">
        <v>145</v>
      </c>
      <c r="F130" s="3" t="s">
        <v>146</v>
      </c>
      <c r="G130" s="3" t="s">
        <v>37</v>
      </c>
      <c r="H130" s="2" t="s">
        <v>22</v>
      </c>
      <c r="I130" s="2" t="s">
        <v>501</v>
      </c>
      <c r="J130" s="3" t="str">
        <f>HYPERLINK("https://www.boe.es/gazeta/dias/1833/06/25/pdfs/GMD-1833-77.pdf#page=2","Abrir facsímil")</f>
        <v>Abrir facsímil</v>
      </c>
      <c r="K130" s="3" t="s">
        <v>24</v>
      </c>
    </row>
    <row r="131" spans="1:11" ht="42" customHeight="1">
      <c r="A131" s="2" t="s">
        <v>502</v>
      </c>
      <c r="B131" s="2" t="s">
        <v>503</v>
      </c>
      <c r="C131" s="2" t="s">
        <v>17</v>
      </c>
      <c r="D131" s="2" t="s">
        <v>18</v>
      </c>
      <c r="E131" s="5" t="s">
        <v>452</v>
      </c>
      <c r="F131" s="3" t="s">
        <v>453</v>
      </c>
      <c r="G131" s="3" t="s">
        <v>89</v>
      </c>
      <c r="H131" s="2" t="s">
        <v>22</v>
      </c>
      <c r="I131" s="2" t="s">
        <v>504</v>
      </c>
      <c r="J131" s="3" t="str">
        <f>HYPERLINK("https://www.boe.es/gazeta/dias/1833/12/17/pdfs/GMD-1833-161.pdf#page=3","Abrir facsímil")</f>
        <v>Abrir facsímil</v>
      </c>
      <c r="K131" s="3" t="s">
        <v>24</v>
      </c>
    </row>
    <row r="132" spans="1:11" ht="42" customHeight="1">
      <c r="A132" s="2" t="s">
        <v>505</v>
      </c>
      <c r="B132" s="2" t="s">
        <v>505</v>
      </c>
      <c r="C132" s="2" t="s">
        <v>49</v>
      </c>
      <c r="D132" s="2" t="s">
        <v>50</v>
      </c>
      <c r="E132" s="5" t="s">
        <v>506</v>
      </c>
      <c r="F132" s="3" t="s">
        <v>507</v>
      </c>
      <c r="G132" s="3" t="s">
        <v>89</v>
      </c>
      <c r="H132" s="2" t="s">
        <v>22</v>
      </c>
      <c r="I132" s="2" t="s">
        <v>508</v>
      </c>
      <c r="J132" s="3" t="str">
        <f>HYPERLINK("https://www.boe.es/gazeta/dias/1833/02/14/pdfs/GMD-1833-20.pdf#page=3","Abrir facsímil")</f>
        <v>Abrir facsímil</v>
      </c>
      <c r="K132" s="3" t="s">
        <v>24</v>
      </c>
    </row>
    <row r="133" spans="1:11" ht="42" customHeight="1">
      <c r="A133" s="2" t="s">
        <v>505</v>
      </c>
      <c r="B133" s="2" t="s">
        <v>505</v>
      </c>
      <c r="C133" s="2" t="s">
        <v>33</v>
      </c>
      <c r="D133" s="2" t="s">
        <v>34</v>
      </c>
      <c r="E133" s="5" t="s">
        <v>35</v>
      </c>
      <c r="F133" s="3" t="s">
        <v>36</v>
      </c>
      <c r="G133" s="3" t="s">
        <v>127</v>
      </c>
      <c r="H133" s="2" t="s">
        <v>22</v>
      </c>
      <c r="I133" s="2" t="s">
        <v>509</v>
      </c>
      <c r="J133" s="3" t="str">
        <f>HYPERLINK("https://www.boe.es/gazeta/dias/1833/02/28/pdfs/GMD-1833-26.pdf#page=5","Abrir facsímil")</f>
        <v>Abrir facsímil</v>
      </c>
      <c r="K133" s="3" t="s">
        <v>24</v>
      </c>
    </row>
    <row r="134" spans="1:11" ht="42" customHeight="1">
      <c r="A134" s="2" t="s">
        <v>505</v>
      </c>
      <c r="B134" s="2" t="s">
        <v>505</v>
      </c>
      <c r="C134" s="2" t="s">
        <v>49</v>
      </c>
      <c r="D134" s="2" t="s">
        <v>50</v>
      </c>
      <c r="E134" s="5" t="s">
        <v>404</v>
      </c>
      <c r="F134" s="3" t="s">
        <v>405</v>
      </c>
      <c r="G134" s="3" t="s">
        <v>89</v>
      </c>
      <c r="H134" s="2" t="s">
        <v>22</v>
      </c>
      <c r="I134" s="2" t="s">
        <v>510</v>
      </c>
      <c r="J134" s="3" t="str">
        <f>HYPERLINK("https://www.boe.es/gazeta/dias/1833/03/16/pdfs/GMD-1833-33.pdf#page=3","Abrir facsímil")</f>
        <v>Abrir facsímil</v>
      </c>
      <c r="K134" s="3" t="s">
        <v>24</v>
      </c>
    </row>
    <row r="135" spans="1:11" ht="42" customHeight="1">
      <c r="A135" s="2" t="s">
        <v>505</v>
      </c>
      <c r="B135" s="2" t="s">
        <v>505</v>
      </c>
      <c r="C135" s="2" t="s">
        <v>33</v>
      </c>
      <c r="D135" s="2" t="s">
        <v>34</v>
      </c>
      <c r="E135" s="5" t="s">
        <v>511</v>
      </c>
      <c r="F135" s="3" t="s">
        <v>512</v>
      </c>
      <c r="G135" s="3" t="s">
        <v>37</v>
      </c>
      <c r="H135" s="2" t="s">
        <v>22</v>
      </c>
      <c r="I135" s="2" t="s">
        <v>513</v>
      </c>
      <c r="J135" s="3" t="str">
        <f>HYPERLINK("https://www.boe.es/gazeta/dias/1833/03/28/pdfs/GMD-1833-38.pdf#page=2","Abrir facsímil")</f>
        <v>Abrir facsímil</v>
      </c>
      <c r="K135" s="3" t="s">
        <v>24</v>
      </c>
    </row>
    <row r="136" spans="1:11" ht="42" customHeight="1">
      <c r="A136" s="2" t="s">
        <v>505</v>
      </c>
      <c r="B136" s="2" t="s">
        <v>505</v>
      </c>
      <c r="C136" s="2" t="s">
        <v>122</v>
      </c>
      <c r="D136" s="2" t="s">
        <v>18</v>
      </c>
      <c r="E136" s="5" t="s">
        <v>514</v>
      </c>
      <c r="F136" s="3" t="s">
        <v>515</v>
      </c>
      <c r="G136" s="3" t="s">
        <v>516</v>
      </c>
      <c r="H136" s="2" t="s">
        <v>22</v>
      </c>
      <c r="I136" s="2" t="s">
        <v>517</v>
      </c>
      <c r="J136" s="3" t="str">
        <f>HYPERLINK("https://www.boe.es/gazeta/dias/1833/04/06/pdfs/GMD-1833-42.pdf#page=3","Abrir facsímil")</f>
        <v>Abrir facsímil</v>
      </c>
      <c r="K136" s="3" t="s">
        <v>24</v>
      </c>
    </row>
    <row r="137" spans="1:11" ht="42" customHeight="1">
      <c r="A137" s="2" t="s">
        <v>505</v>
      </c>
      <c r="B137" s="2" t="s">
        <v>505</v>
      </c>
      <c r="C137" s="2" t="s">
        <v>33</v>
      </c>
      <c r="D137" s="2" t="s">
        <v>34</v>
      </c>
      <c r="E137" s="5" t="s">
        <v>417</v>
      </c>
      <c r="F137" s="3" t="s">
        <v>418</v>
      </c>
      <c r="G137" s="3" t="s">
        <v>37</v>
      </c>
      <c r="H137" s="2" t="s">
        <v>22</v>
      </c>
      <c r="I137" s="2" t="s">
        <v>518</v>
      </c>
      <c r="J137" s="3" t="str">
        <f>HYPERLINK("https://www.boe.es/gazeta/dias/1833/04/09/pdfs/GMD-1833-44.pdf#page=2","Abrir facsímil")</f>
        <v>Abrir facsímil</v>
      </c>
      <c r="K137" s="3" t="s">
        <v>24</v>
      </c>
    </row>
    <row r="138" spans="1:11" ht="42" customHeight="1">
      <c r="A138" s="2" t="s">
        <v>505</v>
      </c>
      <c r="B138" s="2" t="s">
        <v>505</v>
      </c>
      <c r="C138" s="2" t="s">
        <v>17</v>
      </c>
      <c r="D138" s="2" t="s">
        <v>18</v>
      </c>
      <c r="E138" s="5" t="s">
        <v>417</v>
      </c>
      <c r="F138" s="3" t="s">
        <v>418</v>
      </c>
      <c r="G138" s="3" t="s">
        <v>89</v>
      </c>
      <c r="H138" s="2" t="s">
        <v>22</v>
      </c>
      <c r="I138" s="2" t="s">
        <v>519</v>
      </c>
      <c r="J138" s="3" t="str">
        <f>HYPERLINK("https://www.boe.es/gazeta/dias/1833/04/09/pdfs/GMD-1833-44.pdf#page=3","Abrir facsímil")</f>
        <v>Abrir facsímil</v>
      </c>
      <c r="K138" s="3" t="s">
        <v>24</v>
      </c>
    </row>
    <row r="139" spans="1:11" ht="42" customHeight="1">
      <c r="A139" s="2" t="s">
        <v>505</v>
      </c>
      <c r="B139" s="2" t="s">
        <v>505</v>
      </c>
      <c r="C139" s="2" t="s">
        <v>26</v>
      </c>
      <c r="D139" s="2" t="s">
        <v>18</v>
      </c>
      <c r="E139" s="5" t="s">
        <v>520</v>
      </c>
      <c r="F139" s="3" t="s">
        <v>521</v>
      </c>
      <c r="G139" s="3" t="s">
        <v>89</v>
      </c>
      <c r="H139" s="2" t="s">
        <v>22</v>
      </c>
      <c r="I139" s="2" t="s">
        <v>522</v>
      </c>
      <c r="J139" s="3" t="str">
        <f>HYPERLINK("https://www.boe.es/gazeta/dias/1833/04/11/pdfs/GMD-1833-45.pdf#page=3","Abrir facsímil")</f>
        <v>Abrir facsímil</v>
      </c>
      <c r="K139" s="3" t="s">
        <v>24</v>
      </c>
    </row>
    <row r="140" spans="1:11" ht="42" customHeight="1">
      <c r="A140" s="2" t="s">
        <v>505</v>
      </c>
      <c r="B140" s="2" t="s">
        <v>505</v>
      </c>
      <c r="C140" s="2" t="s">
        <v>49</v>
      </c>
      <c r="D140" s="2" t="s">
        <v>50</v>
      </c>
      <c r="E140" s="5" t="s">
        <v>523</v>
      </c>
      <c r="F140" s="3" t="s">
        <v>524</v>
      </c>
      <c r="G140" s="3" t="s">
        <v>525</v>
      </c>
      <c r="H140" s="2" t="s">
        <v>22</v>
      </c>
      <c r="I140" s="2" t="s">
        <v>526</v>
      </c>
      <c r="J140" s="3" t="str">
        <f>HYPERLINK("https://www.boe.es/gazeta/dias/1833/04/27/pdfs/GMD-1833-52.pdf#page=2","Abrir facsímil")</f>
        <v>Abrir facsímil</v>
      </c>
      <c r="K140" s="3" t="s">
        <v>24</v>
      </c>
    </row>
    <row r="141" spans="1:11" ht="42" customHeight="1">
      <c r="A141" s="2" t="s">
        <v>527</v>
      </c>
      <c r="B141" s="2" t="s">
        <v>527</v>
      </c>
      <c r="C141" s="2" t="s">
        <v>49</v>
      </c>
      <c r="D141" s="2" t="s">
        <v>50</v>
      </c>
      <c r="E141" s="5" t="s">
        <v>528</v>
      </c>
      <c r="F141" s="3" t="s">
        <v>529</v>
      </c>
      <c r="G141" s="3" t="s">
        <v>37</v>
      </c>
      <c r="H141" s="2" t="s">
        <v>22</v>
      </c>
      <c r="I141" s="2" t="s">
        <v>530</v>
      </c>
      <c r="J141" s="3" t="str">
        <f>HYPERLINK("https://www.boe.es/gazeta/dias/1833/05/04/pdfs/GMD-1833-55.pdf#page=2","Abrir facsímil")</f>
        <v>Abrir facsímil</v>
      </c>
      <c r="K141" s="3" t="s">
        <v>24</v>
      </c>
    </row>
    <row r="142" spans="1:11" ht="42" customHeight="1">
      <c r="A142" s="2" t="s">
        <v>505</v>
      </c>
      <c r="B142" s="2" t="s">
        <v>505</v>
      </c>
      <c r="C142" s="2" t="s">
        <v>26</v>
      </c>
      <c r="D142" s="2" t="s">
        <v>18</v>
      </c>
      <c r="E142" s="5" t="s">
        <v>531</v>
      </c>
      <c r="F142" s="3" t="s">
        <v>532</v>
      </c>
      <c r="G142" s="3" t="s">
        <v>37</v>
      </c>
      <c r="H142" s="2" t="s">
        <v>22</v>
      </c>
      <c r="I142" s="2" t="s">
        <v>533</v>
      </c>
      <c r="J142" s="3" t="str">
        <f>HYPERLINK("https://www.boe.es/gazeta/dias/1833/05/09/pdfs/GMD-1833-57.pdf#page=2","Abrir facsímil")</f>
        <v>Abrir facsímil</v>
      </c>
      <c r="K142" s="3" t="s">
        <v>24</v>
      </c>
    </row>
    <row r="143" spans="1:11" ht="42" customHeight="1">
      <c r="A143" s="2" t="s">
        <v>505</v>
      </c>
      <c r="B143" s="2" t="s">
        <v>505</v>
      </c>
      <c r="C143" s="2" t="s">
        <v>17</v>
      </c>
      <c r="D143" s="2" t="s">
        <v>18</v>
      </c>
      <c r="E143" s="5" t="s">
        <v>531</v>
      </c>
      <c r="F143" s="3" t="s">
        <v>532</v>
      </c>
      <c r="G143" s="3" t="s">
        <v>89</v>
      </c>
      <c r="H143" s="2" t="s">
        <v>22</v>
      </c>
      <c r="I143" s="2" t="s">
        <v>534</v>
      </c>
      <c r="J143" s="3" t="str">
        <f>HYPERLINK("https://www.boe.es/gazeta/dias/1833/05/09/pdfs/GMD-1833-57.pdf#page=3","Abrir facsímil")</f>
        <v>Abrir facsímil</v>
      </c>
      <c r="K143" s="3" t="s">
        <v>24</v>
      </c>
    </row>
    <row r="144" spans="1:11" ht="42" customHeight="1">
      <c r="A144" s="2" t="s">
        <v>505</v>
      </c>
      <c r="B144" s="2" t="s">
        <v>505</v>
      </c>
      <c r="C144" s="2" t="s">
        <v>26</v>
      </c>
      <c r="D144" s="2" t="s">
        <v>18</v>
      </c>
      <c r="E144" s="5" t="s">
        <v>54</v>
      </c>
      <c r="F144" s="3" t="s">
        <v>55</v>
      </c>
      <c r="G144" s="3" t="s">
        <v>535</v>
      </c>
      <c r="H144" s="2" t="s">
        <v>22</v>
      </c>
      <c r="I144" s="2" t="s">
        <v>536</v>
      </c>
      <c r="J144" s="3" t="str">
        <f>HYPERLINK("https://www.boe.es/gazeta/dias/1833/05/11/pdfs/GMD-1833-58.pdf#page=2","Abrir facsímil")</f>
        <v>Abrir facsímil</v>
      </c>
      <c r="K144" s="3" t="s">
        <v>24</v>
      </c>
    </row>
    <row r="145" spans="1:11" ht="42" customHeight="1">
      <c r="A145" s="2" t="s">
        <v>505</v>
      </c>
      <c r="B145" s="2" t="s">
        <v>505</v>
      </c>
      <c r="C145" s="2" t="s">
        <v>33</v>
      </c>
      <c r="D145" s="2" t="s">
        <v>34</v>
      </c>
      <c r="E145" s="5" t="s">
        <v>54</v>
      </c>
      <c r="F145" s="3" t="s">
        <v>55</v>
      </c>
      <c r="G145" s="3" t="s">
        <v>89</v>
      </c>
      <c r="H145" s="2" t="s">
        <v>22</v>
      </c>
      <c r="I145" s="2" t="s">
        <v>537</v>
      </c>
      <c r="J145" s="3" t="str">
        <f>HYPERLINK("https://www.boe.es/gazeta/dias/1833/05/11/pdfs/GMD-1833-58.pdf#page=3","Abrir facsímil")</f>
        <v>Abrir facsímil</v>
      </c>
      <c r="K145" s="3" t="s">
        <v>24</v>
      </c>
    </row>
    <row r="146" spans="1:11" ht="42" customHeight="1">
      <c r="A146" s="2" t="s">
        <v>505</v>
      </c>
      <c r="B146" s="2" t="s">
        <v>505</v>
      </c>
      <c r="C146" s="2" t="s">
        <v>131</v>
      </c>
      <c r="D146" s="2" t="s">
        <v>18</v>
      </c>
      <c r="E146" s="5" t="s">
        <v>202</v>
      </c>
      <c r="F146" s="3" t="s">
        <v>203</v>
      </c>
      <c r="G146" s="3" t="s">
        <v>89</v>
      </c>
      <c r="H146" s="2" t="s">
        <v>22</v>
      </c>
      <c r="I146" s="2" t="s">
        <v>538</v>
      </c>
      <c r="J146" s="3" t="str">
        <f>HYPERLINK("https://www.boe.es/gazeta/dias/1833/05/14/pdfs/GMD-1833-59.pdf#page=3","Abrir facsímil")</f>
        <v>Abrir facsímil</v>
      </c>
      <c r="K146" s="3" t="s">
        <v>24</v>
      </c>
    </row>
    <row r="147" spans="1:11" ht="42" customHeight="1">
      <c r="A147" s="2" t="s">
        <v>505</v>
      </c>
      <c r="B147" s="2" t="s">
        <v>505</v>
      </c>
      <c r="C147" s="2" t="s">
        <v>49</v>
      </c>
      <c r="D147" s="2" t="s">
        <v>50</v>
      </c>
      <c r="E147" s="5" t="s">
        <v>359</v>
      </c>
      <c r="F147" s="3" t="s">
        <v>360</v>
      </c>
      <c r="G147" s="3" t="s">
        <v>89</v>
      </c>
      <c r="H147" s="2" t="s">
        <v>22</v>
      </c>
      <c r="I147" s="2" t="s">
        <v>539</v>
      </c>
      <c r="J147" s="3" t="str">
        <f>HYPERLINK("https://www.boe.es/gazeta/dias/1833/05/16/pdfs/GMD-1833-60.pdf#page=3","Abrir facsímil")</f>
        <v>Abrir facsímil</v>
      </c>
      <c r="K147" s="3" t="s">
        <v>24</v>
      </c>
    </row>
    <row r="148" spans="1:11" ht="42" customHeight="1">
      <c r="A148" s="2" t="s">
        <v>505</v>
      </c>
      <c r="B148" s="2" t="s">
        <v>505</v>
      </c>
      <c r="C148" s="2" t="s">
        <v>33</v>
      </c>
      <c r="D148" s="2" t="s">
        <v>34</v>
      </c>
      <c r="E148" s="5" t="s">
        <v>399</v>
      </c>
      <c r="F148" s="3" t="s">
        <v>400</v>
      </c>
      <c r="G148" s="3" t="s">
        <v>37</v>
      </c>
      <c r="H148" s="2" t="s">
        <v>22</v>
      </c>
      <c r="I148" s="2" t="s">
        <v>540</v>
      </c>
      <c r="J148" s="3" t="str">
        <f>HYPERLINK("https://www.boe.es/gazeta/dias/1833/05/18/pdfs/GMD-1833-61.pdf#page=2","Abrir facsímil")</f>
        <v>Abrir facsímil</v>
      </c>
      <c r="K148" s="3" t="s">
        <v>24</v>
      </c>
    </row>
    <row r="149" spans="1:11" ht="42" customHeight="1">
      <c r="A149" s="2" t="s">
        <v>505</v>
      </c>
      <c r="B149" s="2" t="s">
        <v>505</v>
      </c>
      <c r="C149" s="2" t="s">
        <v>49</v>
      </c>
      <c r="D149" s="2" t="s">
        <v>50</v>
      </c>
      <c r="E149" s="5" t="s">
        <v>541</v>
      </c>
      <c r="F149" s="3" t="s">
        <v>542</v>
      </c>
      <c r="G149" s="3" t="s">
        <v>37</v>
      </c>
      <c r="H149" s="2" t="s">
        <v>22</v>
      </c>
      <c r="I149" s="2" t="s">
        <v>543</v>
      </c>
      <c r="J149" s="3" t="str">
        <f>HYPERLINK("https://www.boe.es/gazeta/dias/1833/05/25/pdfs/GMD-1833-64.pdf#page=2","Abrir facsímil")</f>
        <v>Abrir facsímil</v>
      </c>
      <c r="K149" s="3" t="s">
        <v>24</v>
      </c>
    </row>
    <row r="150" spans="1:11" ht="42" customHeight="1">
      <c r="A150" s="2" t="s">
        <v>505</v>
      </c>
      <c r="B150" s="2" t="s">
        <v>505</v>
      </c>
      <c r="C150" s="2" t="s">
        <v>33</v>
      </c>
      <c r="D150" s="2" t="s">
        <v>34</v>
      </c>
      <c r="E150" s="5" t="s">
        <v>394</v>
      </c>
      <c r="F150" s="3" t="s">
        <v>395</v>
      </c>
      <c r="G150" s="3" t="s">
        <v>89</v>
      </c>
      <c r="H150" s="2" t="s">
        <v>22</v>
      </c>
      <c r="I150" s="2" t="s">
        <v>544</v>
      </c>
      <c r="J150" s="3" t="str">
        <f>HYPERLINK("https://www.boe.es/gazeta/dias/1833/05/30/pdfs/GMD-1833-66.pdf#page=3","Abrir facsímil")</f>
        <v>Abrir facsímil</v>
      </c>
      <c r="K150" s="3" t="s">
        <v>24</v>
      </c>
    </row>
    <row r="151" spans="1:11" ht="42" customHeight="1">
      <c r="A151" s="2" t="s">
        <v>505</v>
      </c>
      <c r="B151" s="2" t="s">
        <v>505</v>
      </c>
      <c r="C151" s="2" t="s">
        <v>26</v>
      </c>
      <c r="D151" s="2" t="s">
        <v>18</v>
      </c>
      <c r="E151" s="5" t="s">
        <v>457</v>
      </c>
      <c r="F151" s="3" t="s">
        <v>458</v>
      </c>
      <c r="G151" s="3" t="s">
        <v>545</v>
      </c>
      <c r="H151" s="2" t="s">
        <v>22</v>
      </c>
      <c r="I151" s="2" t="s">
        <v>546</v>
      </c>
      <c r="J151" s="3" t="str">
        <f>HYPERLINK("https://www.boe.es/gazeta/dias/1833/06/06/pdfs/GMD-1833-69.pdf#page=2","Abrir facsímil")</f>
        <v>Abrir facsímil</v>
      </c>
      <c r="K151" s="3" t="s">
        <v>24</v>
      </c>
    </row>
    <row r="152" spans="1:11" ht="42" customHeight="1">
      <c r="A152" s="2" t="s">
        <v>505</v>
      </c>
      <c r="B152" s="2" t="s">
        <v>505</v>
      </c>
      <c r="C152" s="2" t="s">
        <v>17</v>
      </c>
      <c r="D152" s="2" t="s">
        <v>18</v>
      </c>
      <c r="E152" s="5" t="s">
        <v>102</v>
      </c>
      <c r="F152" s="3" t="s">
        <v>103</v>
      </c>
      <c r="G152" s="3" t="s">
        <v>37</v>
      </c>
      <c r="H152" s="2" t="s">
        <v>22</v>
      </c>
      <c r="I152" s="2" t="s">
        <v>547</v>
      </c>
      <c r="J152" s="3" t="str">
        <f>HYPERLINK("https://www.boe.es/gazeta/dias/1833/06/18/pdfs/GMD-1833-74.pdf#page=2","Abrir facsímil")</f>
        <v>Abrir facsímil</v>
      </c>
      <c r="K152" s="3" t="s">
        <v>24</v>
      </c>
    </row>
    <row r="153" spans="1:11" ht="42" customHeight="1">
      <c r="A153" s="2" t="s">
        <v>505</v>
      </c>
      <c r="B153" s="2" t="s">
        <v>505</v>
      </c>
      <c r="C153" s="2" t="s">
        <v>26</v>
      </c>
      <c r="D153" s="2" t="s">
        <v>18</v>
      </c>
      <c r="E153" s="5" t="s">
        <v>548</v>
      </c>
      <c r="F153" s="3" t="s">
        <v>549</v>
      </c>
      <c r="G153" s="3" t="s">
        <v>89</v>
      </c>
      <c r="H153" s="2" t="s">
        <v>22</v>
      </c>
      <c r="I153" s="2" t="s">
        <v>550</v>
      </c>
      <c r="J153" s="3" t="str">
        <f>HYPERLINK("https://www.boe.es/gazeta/dias/1833/06/22/pdfs/GMD-1833-76.pdf#page=3","Abrir facsímil")</f>
        <v>Abrir facsímil</v>
      </c>
      <c r="K153" s="3" t="s">
        <v>24</v>
      </c>
    </row>
    <row r="154" spans="1:11" ht="42" customHeight="1">
      <c r="A154" s="2" t="s">
        <v>505</v>
      </c>
      <c r="B154" s="2" t="s">
        <v>505</v>
      </c>
      <c r="C154" s="2" t="s">
        <v>17</v>
      </c>
      <c r="D154" s="2" t="s">
        <v>18</v>
      </c>
      <c r="E154" s="5" t="s">
        <v>551</v>
      </c>
      <c r="F154" s="3" t="s">
        <v>552</v>
      </c>
      <c r="G154" s="3" t="s">
        <v>37</v>
      </c>
      <c r="H154" s="2" t="s">
        <v>22</v>
      </c>
      <c r="I154" s="2" t="s">
        <v>553</v>
      </c>
      <c r="J154" s="3" t="str">
        <f>HYPERLINK("https://www.boe.es/gazeta/dias/1833/06/27/pdfs/GMD-1833-78.pdf#page=2","Abrir facsímil")</f>
        <v>Abrir facsímil</v>
      </c>
      <c r="K154" s="3" t="s">
        <v>24</v>
      </c>
    </row>
    <row r="155" spans="1:11" ht="42" customHeight="1">
      <c r="A155" s="2" t="s">
        <v>505</v>
      </c>
      <c r="B155" s="2" t="s">
        <v>505</v>
      </c>
      <c r="C155" s="2" t="s">
        <v>297</v>
      </c>
      <c r="D155" s="2" t="s">
        <v>18</v>
      </c>
      <c r="E155" s="5" t="s">
        <v>554</v>
      </c>
      <c r="F155" s="3" t="s">
        <v>555</v>
      </c>
      <c r="G155" s="3" t="s">
        <v>37</v>
      </c>
      <c r="H155" s="2" t="s">
        <v>22</v>
      </c>
      <c r="I155" s="2" t="s">
        <v>556</v>
      </c>
      <c r="J155" s="3" t="str">
        <f>HYPERLINK("https://www.boe.es/gazeta/dias/1833/06/29/pdfs/GMD-1833-79.pdf#page=2","Abrir facsímil")</f>
        <v>Abrir facsímil</v>
      </c>
      <c r="K155" s="3" t="s">
        <v>24</v>
      </c>
    </row>
    <row r="156" spans="1:11" ht="42" customHeight="1">
      <c r="A156" s="2" t="s">
        <v>505</v>
      </c>
      <c r="B156" s="2" t="s">
        <v>505</v>
      </c>
      <c r="C156" s="2" t="s">
        <v>33</v>
      </c>
      <c r="D156" s="2" t="s">
        <v>34</v>
      </c>
      <c r="E156" s="5" t="s">
        <v>186</v>
      </c>
      <c r="F156" s="3" t="s">
        <v>187</v>
      </c>
      <c r="G156" s="3" t="s">
        <v>37</v>
      </c>
      <c r="H156" s="2" t="s">
        <v>22</v>
      </c>
      <c r="I156" s="2" t="s">
        <v>557</v>
      </c>
      <c r="J156" s="3" t="str">
        <f>HYPERLINK("https://www.boe.es/gazeta/dias/1833/07/02/pdfs/GMD-1833-80.pdf#page=2","Abrir facsímil")</f>
        <v>Abrir facsímil</v>
      </c>
      <c r="K156" s="3" t="s">
        <v>24</v>
      </c>
    </row>
    <row r="157" spans="1:11" ht="42" customHeight="1">
      <c r="A157" s="2" t="s">
        <v>505</v>
      </c>
      <c r="B157" s="2" t="s">
        <v>505</v>
      </c>
      <c r="C157" s="2" t="s">
        <v>26</v>
      </c>
      <c r="D157" s="2" t="s">
        <v>18</v>
      </c>
      <c r="E157" s="5" t="s">
        <v>558</v>
      </c>
      <c r="F157" s="3" t="s">
        <v>559</v>
      </c>
      <c r="G157" s="3" t="s">
        <v>37</v>
      </c>
      <c r="H157" s="2" t="s">
        <v>22</v>
      </c>
      <c r="I157" s="2" t="s">
        <v>560</v>
      </c>
      <c r="J157" s="3" t="str">
        <f>HYPERLINK("https://www.boe.es/gazeta/dias/1833/07/16/pdfs/GMD-1833-86.pdf#page=2","Abrir facsímil")</f>
        <v>Abrir facsímil</v>
      </c>
      <c r="K157" s="3" t="s">
        <v>24</v>
      </c>
    </row>
    <row r="158" spans="1:11" ht="42" customHeight="1">
      <c r="A158" s="2" t="s">
        <v>505</v>
      </c>
      <c r="B158" s="2" t="s">
        <v>505</v>
      </c>
      <c r="C158" s="2" t="s">
        <v>33</v>
      </c>
      <c r="D158" s="2" t="s">
        <v>34</v>
      </c>
      <c r="E158" s="5" t="s">
        <v>561</v>
      </c>
      <c r="F158" s="3" t="s">
        <v>562</v>
      </c>
      <c r="G158" s="3" t="s">
        <v>37</v>
      </c>
      <c r="H158" s="2" t="s">
        <v>22</v>
      </c>
      <c r="I158" s="2" t="s">
        <v>563</v>
      </c>
      <c r="J158" s="3" t="str">
        <f>HYPERLINK("https://www.boe.es/gazeta/dias/1833/07/20/pdfs/GMD-1833-88.pdf#page=2","Abrir facsímil")</f>
        <v>Abrir facsímil</v>
      </c>
      <c r="K158" s="3" t="s">
        <v>24</v>
      </c>
    </row>
    <row r="159" spans="1:11" ht="42" customHeight="1">
      <c r="A159" s="2" t="s">
        <v>505</v>
      </c>
      <c r="B159" s="2" t="s">
        <v>505</v>
      </c>
      <c r="C159" s="2" t="s">
        <v>297</v>
      </c>
      <c r="D159" s="2" t="s">
        <v>18</v>
      </c>
      <c r="E159" s="5" t="s">
        <v>561</v>
      </c>
      <c r="F159" s="3" t="s">
        <v>562</v>
      </c>
      <c r="G159" s="3" t="s">
        <v>89</v>
      </c>
      <c r="H159" s="2" t="s">
        <v>22</v>
      </c>
      <c r="I159" s="2" t="s">
        <v>564</v>
      </c>
      <c r="J159" s="3" t="str">
        <f>HYPERLINK("https://www.boe.es/gazeta/dias/1833/07/20/pdfs/GMD-1833-88.pdf#page=3","Abrir facsímil")</f>
        <v>Abrir facsímil</v>
      </c>
      <c r="K159" s="3" t="s">
        <v>24</v>
      </c>
    </row>
    <row r="160" spans="1:11" ht="42" customHeight="1">
      <c r="A160" s="2" t="s">
        <v>505</v>
      </c>
      <c r="B160" s="2" t="s">
        <v>505</v>
      </c>
      <c r="C160" s="2" t="s">
        <v>49</v>
      </c>
      <c r="D160" s="2" t="s">
        <v>50</v>
      </c>
      <c r="E160" s="5" t="s">
        <v>443</v>
      </c>
      <c r="F160" s="3" t="s">
        <v>444</v>
      </c>
      <c r="G160" s="3" t="s">
        <v>37</v>
      </c>
      <c r="H160" s="2" t="s">
        <v>22</v>
      </c>
      <c r="I160" s="2" t="s">
        <v>565</v>
      </c>
      <c r="J160" s="3" t="str">
        <f>HYPERLINK("https://www.boe.es/gazeta/dias/1833/07/25/pdfs/GMD-1833-90.pdf#page=2","Abrir facsímil")</f>
        <v>Abrir facsímil</v>
      </c>
      <c r="K160" s="3" t="s">
        <v>24</v>
      </c>
    </row>
    <row r="161" spans="1:11" ht="42" customHeight="1">
      <c r="A161" s="2" t="s">
        <v>505</v>
      </c>
      <c r="B161" s="2" t="s">
        <v>505</v>
      </c>
      <c r="C161" s="2" t="s">
        <v>26</v>
      </c>
      <c r="D161" s="2" t="s">
        <v>18</v>
      </c>
      <c r="E161" s="5" t="s">
        <v>566</v>
      </c>
      <c r="F161" s="3" t="s">
        <v>567</v>
      </c>
      <c r="G161" s="3" t="s">
        <v>37</v>
      </c>
      <c r="H161" s="2" t="s">
        <v>22</v>
      </c>
      <c r="I161" s="2" t="s">
        <v>568</v>
      </c>
      <c r="J161" s="3" t="str">
        <f>HYPERLINK("https://www.boe.es/gazeta/dias/1833/07/30/pdfs/GMD-1833-92.pdf#page=2","Abrir facsímil")</f>
        <v>Abrir facsímil</v>
      </c>
      <c r="K161" s="3" t="s">
        <v>24</v>
      </c>
    </row>
    <row r="162" spans="1:11" ht="42" customHeight="1">
      <c r="A162" s="2" t="s">
        <v>505</v>
      </c>
      <c r="B162" s="2" t="s">
        <v>505</v>
      </c>
      <c r="C162" s="2" t="s">
        <v>26</v>
      </c>
      <c r="D162" s="2" t="s">
        <v>18</v>
      </c>
      <c r="E162" s="5" t="s">
        <v>155</v>
      </c>
      <c r="F162" s="3" t="s">
        <v>156</v>
      </c>
      <c r="G162" s="3" t="s">
        <v>89</v>
      </c>
      <c r="H162" s="2" t="s">
        <v>22</v>
      </c>
      <c r="I162" s="2" t="s">
        <v>569</v>
      </c>
      <c r="J162" s="3" t="str">
        <f>HYPERLINK("https://www.boe.es/gazeta/dias/1833/08/01/pdfs/GMD-1833-93.pdf#page=3","Abrir facsímil")</f>
        <v>Abrir facsímil</v>
      </c>
      <c r="K162" s="3" t="s">
        <v>24</v>
      </c>
    </row>
    <row r="163" spans="1:11" ht="42" customHeight="1">
      <c r="A163" s="2" t="s">
        <v>505</v>
      </c>
      <c r="B163" s="2" t="s">
        <v>505</v>
      </c>
      <c r="C163" s="2" t="s">
        <v>26</v>
      </c>
      <c r="D163" s="2" t="s">
        <v>18</v>
      </c>
      <c r="E163" s="5" t="s">
        <v>227</v>
      </c>
      <c r="F163" s="3" t="s">
        <v>228</v>
      </c>
      <c r="G163" s="3" t="s">
        <v>56</v>
      </c>
      <c r="H163" s="2" t="s">
        <v>22</v>
      </c>
      <c r="I163" s="2" t="s">
        <v>570</v>
      </c>
      <c r="J163" s="3" t="str">
        <f>HYPERLINK("https://www.boe.es/gazeta/dias/1833/08/08/pdfs/GMD-1833-96.pdf#page=1","Abrir facsímil")</f>
        <v>Abrir facsímil</v>
      </c>
      <c r="K163" s="3" t="s">
        <v>24</v>
      </c>
    </row>
    <row r="164" spans="1:11" ht="42" customHeight="1">
      <c r="A164" s="2" t="s">
        <v>505</v>
      </c>
      <c r="B164" s="2" t="s">
        <v>505</v>
      </c>
      <c r="C164" s="2" t="s">
        <v>131</v>
      </c>
      <c r="D164" s="2" t="s">
        <v>18</v>
      </c>
      <c r="E164" s="5" t="s">
        <v>227</v>
      </c>
      <c r="F164" s="3" t="s">
        <v>228</v>
      </c>
      <c r="G164" s="3" t="s">
        <v>37</v>
      </c>
      <c r="H164" s="2" t="s">
        <v>22</v>
      </c>
      <c r="I164" s="2" t="s">
        <v>571</v>
      </c>
      <c r="J164" s="3" t="str">
        <f>HYPERLINK("https://www.boe.es/gazeta/dias/1833/08/08/pdfs/GMD-1833-96.pdf#page=2","Abrir facsímil")</f>
        <v>Abrir facsímil</v>
      </c>
      <c r="K164" s="3" t="s">
        <v>24</v>
      </c>
    </row>
    <row r="165" spans="1:11" ht="42" customHeight="1">
      <c r="A165" s="2" t="s">
        <v>572</v>
      </c>
      <c r="B165" s="2" t="s">
        <v>572</v>
      </c>
      <c r="C165" s="2" t="s">
        <v>49</v>
      </c>
      <c r="D165" s="2" t="s">
        <v>50</v>
      </c>
      <c r="E165" s="5" t="s">
        <v>573</v>
      </c>
      <c r="F165" s="3" t="s">
        <v>574</v>
      </c>
      <c r="G165" s="3" t="s">
        <v>37</v>
      </c>
      <c r="H165" s="2" t="s">
        <v>22</v>
      </c>
      <c r="I165" s="2" t="s">
        <v>575</v>
      </c>
      <c r="J165" s="3" t="str">
        <f>HYPERLINK("https://www.boe.es/gazeta/dias/1833/08/10/pdfs/GMD-1833-97.pdf#page=2","Abrir facsímil")</f>
        <v>Abrir facsímil</v>
      </c>
      <c r="K165" s="3" t="s">
        <v>24</v>
      </c>
    </row>
    <row r="166" spans="1:11" ht="42" customHeight="1">
      <c r="A166" s="2" t="s">
        <v>505</v>
      </c>
      <c r="B166" s="2" t="s">
        <v>505</v>
      </c>
      <c r="C166" s="2" t="s">
        <v>49</v>
      </c>
      <c r="D166" s="2" t="s">
        <v>50</v>
      </c>
      <c r="E166" s="5" t="s">
        <v>573</v>
      </c>
      <c r="F166" s="3" t="s">
        <v>574</v>
      </c>
      <c r="G166" s="3" t="s">
        <v>89</v>
      </c>
      <c r="H166" s="2" t="s">
        <v>22</v>
      </c>
      <c r="I166" s="2" t="s">
        <v>576</v>
      </c>
      <c r="J166" s="3" t="str">
        <f>HYPERLINK("https://www.boe.es/gazeta/dias/1833/08/10/pdfs/GMD-1833-97.pdf#page=3","Abrir facsímil")</f>
        <v>Abrir facsímil</v>
      </c>
      <c r="K166" s="3" t="s">
        <v>24</v>
      </c>
    </row>
    <row r="167" spans="1:11" ht="42" customHeight="1">
      <c r="A167" s="2" t="s">
        <v>505</v>
      </c>
      <c r="B167" s="2" t="s">
        <v>505</v>
      </c>
      <c r="C167" s="2" t="s">
        <v>33</v>
      </c>
      <c r="D167" s="2" t="s">
        <v>34</v>
      </c>
      <c r="E167" s="5" t="s">
        <v>165</v>
      </c>
      <c r="F167" s="3" t="s">
        <v>166</v>
      </c>
      <c r="G167" s="3" t="s">
        <v>37</v>
      </c>
      <c r="H167" s="2" t="s">
        <v>22</v>
      </c>
      <c r="I167" s="2" t="s">
        <v>577</v>
      </c>
      <c r="J167" s="3" t="str">
        <f>HYPERLINK("https://www.boe.es/gazeta/dias/1833/08/15/pdfs/GMD-1833-99.pdf#page=2","Abrir facsímil")</f>
        <v>Abrir facsímil</v>
      </c>
      <c r="K167" s="3" t="s">
        <v>24</v>
      </c>
    </row>
    <row r="168" spans="1:11" ht="42" customHeight="1">
      <c r="A168" s="2" t="s">
        <v>505</v>
      </c>
      <c r="B168" s="2" t="s">
        <v>505</v>
      </c>
      <c r="C168" s="2" t="s">
        <v>26</v>
      </c>
      <c r="D168" s="2" t="s">
        <v>18</v>
      </c>
      <c r="E168" s="5" t="s">
        <v>578</v>
      </c>
      <c r="F168" s="3" t="s">
        <v>579</v>
      </c>
      <c r="G168" s="3" t="s">
        <v>89</v>
      </c>
      <c r="H168" s="2" t="s">
        <v>22</v>
      </c>
      <c r="I168" s="2" t="s">
        <v>580</v>
      </c>
      <c r="J168" s="3" t="str">
        <f>HYPERLINK("https://www.boe.es/gazeta/dias/1833/08/22/pdfs/GMD-1833-102.pdf#page=3","Abrir facsímil")</f>
        <v>Abrir facsímil</v>
      </c>
      <c r="K168" s="3" t="s">
        <v>24</v>
      </c>
    </row>
    <row r="169" spans="1:11" ht="42" customHeight="1">
      <c r="A169" s="2" t="s">
        <v>505</v>
      </c>
      <c r="B169" s="2" t="s">
        <v>505</v>
      </c>
      <c r="C169" s="2" t="s">
        <v>33</v>
      </c>
      <c r="D169" s="2" t="s">
        <v>34</v>
      </c>
      <c r="E169" s="5" t="s">
        <v>581</v>
      </c>
      <c r="F169" s="3" t="s">
        <v>582</v>
      </c>
      <c r="G169" s="3" t="s">
        <v>37</v>
      </c>
      <c r="H169" s="2" t="s">
        <v>22</v>
      </c>
      <c r="I169" s="2" t="s">
        <v>583</v>
      </c>
      <c r="J169" s="3" t="str">
        <f>HYPERLINK("https://www.boe.es/gazeta/dias/1833/08/27/pdfs/GMD-1833-104.pdf#page=2","Abrir facsímil")</f>
        <v>Abrir facsímil</v>
      </c>
      <c r="K169" s="3" t="s">
        <v>24</v>
      </c>
    </row>
    <row r="170" spans="1:11" ht="42" customHeight="1">
      <c r="A170" s="2" t="s">
        <v>505</v>
      </c>
      <c r="B170" s="2" t="s">
        <v>505</v>
      </c>
      <c r="C170" s="2" t="s">
        <v>49</v>
      </c>
      <c r="D170" s="2" t="s">
        <v>50</v>
      </c>
      <c r="E170" s="5" t="s">
        <v>584</v>
      </c>
      <c r="F170" s="3" t="s">
        <v>585</v>
      </c>
      <c r="G170" s="3" t="s">
        <v>37</v>
      </c>
      <c r="H170" s="2" t="s">
        <v>22</v>
      </c>
      <c r="I170" s="2" t="s">
        <v>586</v>
      </c>
      <c r="J170" s="3" t="str">
        <f>HYPERLINK("https://www.boe.es/gazeta/dias/1833/08/31/pdfs/GMD-1833-106.pdf#page=2","Abrir facsímil")</f>
        <v>Abrir facsímil</v>
      </c>
      <c r="K170" s="3" t="s">
        <v>24</v>
      </c>
    </row>
    <row r="171" spans="1:11" ht="42" customHeight="1">
      <c r="A171" s="2" t="s">
        <v>505</v>
      </c>
      <c r="B171" s="2" t="s">
        <v>505</v>
      </c>
      <c r="C171" s="2" t="s">
        <v>49</v>
      </c>
      <c r="D171" s="2" t="s">
        <v>50</v>
      </c>
      <c r="E171" s="5" t="s">
        <v>587</v>
      </c>
      <c r="F171" s="3" t="s">
        <v>588</v>
      </c>
      <c r="G171" s="3" t="s">
        <v>37</v>
      </c>
      <c r="H171" s="2" t="s">
        <v>22</v>
      </c>
      <c r="I171" s="2" t="s">
        <v>589</v>
      </c>
      <c r="J171" s="3" t="str">
        <f>HYPERLINK("https://www.boe.es/gazeta/dias/1833/09/03/pdfs/GMD-1833-107.pdf#page=2","Abrir facsímil")</f>
        <v>Abrir facsímil</v>
      </c>
      <c r="K171" s="3" t="s">
        <v>24</v>
      </c>
    </row>
    <row r="172" spans="1:11" ht="42" customHeight="1">
      <c r="A172" s="2" t="s">
        <v>505</v>
      </c>
      <c r="B172" s="2" t="s">
        <v>505</v>
      </c>
      <c r="C172" s="2" t="s">
        <v>258</v>
      </c>
      <c r="D172" s="2" t="s">
        <v>50</v>
      </c>
      <c r="E172" s="5" t="s">
        <v>192</v>
      </c>
      <c r="F172" s="3" t="s">
        <v>218</v>
      </c>
      <c r="G172" s="3" t="s">
        <v>37</v>
      </c>
      <c r="H172" s="2" t="s">
        <v>22</v>
      </c>
      <c r="I172" s="2" t="s">
        <v>590</v>
      </c>
      <c r="J172" s="3" t="str">
        <f>HYPERLINK("https://www.boe.es/gazeta/dias/1833/12/14/pdfs/GMD-1833-159.pdf#page=2","Abrir facsímil")</f>
        <v>Abrir facsímil</v>
      </c>
      <c r="K172" s="3" t="s">
        <v>24</v>
      </c>
    </row>
    <row r="173" spans="1:11" ht="42" customHeight="1">
      <c r="A173" s="2" t="s">
        <v>591</v>
      </c>
      <c r="B173" s="2" t="s">
        <v>592</v>
      </c>
      <c r="C173" s="2" t="s">
        <v>49</v>
      </c>
      <c r="D173" s="2" t="s">
        <v>50</v>
      </c>
      <c r="E173" s="5" t="s">
        <v>566</v>
      </c>
      <c r="F173" s="3" t="s">
        <v>567</v>
      </c>
      <c r="G173" s="3" t="s">
        <v>21</v>
      </c>
      <c r="H173" s="2" t="s">
        <v>22</v>
      </c>
      <c r="I173" s="2" t="s">
        <v>593</v>
      </c>
      <c r="J173" s="3" t="str">
        <f>HYPERLINK("https://www.boe.es/gazeta/dias/1833/07/30/pdfs/GMD-1833-92.pdf#page=4","Abrir facsímil")</f>
        <v>Abrir facsímil</v>
      </c>
      <c r="K173" s="3" t="s">
        <v>24</v>
      </c>
    </row>
    <row r="174" spans="1:11" ht="42" customHeight="1">
      <c r="A174" s="2" t="s">
        <v>594</v>
      </c>
      <c r="B174" s="2" t="s">
        <v>595</v>
      </c>
      <c r="C174" s="2" t="s">
        <v>33</v>
      </c>
      <c r="D174" s="2" t="s">
        <v>34</v>
      </c>
      <c r="E174" s="5" t="s">
        <v>596</v>
      </c>
      <c r="F174" s="3" t="s">
        <v>597</v>
      </c>
      <c r="G174" s="3" t="s">
        <v>56</v>
      </c>
      <c r="H174" s="2" t="s">
        <v>22</v>
      </c>
      <c r="I174" s="2" t="s">
        <v>598</v>
      </c>
      <c r="J174" s="3" t="str">
        <f>HYPERLINK("https://www.boe.es/gazeta/dias/1833/10/29/pdfs/GMD-1833-134.pdf#page=1","Abrir facsímil")</f>
        <v>Abrir facsímil</v>
      </c>
      <c r="K174" s="3" t="s">
        <v>24</v>
      </c>
    </row>
    <row r="175" spans="1:11" ht="42" customHeight="1">
      <c r="A175" s="2" t="s">
        <v>599</v>
      </c>
      <c r="B175" s="2" t="s">
        <v>600</v>
      </c>
      <c r="C175" s="2" t="s">
        <v>17</v>
      </c>
      <c r="D175" s="2" t="s">
        <v>18</v>
      </c>
      <c r="E175" s="5" t="s">
        <v>601</v>
      </c>
      <c r="F175" s="3" t="s">
        <v>602</v>
      </c>
      <c r="G175" s="3" t="s">
        <v>21</v>
      </c>
      <c r="H175" s="2" t="s">
        <v>22</v>
      </c>
      <c r="I175" s="2" t="s">
        <v>603</v>
      </c>
      <c r="J175" s="3" t="str">
        <f>HYPERLINK("https://www.boe.es/gazeta/dias/1833/12/21/pdfs/GMD-1833-163.pdf#page=4","Abrir facsímil")</f>
        <v>Abrir facsímil</v>
      </c>
      <c r="K175" s="3" t="s">
        <v>24</v>
      </c>
    </row>
    <row r="176" spans="1:11" ht="42" customHeight="1">
      <c r="A176" s="2" t="s">
        <v>604</v>
      </c>
      <c r="B176" s="2" t="s">
        <v>605</v>
      </c>
      <c r="C176" s="2" t="s">
        <v>297</v>
      </c>
      <c r="D176" s="2" t="s">
        <v>18</v>
      </c>
      <c r="E176" s="5" t="s">
        <v>110</v>
      </c>
      <c r="F176" s="3" t="s">
        <v>111</v>
      </c>
      <c r="G176" s="3" t="s">
        <v>45</v>
      </c>
      <c r="H176" s="2" t="s">
        <v>22</v>
      </c>
      <c r="I176" s="2" t="s">
        <v>606</v>
      </c>
      <c r="J176" s="3" t="str">
        <f>HYPERLINK("https://www.boe.es/gazeta/dias/1833/11/16/pdfs/GMD-1833-143.pdf#page=6","Abrir facsímil")</f>
        <v>Abrir facsímil</v>
      </c>
      <c r="K176" s="3" t="s">
        <v>24</v>
      </c>
    </row>
    <row r="177" spans="1:11" ht="42" customHeight="1">
      <c r="A177" s="2" t="s">
        <v>607</v>
      </c>
      <c r="B177" s="2" t="s">
        <v>608</v>
      </c>
      <c r="C177" s="2" t="s">
        <v>33</v>
      </c>
      <c r="D177" s="2" t="s">
        <v>34</v>
      </c>
      <c r="E177" s="5" t="s">
        <v>251</v>
      </c>
      <c r="F177" s="3" t="s">
        <v>252</v>
      </c>
      <c r="G177" s="3" t="s">
        <v>21</v>
      </c>
      <c r="H177" s="2" t="s">
        <v>22</v>
      </c>
      <c r="I177" s="2" t="s">
        <v>609</v>
      </c>
      <c r="J177" s="3" t="str">
        <f>HYPERLINK("https://www.boe.es/gazeta/dias/1833/06/08/pdfs/GMD-1833-70.pdf#page=4","Abrir facsímil")</f>
        <v>Abrir facsímil</v>
      </c>
      <c r="K177" s="3" t="s">
        <v>24</v>
      </c>
    </row>
    <row r="178" spans="1:11" ht="42" customHeight="1">
      <c r="A178" s="2" t="s">
        <v>610</v>
      </c>
      <c r="B178" s="2" t="s">
        <v>611</v>
      </c>
      <c r="C178" s="2" t="s">
        <v>33</v>
      </c>
      <c r="D178" s="2" t="s">
        <v>34</v>
      </c>
      <c r="E178" s="5" t="s">
        <v>241</v>
      </c>
      <c r="F178" s="3" t="s">
        <v>242</v>
      </c>
      <c r="G178" s="3" t="s">
        <v>37</v>
      </c>
      <c r="H178" s="2" t="s">
        <v>22</v>
      </c>
      <c r="I178" s="2" t="s">
        <v>612</v>
      </c>
      <c r="J178" s="3" t="str">
        <f>HYPERLINK("https://www.boe.es/gazeta/dias/1833/11/09/pdfs/GMD-1833-140.pdf#page=2","Abrir facsímil")</f>
        <v>Abrir facsímil</v>
      </c>
      <c r="K178" s="3" t="s">
        <v>24</v>
      </c>
    </row>
    <row r="179" spans="1:11" ht="42" customHeight="1">
      <c r="A179" s="2" t="s">
        <v>613</v>
      </c>
      <c r="B179" s="2" t="s">
        <v>614</v>
      </c>
      <c r="C179" s="2" t="s">
        <v>33</v>
      </c>
      <c r="D179" s="2" t="s">
        <v>34</v>
      </c>
      <c r="E179" s="5" t="s">
        <v>409</v>
      </c>
      <c r="F179" s="3" t="s">
        <v>410</v>
      </c>
      <c r="G179" s="3" t="s">
        <v>127</v>
      </c>
      <c r="H179" s="2" t="s">
        <v>22</v>
      </c>
      <c r="I179" s="2" t="s">
        <v>615</v>
      </c>
      <c r="J179" s="3" t="str">
        <f>HYPERLINK("https://www.boe.es/gazeta/dias/1833/11/23/pdfs/GMD-1833-147.pdf#page=5","Abrir facsímil")</f>
        <v>Abrir facsímil</v>
      </c>
      <c r="K179" s="3" t="s">
        <v>24</v>
      </c>
    </row>
    <row r="180" spans="1:11" ht="42" customHeight="1">
      <c r="A180" s="2" t="s">
        <v>616</v>
      </c>
      <c r="B180" s="2" t="s">
        <v>617</v>
      </c>
      <c r="C180" s="2" t="s">
        <v>26</v>
      </c>
      <c r="D180" s="2" t="s">
        <v>18</v>
      </c>
      <c r="E180" s="5" t="s">
        <v>618</v>
      </c>
      <c r="F180" s="3" t="s">
        <v>619</v>
      </c>
      <c r="G180" s="3" t="s">
        <v>56</v>
      </c>
      <c r="H180" s="2" t="s">
        <v>22</v>
      </c>
      <c r="I180" s="2" t="s">
        <v>620</v>
      </c>
      <c r="J180" s="3" t="str">
        <f>HYPERLINK("https://www.boe.es/gazeta/dias/1833/01/29/pdfs/GMD-1833-13.pdf#page=1","Abrir facsímil")</f>
        <v>Abrir facsímil</v>
      </c>
      <c r="K180" s="3" t="s">
        <v>24</v>
      </c>
    </row>
    <row r="181" spans="1:11" ht="42" customHeight="1">
      <c r="A181" s="2" t="s">
        <v>621</v>
      </c>
      <c r="B181" s="2" t="s">
        <v>622</v>
      </c>
      <c r="C181" s="2" t="s">
        <v>49</v>
      </c>
      <c r="D181" s="2" t="s">
        <v>50</v>
      </c>
      <c r="E181" s="5" t="s">
        <v>623</v>
      </c>
      <c r="F181" s="3" t="s">
        <v>624</v>
      </c>
      <c r="G181" s="3" t="s">
        <v>127</v>
      </c>
      <c r="H181" s="2" t="s">
        <v>22</v>
      </c>
      <c r="I181" s="2" t="s">
        <v>625</v>
      </c>
      <c r="J181" s="3" t="str">
        <f>HYPERLINK("https://www.boe.es/gazeta/dias/1833/09/17/pdfs/GMD-1833-113.pdf#page=5","Abrir facsímil")</f>
        <v>Abrir facsímil</v>
      </c>
      <c r="K181" s="3" t="s">
        <v>24</v>
      </c>
    </row>
    <row r="182" spans="1:11" ht="42" customHeight="1">
      <c r="A182" s="2" t="s">
        <v>626</v>
      </c>
      <c r="B182" s="2" t="s">
        <v>627</v>
      </c>
      <c r="C182" s="2" t="s">
        <v>49</v>
      </c>
      <c r="D182" s="2" t="s">
        <v>50</v>
      </c>
      <c r="E182" s="5" t="s">
        <v>436</v>
      </c>
      <c r="F182" s="3" t="s">
        <v>437</v>
      </c>
      <c r="G182" s="3" t="s">
        <v>628</v>
      </c>
      <c r="H182" s="2" t="s">
        <v>22</v>
      </c>
      <c r="I182" s="2" t="s">
        <v>629</v>
      </c>
      <c r="J182" s="3" t="str">
        <f>HYPERLINK("https://www.boe.es/gazeta/dias/1833/03/23/pdfs/GMD-1833-36.pdf#page=6","Abrir facsímil")</f>
        <v>Abrir facsímil</v>
      </c>
      <c r="K182" s="3" t="s">
        <v>24</v>
      </c>
    </row>
    <row r="183" spans="1:11" ht="42" customHeight="1">
      <c r="A183" s="2" t="s">
        <v>630</v>
      </c>
      <c r="B183" s="2" t="s">
        <v>631</v>
      </c>
      <c r="C183" s="2" t="s">
        <v>33</v>
      </c>
      <c r="D183" s="2" t="s">
        <v>34</v>
      </c>
      <c r="E183" s="5" t="s">
        <v>632</v>
      </c>
      <c r="F183" s="3" t="s">
        <v>633</v>
      </c>
      <c r="G183" s="3" t="s">
        <v>21</v>
      </c>
      <c r="H183" s="2" t="s">
        <v>22</v>
      </c>
      <c r="I183" s="2" t="s">
        <v>634</v>
      </c>
      <c r="J183" s="3" t="str">
        <f>HYPERLINK("https://www.boe.es/gazeta/dias/1833/06/11/pdfs/GMD-1833-71.pdf#page=4","Abrir facsímil")</f>
        <v>Abrir facsímil</v>
      </c>
      <c r="K183" s="3" t="s">
        <v>24</v>
      </c>
    </row>
    <row r="184" spans="1:11" ht="42" customHeight="1">
      <c r="A184" s="2" t="s">
        <v>635</v>
      </c>
      <c r="B184" s="2" t="s">
        <v>636</v>
      </c>
      <c r="C184" s="2" t="s">
        <v>207</v>
      </c>
      <c r="D184" s="2" t="s">
        <v>18</v>
      </c>
      <c r="E184" s="5" t="s">
        <v>369</v>
      </c>
      <c r="F184" s="3" t="s">
        <v>370</v>
      </c>
      <c r="G184" s="3" t="s">
        <v>21</v>
      </c>
      <c r="H184" s="2" t="s">
        <v>22</v>
      </c>
      <c r="I184" s="2" t="s">
        <v>637</v>
      </c>
      <c r="J184" s="3" t="str">
        <f>HYPERLINK("https://www.boe.es/gazeta/dias/1833/07/27/pdfs/GMD-1833-91.pdf#page=4","Abrir facsímil")</f>
        <v>Abrir facsímil</v>
      </c>
      <c r="K184" s="3" t="s">
        <v>24</v>
      </c>
    </row>
    <row r="185" spans="1:11" ht="42" customHeight="1">
      <c r="A185" s="2" t="s">
        <v>638</v>
      </c>
      <c r="B185" s="2" t="s">
        <v>638</v>
      </c>
      <c r="C185" s="2" t="s">
        <v>131</v>
      </c>
      <c r="D185" s="2" t="s">
        <v>18</v>
      </c>
      <c r="E185" s="5" t="s">
        <v>623</v>
      </c>
      <c r="F185" s="3" t="s">
        <v>624</v>
      </c>
      <c r="G185" s="3" t="s">
        <v>127</v>
      </c>
      <c r="H185" s="2" t="s">
        <v>22</v>
      </c>
      <c r="I185" s="2" t="s">
        <v>639</v>
      </c>
      <c r="J185" s="3" t="str">
        <f>HYPERLINK("https://www.boe.es/gazeta/dias/1833/09/17/pdfs/GMD-1833-113.pdf#page=5","Abrir facsímil")</f>
        <v>Abrir facsímil</v>
      </c>
      <c r="K185" s="3" t="s">
        <v>24</v>
      </c>
    </row>
    <row r="186" spans="1:11" ht="42" customHeight="1">
      <c r="A186" s="2" t="s">
        <v>640</v>
      </c>
      <c r="B186" s="2" t="s">
        <v>641</v>
      </c>
      <c r="C186" s="2" t="s">
        <v>131</v>
      </c>
      <c r="D186" s="2" t="s">
        <v>18</v>
      </c>
      <c r="E186" s="5" t="s">
        <v>19</v>
      </c>
      <c r="F186" s="3" t="s">
        <v>20</v>
      </c>
      <c r="G186" s="3" t="s">
        <v>21</v>
      </c>
      <c r="H186" s="2" t="s">
        <v>22</v>
      </c>
      <c r="I186" s="2" t="s">
        <v>642</v>
      </c>
      <c r="J186" s="3" t="str">
        <f>HYPERLINK("https://www.boe.es/gazeta/dias/1833/09/07/pdfs/GMD-1833-109.pdf#page=4","Abrir facsímil")</f>
        <v>Abrir facsímil</v>
      </c>
      <c r="K186" s="3" t="s">
        <v>24</v>
      </c>
    </row>
    <row r="187" spans="1:11" ht="42" customHeight="1">
      <c r="A187" s="2" t="s">
        <v>643</v>
      </c>
      <c r="B187" s="2" t="s">
        <v>644</v>
      </c>
      <c r="C187" s="2" t="s">
        <v>131</v>
      </c>
      <c r="D187" s="2" t="s">
        <v>18</v>
      </c>
      <c r="E187" s="5" t="s">
        <v>19</v>
      </c>
      <c r="F187" s="3" t="s">
        <v>20</v>
      </c>
      <c r="G187" s="3" t="s">
        <v>21</v>
      </c>
      <c r="H187" s="2" t="s">
        <v>22</v>
      </c>
      <c r="I187" s="2" t="s">
        <v>645</v>
      </c>
      <c r="J187" s="3" t="str">
        <f>HYPERLINK("https://www.boe.es/gazeta/dias/1833/09/07/pdfs/GMD-1833-109.pdf#page=4","Abrir facsímil")</f>
        <v>Abrir facsímil</v>
      </c>
      <c r="K187" s="3" t="s">
        <v>24</v>
      </c>
    </row>
    <row r="188" spans="1:11" ht="42" customHeight="1">
      <c r="A188" s="2" t="s">
        <v>646</v>
      </c>
      <c r="B188" s="2" t="s">
        <v>646</v>
      </c>
      <c r="C188" s="2" t="s">
        <v>33</v>
      </c>
      <c r="D188" s="2" t="s">
        <v>34</v>
      </c>
      <c r="E188" s="5" t="s">
        <v>647</v>
      </c>
      <c r="F188" s="3" t="s">
        <v>648</v>
      </c>
      <c r="G188" s="3" t="s">
        <v>649</v>
      </c>
      <c r="H188" s="2" t="s">
        <v>22</v>
      </c>
      <c r="I188" s="2" t="s">
        <v>650</v>
      </c>
      <c r="J188" s="3" t="str">
        <f>HYPERLINK("https://www.boe.es/gazeta/dias/1833/03/26/pdfs/GMD-1833-37.pdf#page=4","Abrir facsímil")</f>
        <v>Abrir facsímil</v>
      </c>
      <c r="K188" s="3" t="s">
        <v>24</v>
      </c>
    </row>
    <row r="189" spans="1:11" ht="42" customHeight="1">
      <c r="A189" s="2" t="s">
        <v>651</v>
      </c>
      <c r="B189" s="2" t="s">
        <v>651</v>
      </c>
      <c r="C189" s="2" t="s">
        <v>33</v>
      </c>
      <c r="D189" s="2" t="s">
        <v>34</v>
      </c>
      <c r="E189" s="5" t="s">
        <v>178</v>
      </c>
      <c r="F189" s="3" t="s">
        <v>179</v>
      </c>
      <c r="G189" s="3" t="s">
        <v>37</v>
      </c>
      <c r="H189" s="2" t="s">
        <v>22</v>
      </c>
      <c r="I189" s="2" t="s">
        <v>652</v>
      </c>
      <c r="J189" s="3" t="str">
        <f>HYPERLINK("https://www.boe.es/gazeta/dias/1833/01/05/pdfs/GMD-1833-3.pdf#page=2","Abrir facsímil")</f>
        <v>Abrir facsímil</v>
      </c>
      <c r="K189" s="3" t="s">
        <v>24</v>
      </c>
    </row>
    <row r="190" spans="1:11" ht="42" customHeight="1">
      <c r="A190" s="2" t="s">
        <v>653</v>
      </c>
      <c r="B190" s="2" t="s">
        <v>654</v>
      </c>
      <c r="C190" s="2" t="s">
        <v>33</v>
      </c>
      <c r="D190" s="2" t="s">
        <v>34</v>
      </c>
      <c r="E190" s="5" t="s">
        <v>155</v>
      </c>
      <c r="F190" s="3" t="s">
        <v>156</v>
      </c>
      <c r="G190" s="3" t="s">
        <v>21</v>
      </c>
      <c r="H190" s="2" t="s">
        <v>22</v>
      </c>
      <c r="I190" s="2" t="s">
        <v>655</v>
      </c>
      <c r="J190" s="3" t="str">
        <f>HYPERLINK("https://www.boe.es/gazeta/dias/1833/08/01/pdfs/GMD-1833-93.pdf#page=4","Abrir facsímil")</f>
        <v>Abrir facsímil</v>
      </c>
      <c r="K190" s="3" t="s">
        <v>24</v>
      </c>
    </row>
    <row r="191" spans="1:11" ht="42" customHeight="1">
      <c r="A191" s="2" t="s">
        <v>656</v>
      </c>
      <c r="B191" s="2" t="s">
        <v>656</v>
      </c>
      <c r="C191" s="2" t="s">
        <v>33</v>
      </c>
      <c r="D191" s="2" t="s">
        <v>34</v>
      </c>
      <c r="E191" s="5" t="s">
        <v>43</v>
      </c>
      <c r="F191" s="3" t="s">
        <v>44</v>
      </c>
      <c r="G191" s="3" t="s">
        <v>127</v>
      </c>
      <c r="H191" s="2" t="s">
        <v>22</v>
      </c>
      <c r="I191" s="2" t="s">
        <v>657</v>
      </c>
      <c r="J191" s="3" t="str">
        <f>HYPERLINK("https://www.boe.es/gazeta/dias/1833/12/07/pdfs/GMD-1833-156.pdf#page=5","Abrir facsímil")</f>
        <v>Abrir facsímil</v>
      </c>
      <c r="K191" s="3" t="s">
        <v>24</v>
      </c>
    </row>
    <row r="192" spans="1:11" ht="42" customHeight="1">
      <c r="A192" s="2" t="s">
        <v>658</v>
      </c>
      <c r="B192" s="2" t="s">
        <v>658</v>
      </c>
      <c r="C192" s="2" t="s">
        <v>26</v>
      </c>
      <c r="D192" s="2" t="s">
        <v>18</v>
      </c>
      <c r="E192" s="5" t="s">
        <v>659</v>
      </c>
      <c r="F192" s="3" t="s">
        <v>660</v>
      </c>
      <c r="G192" s="3" t="s">
        <v>21</v>
      </c>
      <c r="H192" s="2" t="s">
        <v>22</v>
      </c>
      <c r="I192" s="2" t="s">
        <v>661</v>
      </c>
      <c r="J192" s="3" t="str">
        <f>HYPERLINK("https://www.boe.es/gazeta/dias/1833/07/09/pdfs/GMD-1833-83.pdf#page=4","Abrir facsímil")</f>
        <v>Abrir facsímil</v>
      </c>
      <c r="K192" s="3" t="s">
        <v>24</v>
      </c>
    </row>
    <row r="193" spans="1:11" ht="42" customHeight="1">
      <c r="A193" s="2" t="s">
        <v>662</v>
      </c>
      <c r="B193" s="2" t="s">
        <v>663</v>
      </c>
      <c r="C193" s="2" t="s">
        <v>33</v>
      </c>
      <c r="D193" s="2" t="s">
        <v>34</v>
      </c>
      <c r="E193" s="5" t="s">
        <v>266</v>
      </c>
      <c r="F193" s="3" t="s">
        <v>267</v>
      </c>
      <c r="G193" s="3" t="s">
        <v>664</v>
      </c>
      <c r="H193" s="2" t="s">
        <v>22</v>
      </c>
      <c r="I193" s="2" t="s">
        <v>665</v>
      </c>
      <c r="J193" s="3" t="str">
        <f>HYPERLINK("https://www.boe.es/gazeta/dias/1833/10/05/pdfs/GMD-1833-122.pdf#page=8","Abrir facsímil")</f>
        <v>Abrir facsímil</v>
      </c>
      <c r="K193" s="3" t="s">
        <v>24</v>
      </c>
    </row>
    <row r="194" spans="1:11" ht="42" customHeight="1">
      <c r="A194" s="2" t="s">
        <v>666</v>
      </c>
      <c r="B194" s="2" t="s">
        <v>666</v>
      </c>
      <c r="C194" s="2" t="s">
        <v>26</v>
      </c>
      <c r="D194" s="2" t="s">
        <v>18</v>
      </c>
      <c r="E194" s="5" t="s">
        <v>377</v>
      </c>
      <c r="F194" s="3" t="s">
        <v>378</v>
      </c>
      <c r="G194" s="3" t="s">
        <v>37</v>
      </c>
      <c r="H194" s="2" t="s">
        <v>22</v>
      </c>
      <c r="I194" s="2" t="s">
        <v>667</v>
      </c>
      <c r="J194" s="3" t="str">
        <f>HYPERLINK("https://www.boe.es/gazeta/dias/1833/02/05/pdfs/GMD-1833-16.pdf#page=2","Abrir facsímil")</f>
        <v>Abrir facsímil</v>
      </c>
      <c r="K194" s="3" t="s">
        <v>24</v>
      </c>
    </row>
    <row r="195" spans="1:11" ht="42" customHeight="1">
      <c r="A195" s="2" t="s">
        <v>666</v>
      </c>
      <c r="B195" s="2" t="s">
        <v>666</v>
      </c>
      <c r="C195" s="2" t="s">
        <v>49</v>
      </c>
      <c r="D195" s="2" t="s">
        <v>50</v>
      </c>
      <c r="E195" s="5" t="s">
        <v>470</v>
      </c>
      <c r="F195" s="3" t="s">
        <v>471</v>
      </c>
      <c r="G195" s="3" t="s">
        <v>56</v>
      </c>
      <c r="H195" s="2" t="s">
        <v>22</v>
      </c>
      <c r="I195" s="2" t="s">
        <v>668</v>
      </c>
      <c r="J195" s="3" t="str">
        <f>HYPERLINK("https://www.boe.es/gazeta/dias/1833/12/28/pdfs/GMD-1833-166.pdf#page=1","Abrir facsímil")</f>
        <v>Abrir facsímil</v>
      </c>
      <c r="K195" s="3" t="s">
        <v>24</v>
      </c>
    </row>
    <row r="196" spans="1:11" ht="42" customHeight="1">
      <c r="A196" s="2" t="s">
        <v>669</v>
      </c>
      <c r="B196" s="2" t="s">
        <v>670</v>
      </c>
      <c r="C196" s="2" t="s">
        <v>207</v>
      </c>
      <c r="D196" s="2" t="s">
        <v>18</v>
      </c>
      <c r="E196" s="5" t="s">
        <v>671</v>
      </c>
      <c r="F196" s="3" t="s">
        <v>672</v>
      </c>
      <c r="G196" s="3" t="s">
        <v>127</v>
      </c>
      <c r="H196" s="2" t="s">
        <v>22</v>
      </c>
      <c r="I196" s="2" t="s">
        <v>673</v>
      </c>
      <c r="J196" s="3" t="str">
        <f>HYPERLINK("https://www.boe.es/gazeta/dias/1833/11/28/pdfs/GMD-1833-151.pdf#page=5","Abrir facsímil")</f>
        <v>Abrir facsímil</v>
      </c>
      <c r="K196" s="3" t="s">
        <v>24</v>
      </c>
    </row>
    <row r="197" spans="1:11" ht="42" customHeight="1">
      <c r="A197" s="2" t="s">
        <v>674</v>
      </c>
      <c r="B197" s="2" t="s">
        <v>675</v>
      </c>
      <c r="C197" s="2" t="s">
        <v>49</v>
      </c>
      <c r="D197" s="2" t="s">
        <v>50</v>
      </c>
      <c r="E197" s="5" t="s">
        <v>457</v>
      </c>
      <c r="F197" s="3" t="s">
        <v>458</v>
      </c>
      <c r="G197" s="3" t="s">
        <v>56</v>
      </c>
      <c r="H197" s="2" t="s">
        <v>38</v>
      </c>
      <c r="I197" s="2" t="s">
        <v>676</v>
      </c>
      <c r="J197" s="3" t="str">
        <f>HYPERLINK("https://www.boe.es/gazeta/dias/1833/06/06/pdfs/GMD-1833-69.pdf#page=1","Abrir facsímil")</f>
        <v>Abrir facsímil</v>
      </c>
      <c r="K197" s="3" t="s">
        <v>40</v>
      </c>
    </row>
    <row r="198" spans="1:11" ht="42" customHeight="1">
      <c r="A198" s="2" t="s">
        <v>677</v>
      </c>
      <c r="B198" s="2" t="s">
        <v>678</v>
      </c>
      <c r="C198" s="2" t="s">
        <v>33</v>
      </c>
      <c r="D198" s="2" t="s">
        <v>34</v>
      </c>
      <c r="E198" s="5" t="s">
        <v>587</v>
      </c>
      <c r="F198" s="3" t="s">
        <v>588</v>
      </c>
      <c r="G198" s="3" t="s">
        <v>21</v>
      </c>
      <c r="H198" s="2" t="s">
        <v>22</v>
      </c>
      <c r="I198" s="2" t="s">
        <v>679</v>
      </c>
      <c r="J198" s="3" t="str">
        <f>HYPERLINK("https://www.boe.es/gazeta/dias/1833/09/03/pdfs/GMD-1833-107.pdf#page=4","Abrir facsímil")</f>
        <v>Abrir facsímil</v>
      </c>
      <c r="K198" s="3" t="s">
        <v>24</v>
      </c>
    </row>
    <row r="199" spans="1:11" ht="42" customHeight="1">
      <c r="A199" s="2" t="s">
        <v>680</v>
      </c>
      <c r="B199" s="2" t="s">
        <v>680</v>
      </c>
      <c r="C199" s="2" t="s">
        <v>33</v>
      </c>
      <c r="D199" s="2" t="s">
        <v>34</v>
      </c>
      <c r="E199" s="5" t="s">
        <v>681</v>
      </c>
      <c r="F199" s="3" t="s">
        <v>682</v>
      </c>
      <c r="G199" s="3" t="s">
        <v>21</v>
      </c>
      <c r="H199" s="2" t="s">
        <v>22</v>
      </c>
      <c r="I199" s="2" t="s">
        <v>683</v>
      </c>
      <c r="J199" s="3" t="str">
        <f>HYPERLINK("https://www.boe.es/gazeta/dias/1833/08/13/pdfs/GMD-1833-98.pdf#page=4","Abrir facsímil")</f>
        <v>Abrir facsímil</v>
      </c>
      <c r="K199" s="3" t="s">
        <v>24</v>
      </c>
    </row>
    <row r="200" spans="1:11" ht="42" customHeight="1">
      <c r="A200" s="2" t="s">
        <v>684</v>
      </c>
      <c r="B200" s="2" t="s">
        <v>685</v>
      </c>
      <c r="C200" s="2" t="s">
        <v>131</v>
      </c>
      <c r="D200" s="2" t="s">
        <v>18</v>
      </c>
      <c r="E200" s="5" t="s">
        <v>208</v>
      </c>
      <c r="F200" s="3" t="s">
        <v>209</v>
      </c>
      <c r="G200" s="3" t="s">
        <v>127</v>
      </c>
      <c r="H200" s="2" t="s">
        <v>22</v>
      </c>
      <c r="I200" s="2" t="s">
        <v>686</v>
      </c>
      <c r="J200" s="3" t="str">
        <f>HYPERLINK("https://www.boe.es/gazeta/dias/1833/01/01/pdfs/GMD-1833-1.pdf#page=5","Abrir facsímil")</f>
        <v>Abrir facsímil</v>
      </c>
      <c r="K200" s="3" t="s">
        <v>24</v>
      </c>
    </row>
    <row r="201" spans="1:11" ht="42" customHeight="1">
      <c r="A201" s="2" t="s">
        <v>687</v>
      </c>
      <c r="B201" s="2" t="s">
        <v>687</v>
      </c>
      <c r="C201" s="2" t="s">
        <v>49</v>
      </c>
      <c r="D201" s="2" t="s">
        <v>50</v>
      </c>
      <c r="E201" s="5" t="s">
        <v>587</v>
      </c>
      <c r="F201" s="3" t="s">
        <v>588</v>
      </c>
      <c r="G201" s="3" t="s">
        <v>89</v>
      </c>
      <c r="H201" s="2" t="s">
        <v>22</v>
      </c>
      <c r="I201" s="2" t="s">
        <v>688</v>
      </c>
      <c r="J201" s="3" t="str">
        <f>HYPERLINK("https://www.boe.es/gazeta/dias/1833/09/03/pdfs/GMD-1833-107.pdf#page=3","Abrir facsímil")</f>
        <v>Abrir facsímil</v>
      </c>
      <c r="K201" s="3" t="s">
        <v>24</v>
      </c>
    </row>
    <row r="202" spans="1:11" ht="42" customHeight="1">
      <c r="A202" s="2" t="s">
        <v>689</v>
      </c>
      <c r="B202" s="2" t="s">
        <v>690</v>
      </c>
      <c r="C202" s="2" t="s">
        <v>33</v>
      </c>
      <c r="D202" s="2" t="s">
        <v>34</v>
      </c>
      <c r="E202" s="5" t="s">
        <v>623</v>
      </c>
      <c r="F202" s="3" t="s">
        <v>624</v>
      </c>
      <c r="G202" s="3" t="s">
        <v>127</v>
      </c>
      <c r="H202" s="2" t="s">
        <v>22</v>
      </c>
      <c r="I202" s="2" t="s">
        <v>691</v>
      </c>
      <c r="J202" s="3" t="str">
        <f>HYPERLINK("https://www.boe.es/gazeta/dias/1833/09/17/pdfs/GMD-1833-113.pdf#page=5","Abrir facsímil")</f>
        <v>Abrir facsímil</v>
      </c>
      <c r="K202" s="3" t="s">
        <v>24</v>
      </c>
    </row>
    <row r="203" spans="1:11" ht="42" customHeight="1">
      <c r="A203" s="2" t="s">
        <v>692</v>
      </c>
      <c r="B203" s="2" t="s">
        <v>693</v>
      </c>
      <c r="C203" s="2" t="s">
        <v>49</v>
      </c>
      <c r="D203" s="2" t="s">
        <v>50</v>
      </c>
      <c r="E203" s="5" t="s">
        <v>150</v>
      </c>
      <c r="F203" s="3" t="s">
        <v>151</v>
      </c>
      <c r="G203" s="3" t="s">
        <v>37</v>
      </c>
      <c r="H203" s="2" t="s">
        <v>22</v>
      </c>
      <c r="I203" s="2" t="s">
        <v>694</v>
      </c>
      <c r="J203" s="3" t="str">
        <f>HYPERLINK("https://www.boe.es/gazeta/dias/1833/10/24/pdfs/GMD-1833-131.pdf#page=2","Abrir facsímil")</f>
        <v>Abrir facsímil</v>
      </c>
      <c r="K203" s="3" t="s">
        <v>24</v>
      </c>
    </row>
    <row r="204" spans="1:11" ht="42" customHeight="1">
      <c r="A204" s="2" t="s">
        <v>695</v>
      </c>
      <c r="B204" s="2" t="s">
        <v>695</v>
      </c>
      <c r="C204" s="2" t="s">
        <v>26</v>
      </c>
      <c r="D204" s="2" t="s">
        <v>18</v>
      </c>
      <c r="E204" s="5" t="s">
        <v>125</v>
      </c>
      <c r="F204" s="3" t="s">
        <v>126</v>
      </c>
      <c r="G204" s="3" t="s">
        <v>696</v>
      </c>
      <c r="H204" s="2" t="s">
        <v>22</v>
      </c>
      <c r="I204" s="2" t="s">
        <v>697</v>
      </c>
      <c r="J204" s="3" t="str">
        <f>HYPERLINK("https://www.boe.es/gazeta/dias/1833/08/29/pdfs/GMD-1833-105.pdf#page=3","Abrir facsímil")</f>
        <v>Abrir facsímil</v>
      </c>
      <c r="K204" s="3" t="s">
        <v>24</v>
      </c>
    </row>
    <row r="205" spans="1:11" ht="42" customHeight="1">
      <c r="A205" s="2" t="s">
        <v>698</v>
      </c>
      <c r="B205" s="2" t="s">
        <v>698</v>
      </c>
      <c r="C205" s="2" t="s">
        <v>26</v>
      </c>
      <c r="D205" s="2" t="s">
        <v>18</v>
      </c>
      <c r="E205" s="5" t="s">
        <v>578</v>
      </c>
      <c r="F205" s="3" t="s">
        <v>579</v>
      </c>
      <c r="G205" s="3" t="s">
        <v>89</v>
      </c>
      <c r="H205" s="2" t="s">
        <v>22</v>
      </c>
      <c r="I205" s="2" t="s">
        <v>699</v>
      </c>
      <c r="J205" s="3" t="str">
        <f>HYPERLINK("https://www.boe.es/gazeta/dias/1833/08/22/pdfs/GMD-1833-102.pdf#page=3","Abrir facsímil")</f>
        <v>Abrir facsímil</v>
      </c>
      <c r="K205" s="3" t="s">
        <v>24</v>
      </c>
    </row>
    <row r="206" spans="1:11" ht="42" customHeight="1">
      <c r="A206" s="2" t="s">
        <v>700</v>
      </c>
      <c r="B206" s="2" t="s">
        <v>701</v>
      </c>
      <c r="C206" s="2" t="s">
        <v>33</v>
      </c>
      <c r="D206" s="2" t="s">
        <v>34</v>
      </c>
      <c r="E206" s="5" t="s">
        <v>702</v>
      </c>
      <c r="F206" s="3" t="s">
        <v>703</v>
      </c>
      <c r="G206" s="3" t="s">
        <v>704</v>
      </c>
      <c r="H206" s="2" t="s">
        <v>22</v>
      </c>
      <c r="I206" s="2" t="s">
        <v>705</v>
      </c>
      <c r="J206" s="3" t="str">
        <f>HYPERLINK("https://www.boe.es/gazeta/dias/1833/09/14/pdfs/GMD-1833-112.pdf#page=3","Abrir facsímil")</f>
        <v>Abrir facsímil</v>
      </c>
      <c r="K206" s="3" t="s">
        <v>24</v>
      </c>
    </row>
    <row r="207" spans="1:11" ht="42" customHeight="1">
      <c r="A207" s="2" t="s">
        <v>706</v>
      </c>
      <c r="B207" s="2" t="s">
        <v>706</v>
      </c>
      <c r="C207" s="2" t="s">
        <v>207</v>
      </c>
      <c r="D207" s="2" t="s">
        <v>18</v>
      </c>
      <c r="E207" s="5" t="s">
        <v>95</v>
      </c>
      <c r="F207" s="3" t="s">
        <v>96</v>
      </c>
      <c r="G207" s="3" t="s">
        <v>21</v>
      </c>
      <c r="H207" s="2" t="s">
        <v>22</v>
      </c>
      <c r="I207" s="2" t="s">
        <v>707</v>
      </c>
      <c r="J207" s="3" t="str">
        <f>HYPERLINK("https://www.boe.es/gazeta/dias/1833/06/20/pdfs/GMD-1833-75.pdf#page=4","Abrir facsímil")</f>
        <v>Abrir facsímil</v>
      </c>
      <c r="K207" s="3" t="s">
        <v>24</v>
      </c>
    </row>
    <row r="208" spans="1:11" ht="42" customHeight="1">
      <c r="A208" s="2" t="s">
        <v>708</v>
      </c>
      <c r="B208" s="2" t="s">
        <v>708</v>
      </c>
      <c r="C208" s="2" t="s">
        <v>33</v>
      </c>
      <c r="D208" s="2" t="s">
        <v>34</v>
      </c>
      <c r="E208" s="5" t="s">
        <v>110</v>
      </c>
      <c r="F208" s="3" t="s">
        <v>111</v>
      </c>
      <c r="G208" s="3" t="s">
        <v>21</v>
      </c>
      <c r="H208" s="2" t="s">
        <v>22</v>
      </c>
      <c r="I208" s="2" t="s">
        <v>709</v>
      </c>
      <c r="J208" s="3" t="str">
        <f>HYPERLINK("https://www.boe.es/gazeta/dias/1833/11/16/pdfs/GMD-1833-143.pdf#page=4","Abrir facsímil")</f>
        <v>Abrir facsímil</v>
      </c>
      <c r="K208" s="3" t="s">
        <v>24</v>
      </c>
    </row>
    <row r="209" spans="1:11" ht="42" customHeight="1">
      <c r="A209" s="2" t="s">
        <v>710</v>
      </c>
      <c r="B209" s="2" t="s">
        <v>710</v>
      </c>
      <c r="C209" s="2" t="s">
        <v>49</v>
      </c>
      <c r="D209" s="2" t="s">
        <v>50</v>
      </c>
      <c r="E209" s="5" t="s">
        <v>150</v>
      </c>
      <c r="F209" s="3" t="s">
        <v>151</v>
      </c>
      <c r="G209" s="3" t="s">
        <v>56</v>
      </c>
      <c r="H209" s="2" t="s">
        <v>22</v>
      </c>
      <c r="I209" s="2" t="s">
        <v>711</v>
      </c>
      <c r="J209" s="3" t="str">
        <f>HYPERLINK("https://www.boe.es/gazeta/dias/1833/10/24/pdfs/GMD-1833-131.pdf#page=1","Abrir facsímil")</f>
        <v>Abrir facsímil</v>
      </c>
      <c r="K209" s="3" t="s">
        <v>24</v>
      </c>
    </row>
    <row r="210" spans="1:11" ht="42" customHeight="1">
      <c r="A210" s="2" t="s">
        <v>712</v>
      </c>
      <c r="B210" s="2" t="s">
        <v>712</v>
      </c>
      <c r="C210" s="2" t="s">
        <v>33</v>
      </c>
      <c r="D210" s="2" t="s">
        <v>34</v>
      </c>
      <c r="E210" s="5" t="s">
        <v>713</v>
      </c>
      <c r="F210" s="3" t="s">
        <v>714</v>
      </c>
      <c r="G210" s="3" t="s">
        <v>37</v>
      </c>
      <c r="H210" s="2" t="s">
        <v>22</v>
      </c>
      <c r="I210" s="2" t="s">
        <v>715</v>
      </c>
      <c r="J210" s="3" t="str">
        <f>HYPERLINK("https://www.boe.es/gazeta/dias/1833/04/25/pdfs/GMD-1833-51.pdf#page=2","Abrir facsímil")</f>
        <v>Abrir facsímil</v>
      </c>
      <c r="K210" s="3" t="s">
        <v>24</v>
      </c>
    </row>
    <row r="211" spans="1:11" ht="42" customHeight="1">
      <c r="A211" s="2" t="s">
        <v>716</v>
      </c>
      <c r="B211" s="2" t="s">
        <v>717</v>
      </c>
      <c r="C211" s="2" t="s">
        <v>49</v>
      </c>
      <c r="D211" s="2" t="s">
        <v>50</v>
      </c>
      <c r="E211" s="5" t="s">
        <v>623</v>
      </c>
      <c r="F211" s="3" t="s">
        <v>624</v>
      </c>
      <c r="G211" s="3" t="s">
        <v>127</v>
      </c>
      <c r="H211" s="2" t="s">
        <v>22</v>
      </c>
      <c r="I211" s="2" t="s">
        <v>718</v>
      </c>
      <c r="J211" s="3" t="str">
        <f>HYPERLINK("https://www.boe.es/gazeta/dias/1833/09/17/pdfs/GMD-1833-113.pdf#page=5","Abrir facsímil")</f>
        <v>Abrir facsímil</v>
      </c>
      <c r="K211" s="3" t="s">
        <v>24</v>
      </c>
    </row>
    <row r="212" spans="1:11" ht="42" customHeight="1">
      <c r="A212" s="2" t="s">
        <v>719</v>
      </c>
      <c r="B212" s="2" t="s">
        <v>719</v>
      </c>
      <c r="C212" s="2" t="s">
        <v>49</v>
      </c>
      <c r="D212" s="2" t="s">
        <v>50</v>
      </c>
      <c r="E212" s="5" t="s">
        <v>98</v>
      </c>
      <c r="F212" s="3" t="s">
        <v>99</v>
      </c>
      <c r="G212" s="3" t="s">
        <v>21</v>
      </c>
      <c r="H212" s="2" t="s">
        <v>22</v>
      </c>
      <c r="I212" s="2" t="s">
        <v>720</v>
      </c>
      <c r="J212" s="3" t="str">
        <f>HYPERLINK("https://www.boe.es/gazeta/dias/1833/07/04/pdfs/GMD-1833-81.pdf#page=4","Abrir facsímil")</f>
        <v>Abrir facsímil</v>
      </c>
      <c r="K212" s="3" t="s">
        <v>24</v>
      </c>
    </row>
    <row r="213" spans="1:11" ht="42" customHeight="1">
      <c r="A213" s="2" t="s">
        <v>721</v>
      </c>
      <c r="B213" s="2" t="s">
        <v>722</v>
      </c>
      <c r="C213" s="2" t="s">
        <v>49</v>
      </c>
      <c r="D213" s="2" t="s">
        <v>50</v>
      </c>
      <c r="E213" s="5" t="s">
        <v>618</v>
      </c>
      <c r="F213" s="3" t="s">
        <v>619</v>
      </c>
      <c r="G213" s="3" t="s">
        <v>21</v>
      </c>
      <c r="H213" s="2" t="s">
        <v>22</v>
      </c>
      <c r="I213" s="2" t="s">
        <v>723</v>
      </c>
      <c r="J213" s="3" t="str">
        <f>HYPERLINK("https://www.boe.es/gazeta/dias/1833/01/29/pdfs/GMD-1833-13.pdf#page=4","Abrir facsímil")</f>
        <v>Abrir facsímil</v>
      </c>
      <c r="K213" s="3" t="s">
        <v>24</v>
      </c>
    </row>
    <row r="214" spans="1:11" ht="42" customHeight="1">
      <c r="A214" s="2" t="s">
        <v>724</v>
      </c>
      <c r="B214" s="2" t="s">
        <v>725</v>
      </c>
      <c r="C214" s="2" t="s">
        <v>49</v>
      </c>
      <c r="D214" s="2" t="s">
        <v>50</v>
      </c>
      <c r="E214" s="5" t="s">
        <v>702</v>
      </c>
      <c r="F214" s="3" t="s">
        <v>703</v>
      </c>
      <c r="G214" s="3" t="s">
        <v>21</v>
      </c>
      <c r="H214" s="2" t="s">
        <v>22</v>
      </c>
      <c r="I214" s="2" t="s">
        <v>726</v>
      </c>
      <c r="J214" s="3" t="str">
        <f>HYPERLINK("https://www.boe.es/gazeta/dias/1833/09/14/pdfs/GMD-1833-112.pdf#page=4","Abrir facsímil")</f>
        <v>Abrir facsímil</v>
      </c>
      <c r="K214" s="3" t="s">
        <v>24</v>
      </c>
    </row>
    <row r="215" spans="1:11" ht="42" customHeight="1">
      <c r="A215" s="2" t="s">
        <v>727</v>
      </c>
      <c r="B215" s="2" t="s">
        <v>728</v>
      </c>
      <c r="C215" s="2" t="s">
        <v>33</v>
      </c>
      <c r="D215" s="2" t="s">
        <v>34</v>
      </c>
      <c r="E215" s="5" t="s">
        <v>729</v>
      </c>
      <c r="F215" s="3" t="s">
        <v>730</v>
      </c>
      <c r="G215" s="3" t="s">
        <v>56</v>
      </c>
      <c r="H215" s="2" t="s">
        <v>38</v>
      </c>
      <c r="I215" s="2" t="s">
        <v>731</v>
      </c>
      <c r="J215" s="3" t="str">
        <f>HYPERLINK("https://www.boe.es/gazeta/dias/1833/03/14/pdfs/GMD-1833-32.pdf#page=1","Abrir facsímil")</f>
        <v>Abrir facsímil</v>
      </c>
      <c r="K215" s="3" t="s">
        <v>40</v>
      </c>
    </row>
    <row r="216" spans="1:11" ht="42" customHeight="1">
      <c r="A216" s="2" t="s">
        <v>732</v>
      </c>
      <c r="B216" s="2" t="s">
        <v>732</v>
      </c>
      <c r="C216" s="2" t="s">
        <v>26</v>
      </c>
      <c r="D216" s="2" t="s">
        <v>18</v>
      </c>
      <c r="E216" s="5" t="s">
        <v>197</v>
      </c>
      <c r="F216" s="3" t="s">
        <v>198</v>
      </c>
      <c r="G216" s="3" t="s">
        <v>21</v>
      </c>
      <c r="H216" s="2" t="s">
        <v>22</v>
      </c>
      <c r="I216" s="2" t="s">
        <v>733</v>
      </c>
      <c r="J216" s="3" t="str">
        <f>HYPERLINK("https://www.boe.es/gazeta/dias/1833/05/07/pdfs/GMD-1833-56.pdf#page=4","Abrir facsímil")</f>
        <v>Abrir facsímil</v>
      </c>
      <c r="K216" s="3" t="s">
        <v>24</v>
      </c>
    </row>
    <row r="217" spans="1:11" ht="42" customHeight="1">
      <c r="A217" s="2" t="s">
        <v>734</v>
      </c>
      <c r="B217" s="2" t="s">
        <v>735</v>
      </c>
      <c r="C217" s="2" t="s">
        <v>49</v>
      </c>
      <c r="D217" s="2" t="s">
        <v>50</v>
      </c>
      <c r="E217" s="5" t="s">
        <v>338</v>
      </c>
      <c r="F217" s="3" t="s">
        <v>339</v>
      </c>
      <c r="G217" s="3" t="s">
        <v>56</v>
      </c>
      <c r="H217" s="2" t="s">
        <v>22</v>
      </c>
      <c r="I217" s="2" t="s">
        <v>736</v>
      </c>
      <c r="J217" s="3" t="str">
        <f>HYPERLINK("https://www.boe.es/gazeta/dias/1833/12/31/pdfs/GMD-1833-167.pdf#page=1","Abrir facsímil")</f>
        <v>Abrir facsímil</v>
      </c>
      <c r="K217" s="3" t="s">
        <v>24</v>
      </c>
    </row>
    <row r="218" spans="1:11" ht="42" customHeight="1">
      <c r="A218" s="2" t="s">
        <v>737</v>
      </c>
      <c r="B218" s="2" t="s">
        <v>738</v>
      </c>
      <c r="C218" s="2" t="s">
        <v>33</v>
      </c>
      <c r="D218" s="2" t="s">
        <v>34</v>
      </c>
      <c r="E218" s="5" t="s">
        <v>739</v>
      </c>
      <c r="F218" s="3" t="s">
        <v>740</v>
      </c>
      <c r="G218" s="3" t="s">
        <v>37</v>
      </c>
      <c r="H218" s="2" t="s">
        <v>22</v>
      </c>
      <c r="I218" s="2" t="s">
        <v>741</v>
      </c>
      <c r="J218" s="3" t="str">
        <f>HYPERLINK("https://www.boe.es/gazeta/dias/1833/07/06/pdfs/GMD-1833-82.pdf#page=2","Abrir facsímil")</f>
        <v>Abrir facsímil</v>
      </c>
      <c r="K218" s="3" t="s">
        <v>24</v>
      </c>
    </row>
    <row r="219" spans="1:11" ht="42" customHeight="1">
      <c r="A219" s="2" t="s">
        <v>742</v>
      </c>
      <c r="B219" s="2" t="s">
        <v>742</v>
      </c>
      <c r="C219" s="2" t="s">
        <v>33</v>
      </c>
      <c r="D219" s="2" t="s">
        <v>34</v>
      </c>
      <c r="E219" s="5" t="s">
        <v>743</v>
      </c>
      <c r="F219" s="3" t="s">
        <v>744</v>
      </c>
      <c r="G219" s="3" t="s">
        <v>745</v>
      </c>
      <c r="H219" s="2" t="s">
        <v>22</v>
      </c>
      <c r="I219" s="2" t="s">
        <v>746</v>
      </c>
      <c r="J219" s="3" t="str">
        <f>HYPERLINK("https://www.boe.es/gazeta/dias/1833/02/19/pdfs/GMD-1833-22.pdf#page=5","Abrir facsímil")</f>
        <v>Abrir facsímil</v>
      </c>
      <c r="K219" s="3" t="s">
        <v>24</v>
      </c>
    </row>
    <row r="220" spans="1:11" ht="42" customHeight="1">
      <c r="A220" s="2" t="s">
        <v>742</v>
      </c>
      <c r="B220" s="2" t="s">
        <v>742</v>
      </c>
      <c r="C220" s="2" t="s">
        <v>26</v>
      </c>
      <c r="D220" s="2" t="s">
        <v>18</v>
      </c>
      <c r="E220" s="5" t="s">
        <v>414</v>
      </c>
      <c r="F220" s="3" t="s">
        <v>415</v>
      </c>
      <c r="G220" s="3" t="s">
        <v>21</v>
      </c>
      <c r="H220" s="2" t="s">
        <v>22</v>
      </c>
      <c r="I220" s="2" t="s">
        <v>747</v>
      </c>
      <c r="J220" s="3" t="str">
        <f>HYPERLINK("https://www.boe.es/gazeta/dias/1833/03/02/pdfs/GMD-1833-27.pdf#page=4","Abrir facsímil")</f>
        <v>Abrir facsímil</v>
      </c>
      <c r="K220" s="3" t="s">
        <v>24</v>
      </c>
    </row>
    <row r="221" spans="1:11" ht="42" customHeight="1">
      <c r="A221" s="2" t="s">
        <v>742</v>
      </c>
      <c r="B221" s="2" t="s">
        <v>742</v>
      </c>
      <c r="C221" s="2" t="s">
        <v>297</v>
      </c>
      <c r="D221" s="2" t="s">
        <v>18</v>
      </c>
      <c r="E221" s="5" t="s">
        <v>289</v>
      </c>
      <c r="F221" s="3" t="s">
        <v>290</v>
      </c>
      <c r="G221" s="3" t="s">
        <v>21</v>
      </c>
      <c r="H221" s="2" t="s">
        <v>22</v>
      </c>
      <c r="I221" s="2" t="s">
        <v>748</v>
      </c>
      <c r="J221" s="3" t="str">
        <f>HYPERLINK("https://www.boe.es/gazeta/dias/1833/05/23/pdfs/GMD-1833-63.pdf#page=4","Abrir facsímil")</f>
        <v>Abrir facsímil</v>
      </c>
      <c r="K221" s="3" t="s">
        <v>24</v>
      </c>
    </row>
    <row r="222" spans="1:11" ht="42" customHeight="1">
      <c r="A222" s="2" t="s">
        <v>742</v>
      </c>
      <c r="B222" s="2" t="s">
        <v>742</v>
      </c>
      <c r="C222" s="2" t="s">
        <v>26</v>
      </c>
      <c r="D222" s="2" t="s">
        <v>18</v>
      </c>
      <c r="E222" s="5" t="s">
        <v>132</v>
      </c>
      <c r="F222" s="3" t="s">
        <v>133</v>
      </c>
      <c r="G222" s="3" t="s">
        <v>56</v>
      </c>
      <c r="H222" s="2" t="s">
        <v>22</v>
      </c>
      <c r="I222" s="2" t="s">
        <v>749</v>
      </c>
      <c r="J222" s="3" t="str">
        <f>HYPERLINK("https://www.boe.es/gazeta/dias/1833/06/13/pdfs/GMD-1833-72.pdf#page=1","Abrir facsímil")</f>
        <v>Abrir facsímil</v>
      </c>
      <c r="K222" s="3" t="s">
        <v>24</v>
      </c>
    </row>
    <row r="223" spans="1:11" ht="42" customHeight="1">
      <c r="A223" s="2" t="s">
        <v>742</v>
      </c>
      <c r="B223" s="2" t="s">
        <v>742</v>
      </c>
      <c r="C223" s="2" t="s">
        <v>131</v>
      </c>
      <c r="D223" s="2" t="s">
        <v>18</v>
      </c>
      <c r="E223" s="5" t="s">
        <v>98</v>
      </c>
      <c r="F223" s="3" t="s">
        <v>99</v>
      </c>
      <c r="G223" s="3" t="s">
        <v>56</v>
      </c>
      <c r="H223" s="2" t="s">
        <v>22</v>
      </c>
      <c r="I223" s="2" t="s">
        <v>750</v>
      </c>
      <c r="J223" s="3" t="str">
        <f>HYPERLINK("https://www.boe.es/gazeta/dias/1833/07/04/pdfs/GMD-1833-81.pdf#page=1","Abrir facsímil")</f>
        <v>Abrir facsímil</v>
      </c>
      <c r="K223" s="3" t="s">
        <v>24</v>
      </c>
    </row>
    <row r="224" spans="1:11" ht="42" customHeight="1">
      <c r="A224" s="2" t="s">
        <v>742</v>
      </c>
      <c r="B224" s="2" t="s">
        <v>742</v>
      </c>
      <c r="C224" s="2" t="s">
        <v>33</v>
      </c>
      <c r="D224" s="2" t="s">
        <v>34</v>
      </c>
      <c r="E224" s="5" t="s">
        <v>155</v>
      </c>
      <c r="F224" s="3" t="s">
        <v>156</v>
      </c>
      <c r="G224" s="3" t="s">
        <v>37</v>
      </c>
      <c r="H224" s="2" t="s">
        <v>22</v>
      </c>
      <c r="I224" s="2" t="s">
        <v>751</v>
      </c>
      <c r="J224" s="3" t="str">
        <f>HYPERLINK("https://www.boe.es/gazeta/dias/1833/08/01/pdfs/GMD-1833-93.pdf#page=2","Abrir facsímil")</f>
        <v>Abrir facsímil</v>
      </c>
      <c r="K224" s="3" t="s">
        <v>24</v>
      </c>
    </row>
    <row r="225" spans="1:11" ht="42" customHeight="1">
      <c r="A225" s="2" t="s">
        <v>742</v>
      </c>
      <c r="B225" s="2" t="s">
        <v>742</v>
      </c>
      <c r="C225" s="2" t="s">
        <v>207</v>
      </c>
      <c r="D225" s="2" t="s">
        <v>18</v>
      </c>
      <c r="E225" s="5" t="s">
        <v>752</v>
      </c>
      <c r="F225" s="3" t="s">
        <v>753</v>
      </c>
      <c r="G225" s="3" t="s">
        <v>127</v>
      </c>
      <c r="H225" s="2" t="s">
        <v>22</v>
      </c>
      <c r="I225" s="2" t="s">
        <v>754</v>
      </c>
      <c r="J225" s="3" t="str">
        <f>HYPERLINK("https://www.boe.es/gazeta/dias/1833/10/10/pdfs/GMD-1833-124.pdf#page=5","Abrir facsímil")</f>
        <v>Abrir facsímil</v>
      </c>
      <c r="K225" s="3" t="s">
        <v>24</v>
      </c>
    </row>
    <row r="226" spans="1:11" ht="42" customHeight="1">
      <c r="A226" s="2" t="s">
        <v>742</v>
      </c>
      <c r="B226" s="2" t="s">
        <v>742</v>
      </c>
      <c r="C226" s="2" t="s">
        <v>131</v>
      </c>
      <c r="D226" s="2" t="s">
        <v>18</v>
      </c>
      <c r="E226" s="5" t="s">
        <v>61</v>
      </c>
      <c r="F226" s="3" t="s">
        <v>62</v>
      </c>
      <c r="G226" s="3" t="s">
        <v>89</v>
      </c>
      <c r="H226" s="2" t="s">
        <v>22</v>
      </c>
      <c r="I226" s="2" t="s">
        <v>755</v>
      </c>
      <c r="J226" s="3" t="str">
        <f>HYPERLINK("https://www.boe.es/gazeta/dias/1833/10/15/pdfs/GMD-1833-126.pdf#page=3","Abrir facsímil")</f>
        <v>Abrir facsímil</v>
      </c>
      <c r="K226" s="3" t="s">
        <v>24</v>
      </c>
    </row>
    <row r="227" spans="1:11" ht="42" customHeight="1">
      <c r="A227" s="2" t="s">
        <v>742</v>
      </c>
      <c r="B227" s="2" t="s">
        <v>742</v>
      </c>
      <c r="C227" s="2" t="s">
        <v>33</v>
      </c>
      <c r="D227" s="2" t="s">
        <v>34</v>
      </c>
      <c r="E227" s="5" t="s">
        <v>409</v>
      </c>
      <c r="F227" s="3" t="s">
        <v>410</v>
      </c>
      <c r="G227" s="3" t="s">
        <v>127</v>
      </c>
      <c r="H227" s="2" t="s">
        <v>22</v>
      </c>
      <c r="I227" s="2" t="s">
        <v>756</v>
      </c>
      <c r="J227" s="3" t="str">
        <f>HYPERLINK("https://www.boe.es/gazeta/dias/1833/11/23/pdfs/GMD-1833-147.pdf#page=5","Abrir facsímil")</f>
        <v>Abrir facsímil</v>
      </c>
      <c r="K227" s="3" t="s">
        <v>24</v>
      </c>
    </row>
    <row r="228" spans="1:11" ht="42" customHeight="1">
      <c r="A228" s="2" t="s">
        <v>742</v>
      </c>
      <c r="B228" s="2" t="s">
        <v>742</v>
      </c>
      <c r="C228" s="2" t="s">
        <v>33</v>
      </c>
      <c r="D228" s="2" t="s">
        <v>34</v>
      </c>
      <c r="E228" s="5" t="s">
        <v>338</v>
      </c>
      <c r="F228" s="3" t="s">
        <v>339</v>
      </c>
      <c r="G228" s="3" t="s">
        <v>21</v>
      </c>
      <c r="H228" s="2" t="s">
        <v>22</v>
      </c>
      <c r="I228" s="2" t="s">
        <v>757</v>
      </c>
      <c r="J228" s="3" t="str">
        <f>HYPERLINK("https://www.boe.es/gazeta/dias/1833/12/31/pdfs/GMD-1833-167.pdf#page=4","Abrir facsímil")</f>
        <v>Abrir facsímil</v>
      </c>
      <c r="K228" s="3" t="s">
        <v>24</v>
      </c>
    </row>
    <row r="229" spans="1:11" ht="42" customHeight="1">
      <c r="A229" s="2" t="s">
        <v>758</v>
      </c>
      <c r="B229" s="2" t="s">
        <v>759</v>
      </c>
      <c r="C229" s="2" t="s">
        <v>49</v>
      </c>
      <c r="D229" s="2" t="s">
        <v>50</v>
      </c>
      <c r="E229" s="5" t="s">
        <v>208</v>
      </c>
      <c r="F229" s="3" t="s">
        <v>209</v>
      </c>
      <c r="G229" s="3" t="s">
        <v>37</v>
      </c>
      <c r="H229" s="2" t="s">
        <v>22</v>
      </c>
      <c r="I229" s="2" t="s">
        <v>760</v>
      </c>
      <c r="J229" s="3" t="str">
        <f>HYPERLINK("https://www.boe.es/gazeta/dias/1833/01/01/pdfs/GMD-1833-1.pdf#page=2","Abrir facsímil")</f>
        <v>Abrir facsímil</v>
      </c>
      <c r="K229" s="3" t="s">
        <v>24</v>
      </c>
    </row>
    <row r="230" spans="1:11" ht="42" customHeight="1">
      <c r="A230" s="2" t="s">
        <v>761</v>
      </c>
      <c r="B230" s="2" t="s">
        <v>762</v>
      </c>
      <c r="C230" s="2" t="s">
        <v>26</v>
      </c>
      <c r="D230" s="2" t="s">
        <v>18</v>
      </c>
      <c r="E230" s="5" t="s">
        <v>61</v>
      </c>
      <c r="F230" s="3" t="s">
        <v>62</v>
      </c>
      <c r="G230" s="3" t="s">
        <v>89</v>
      </c>
      <c r="H230" s="2" t="s">
        <v>22</v>
      </c>
      <c r="I230" s="2" t="s">
        <v>763</v>
      </c>
      <c r="J230" s="3" t="str">
        <f>HYPERLINK("https://www.boe.es/gazeta/dias/1833/10/15/pdfs/GMD-1833-126.pdf#page=3","Abrir facsímil")</f>
        <v>Abrir facsímil</v>
      </c>
      <c r="K230" s="3" t="s">
        <v>24</v>
      </c>
    </row>
    <row r="231" spans="1:11" ht="42" customHeight="1">
      <c r="A231" s="2" t="s">
        <v>764</v>
      </c>
      <c r="B231" s="2" t="s">
        <v>765</v>
      </c>
      <c r="C231" s="2" t="s">
        <v>131</v>
      </c>
      <c r="D231" s="2" t="s">
        <v>18</v>
      </c>
      <c r="E231" s="5" t="s">
        <v>61</v>
      </c>
      <c r="F231" s="3" t="s">
        <v>62</v>
      </c>
      <c r="G231" s="3" t="s">
        <v>89</v>
      </c>
      <c r="H231" s="2" t="s">
        <v>22</v>
      </c>
      <c r="I231" s="2" t="s">
        <v>766</v>
      </c>
      <c r="J231" s="3" t="str">
        <f>HYPERLINK("https://www.boe.es/gazeta/dias/1833/10/15/pdfs/GMD-1833-126.pdf#page=3","Abrir facsímil")</f>
        <v>Abrir facsímil</v>
      </c>
      <c r="K231" s="3" t="s">
        <v>24</v>
      </c>
    </row>
    <row r="232" spans="1:11" ht="42" customHeight="1">
      <c r="A232" s="2" t="s">
        <v>767</v>
      </c>
      <c r="B232" s="2" t="s">
        <v>767</v>
      </c>
      <c r="C232" s="2" t="s">
        <v>207</v>
      </c>
      <c r="D232" s="2" t="s">
        <v>18</v>
      </c>
      <c r="E232" s="5" t="s">
        <v>159</v>
      </c>
      <c r="F232" s="3" t="s">
        <v>160</v>
      </c>
      <c r="G232" s="3" t="s">
        <v>664</v>
      </c>
      <c r="H232" s="2" t="s">
        <v>22</v>
      </c>
      <c r="I232" s="2" t="s">
        <v>768</v>
      </c>
      <c r="J232" s="3" t="str">
        <f>HYPERLINK("https://www.boe.es/gazeta/dias/1833/09/24/pdfs/GMD-1833-116.pdf#page=8","Abrir facsímil")</f>
        <v>Abrir facsímil</v>
      </c>
      <c r="K232" s="3" t="s">
        <v>24</v>
      </c>
    </row>
    <row r="233" spans="1:11" ht="42" customHeight="1">
      <c r="A233" s="2" t="s">
        <v>769</v>
      </c>
      <c r="B233" s="2" t="s">
        <v>770</v>
      </c>
      <c r="C233" s="2" t="s">
        <v>131</v>
      </c>
      <c r="D233" s="2" t="s">
        <v>18</v>
      </c>
      <c r="E233" s="5" t="s">
        <v>566</v>
      </c>
      <c r="F233" s="3" t="s">
        <v>567</v>
      </c>
      <c r="G233" s="3" t="s">
        <v>21</v>
      </c>
      <c r="H233" s="2" t="s">
        <v>22</v>
      </c>
      <c r="I233" s="2" t="s">
        <v>771</v>
      </c>
      <c r="J233" s="3" t="str">
        <f>HYPERLINK("https://www.boe.es/gazeta/dias/1833/07/30/pdfs/GMD-1833-92.pdf#page=4","Abrir facsímil")</f>
        <v>Abrir facsímil</v>
      </c>
      <c r="K233" s="3" t="s">
        <v>24</v>
      </c>
    </row>
    <row r="234" spans="1:11" ht="42" customHeight="1">
      <c r="A234" s="2" t="s">
        <v>772</v>
      </c>
      <c r="B234" s="2" t="s">
        <v>773</v>
      </c>
      <c r="C234" s="2" t="s">
        <v>49</v>
      </c>
      <c r="D234" s="2" t="s">
        <v>50</v>
      </c>
      <c r="E234" s="5" t="s">
        <v>125</v>
      </c>
      <c r="F234" s="3" t="s">
        <v>126</v>
      </c>
      <c r="G234" s="3" t="s">
        <v>37</v>
      </c>
      <c r="H234" s="2" t="s">
        <v>22</v>
      </c>
      <c r="I234" s="2" t="s">
        <v>774</v>
      </c>
      <c r="J234" s="3" t="str">
        <f>HYPERLINK("https://www.boe.es/gazeta/dias/1833/08/29/pdfs/GMD-1833-105.pdf#page=2","Abrir facsímil")</f>
        <v>Abrir facsímil</v>
      </c>
      <c r="K234" s="3" t="s">
        <v>24</v>
      </c>
    </row>
    <row r="235" spans="1:11" ht="42" customHeight="1">
      <c r="A235" s="2" t="s">
        <v>775</v>
      </c>
      <c r="B235" s="2" t="s">
        <v>776</v>
      </c>
      <c r="C235" s="2" t="s">
        <v>26</v>
      </c>
      <c r="D235" s="2" t="s">
        <v>18</v>
      </c>
      <c r="E235" s="5" t="s">
        <v>192</v>
      </c>
      <c r="F235" s="3" t="s">
        <v>218</v>
      </c>
      <c r="G235" s="3" t="s">
        <v>89</v>
      </c>
      <c r="H235" s="2" t="s">
        <v>22</v>
      </c>
      <c r="I235" s="2" t="s">
        <v>777</v>
      </c>
      <c r="J235" s="3" t="str">
        <f>HYPERLINK("https://www.boe.es/gazeta/dias/1833/12/14/pdfs/GMD-1833-159.pdf#page=3","Abrir facsímil")</f>
        <v>Abrir facsímil</v>
      </c>
      <c r="K235" s="3" t="s">
        <v>24</v>
      </c>
    </row>
    <row r="236" spans="1:11" ht="42" customHeight="1">
      <c r="A236" s="2" t="s">
        <v>778</v>
      </c>
      <c r="B236" s="2" t="s">
        <v>779</v>
      </c>
      <c r="C236" s="2" t="s">
        <v>26</v>
      </c>
      <c r="D236" s="2" t="s">
        <v>18</v>
      </c>
      <c r="E236" s="5" t="s">
        <v>780</v>
      </c>
      <c r="F236" s="3" t="s">
        <v>781</v>
      </c>
      <c r="G236" s="3" t="s">
        <v>37</v>
      </c>
      <c r="H236" s="2" t="s">
        <v>38</v>
      </c>
      <c r="I236" s="2" t="s">
        <v>782</v>
      </c>
      <c r="J236" s="3" t="str">
        <f>HYPERLINK("https://www.boe.es/gazeta/dias/1833/03/07/pdfs/GMD-1833-29.pdf#page=2","Abrir facsímil")</f>
        <v>Abrir facsímil</v>
      </c>
      <c r="K236" s="3" t="s">
        <v>40</v>
      </c>
    </row>
    <row r="237" spans="1:11" ht="42" customHeight="1">
      <c r="A237" s="2" t="s">
        <v>783</v>
      </c>
      <c r="B237" s="2" t="s">
        <v>784</v>
      </c>
      <c r="C237" s="2" t="s">
        <v>33</v>
      </c>
      <c r="D237" s="2" t="s">
        <v>34</v>
      </c>
      <c r="E237" s="5" t="s">
        <v>338</v>
      </c>
      <c r="F237" s="3" t="s">
        <v>339</v>
      </c>
      <c r="G237" s="3" t="s">
        <v>21</v>
      </c>
      <c r="H237" s="2" t="s">
        <v>22</v>
      </c>
      <c r="I237" s="2" t="s">
        <v>785</v>
      </c>
      <c r="J237" s="3" t="str">
        <f>HYPERLINK("https://www.boe.es/gazeta/dias/1833/12/31/pdfs/GMD-1833-167.pdf#page=4","Abrir facsímil")</f>
        <v>Abrir facsímil</v>
      </c>
      <c r="K237" s="3" t="s">
        <v>24</v>
      </c>
    </row>
    <row r="238" spans="1:11" ht="42" customHeight="1">
      <c r="A238" s="2" t="s">
        <v>786</v>
      </c>
      <c r="B238" s="2" t="s">
        <v>786</v>
      </c>
      <c r="C238" s="2" t="s">
        <v>33</v>
      </c>
      <c r="D238" s="2" t="s">
        <v>34</v>
      </c>
      <c r="E238" s="5" t="s">
        <v>787</v>
      </c>
      <c r="F238" s="3" t="s">
        <v>788</v>
      </c>
      <c r="G238" s="3" t="s">
        <v>21</v>
      </c>
      <c r="H238" s="2" t="s">
        <v>22</v>
      </c>
      <c r="I238" s="2" t="s">
        <v>789</v>
      </c>
      <c r="J238" s="3" t="str">
        <f>HYPERLINK("https://www.boe.es/gazeta/dias/1833/11/30/pdfs/GMD-1833-153.pdf#page=4","Abrir facsímil")</f>
        <v>Abrir facsímil</v>
      </c>
      <c r="K238" s="3" t="s">
        <v>24</v>
      </c>
    </row>
    <row r="239" spans="1:11" ht="42" customHeight="1">
      <c r="A239" s="2" t="s">
        <v>790</v>
      </c>
      <c r="B239" s="2" t="s">
        <v>791</v>
      </c>
      <c r="C239" s="2" t="s">
        <v>33</v>
      </c>
      <c r="D239" s="2" t="s">
        <v>34</v>
      </c>
      <c r="E239" s="5" t="s">
        <v>739</v>
      </c>
      <c r="F239" s="3" t="s">
        <v>740</v>
      </c>
      <c r="G239" s="3" t="s">
        <v>56</v>
      </c>
      <c r="H239" s="2" t="s">
        <v>22</v>
      </c>
      <c r="I239" s="2" t="s">
        <v>792</v>
      </c>
      <c r="J239" s="3" t="str">
        <f>HYPERLINK("https://www.boe.es/gazeta/dias/1833/07/06/pdfs/GMD-1833-82.pdf#page=1","Abrir facsímil")</f>
        <v>Abrir facsímil</v>
      </c>
      <c r="K239" s="3" t="s">
        <v>24</v>
      </c>
    </row>
    <row r="240" spans="1:11" ht="42" customHeight="1">
      <c r="A240" s="2" t="s">
        <v>793</v>
      </c>
      <c r="B240" s="2" t="s">
        <v>793</v>
      </c>
      <c r="C240" s="2" t="s">
        <v>17</v>
      </c>
      <c r="D240" s="2" t="s">
        <v>18</v>
      </c>
      <c r="E240" s="5" t="s">
        <v>485</v>
      </c>
      <c r="F240" s="3" t="s">
        <v>486</v>
      </c>
      <c r="G240" s="3" t="s">
        <v>21</v>
      </c>
      <c r="H240" s="2" t="s">
        <v>22</v>
      </c>
      <c r="I240" s="2" t="s">
        <v>794</v>
      </c>
      <c r="J240" s="3" t="str">
        <f>HYPERLINK("https://www.boe.es/gazeta/dias/1833/12/19/pdfs/GMD-1833-162.pdf#page=4","Abrir facsímil")</f>
        <v>Abrir facsímil</v>
      </c>
      <c r="K240" s="3" t="s">
        <v>24</v>
      </c>
    </row>
    <row r="241" spans="1:11" ht="42" customHeight="1">
      <c r="A241" s="2" t="s">
        <v>795</v>
      </c>
      <c r="B241" s="2" t="s">
        <v>795</v>
      </c>
      <c r="C241" s="2" t="s">
        <v>33</v>
      </c>
      <c r="D241" s="2" t="s">
        <v>34</v>
      </c>
      <c r="E241" s="5" t="s">
        <v>436</v>
      </c>
      <c r="F241" s="3" t="s">
        <v>437</v>
      </c>
      <c r="G241" s="3" t="s">
        <v>89</v>
      </c>
      <c r="H241" s="2" t="s">
        <v>22</v>
      </c>
      <c r="I241" s="2" t="s">
        <v>796</v>
      </c>
      <c r="J241" s="3" t="str">
        <f>HYPERLINK("https://www.boe.es/gazeta/dias/1833/03/23/pdfs/GMD-1833-36.pdf#page=3","Abrir facsímil")</f>
        <v>Abrir facsímil</v>
      </c>
      <c r="K241" s="3" t="s">
        <v>24</v>
      </c>
    </row>
    <row r="242" spans="1:11" ht="42" customHeight="1">
      <c r="A242" s="2" t="s">
        <v>797</v>
      </c>
      <c r="B242" s="2" t="s">
        <v>798</v>
      </c>
      <c r="C242" s="2" t="s">
        <v>33</v>
      </c>
      <c r="D242" s="2" t="s">
        <v>34</v>
      </c>
      <c r="E242" s="5" t="s">
        <v>799</v>
      </c>
      <c r="F242" s="3" t="s">
        <v>800</v>
      </c>
      <c r="G242" s="3" t="s">
        <v>89</v>
      </c>
      <c r="H242" s="2" t="s">
        <v>22</v>
      </c>
      <c r="I242" s="2" t="s">
        <v>801</v>
      </c>
      <c r="J242" s="3" t="str">
        <f>HYPERLINK("https://www.boe.es/gazeta/dias/1833/02/07/pdfs/GMD-1833-17.pdf#page=3","Abrir facsímil")</f>
        <v>Abrir facsímil</v>
      </c>
      <c r="K242" s="3" t="s">
        <v>24</v>
      </c>
    </row>
    <row r="243" spans="1:11" ht="42" customHeight="1">
      <c r="A243" s="2" t="s">
        <v>802</v>
      </c>
      <c r="B243" s="2" t="s">
        <v>802</v>
      </c>
      <c r="C243" s="2" t="s">
        <v>33</v>
      </c>
      <c r="D243" s="2" t="s">
        <v>34</v>
      </c>
      <c r="E243" s="5" t="s">
        <v>92</v>
      </c>
      <c r="F243" s="3" t="s">
        <v>93</v>
      </c>
      <c r="G243" s="3" t="s">
        <v>89</v>
      </c>
      <c r="H243" s="2" t="s">
        <v>22</v>
      </c>
      <c r="I243" s="2" t="s">
        <v>803</v>
      </c>
      <c r="J243" s="3" t="str">
        <f>HYPERLINK("https://www.boe.es/gazeta/dias/1833/05/21/pdfs/GMD-1833-62.pdf#page=3","Abrir facsímil")</f>
        <v>Abrir facsímil</v>
      </c>
      <c r="K243" s="3" t="s">
        <v>24</v>
      </c>
    </row>
    <row r="244" spans="1:11" ht="42" customHeight="1">
      <c r="A244" s="2" t="s">
        <v>804</v>
      </c>
      <c r="B244" s="2" t="s">
        <v>805</v>
      </c>
      <c r="C244" s="2" t="s">
        <v>33</v>
      </c>
      <c r="D244" s="2" t="s">
        <v>34</v>
      </c>
      <c r="E244" s="5" t="s">
        <v>266</v>
      </c>
      <c r="F244" s="3" t="s">
        <v>267</v>
      </c>
      <c r="G244" s="3" t="s">
        <v>21</v>
      </c>
      <c r="H244" s="2" t="s">
        <v>22</v>
      </c>
      <c r="I244" s="2" t="s">
        <v>806</v>
      </c>
      <c r="J244" s="3" t="str">
        <f>HYPERLINK("https://www.boe.es/gazeta/dias/1833/10/05/pdfs/GMD-1833-122.pdf#page=4","Abrir facsímil")</f>
        <v>Abrir facsímil</v>
      </c>
      <c r="K244" s="3" t="s">
        <v>24</v>
      </c>
    </row>
    <row r="245" spans="1:11" ht="42" customHeight="1">
      <c r="A245" s="2" t="s">
        <v>807</v>
      </c>
      <c r="B245" s="2" t="s">
        <v>808</v>
      </c>
      <c r="C245" s="2" t="s">
        <v>131</v>
      </c>
      <c r="D245" s="2" t="s">
        <v>18</v>
      </c>
      <c r="E245" s="5" t="s">
        <v>787</v>
      </c>
      <c r="F245" s="3" t="s">
        <v>788</v>
      </c>
      <c r="G245" s="3" t="s">
        <v>21</v>
      </c>
      <c r="H245" s="2" t="s">
        <v>22</v>
      </c>
      <c r="I245" s="2" t="s">
        <v>809</v>
      </c>
      <c r="J245" s="3" t="str">
        <f>HYPERLINK("https://www.boe.es/gazeta/dias/1833/11/30/pdfs/GMD-1833-153.pdf#page=4","Abrir facsímil")</f>
        <v>Abrir facsímil</v>
      </c>
      <c r="K245" s="3" t="s">
        <v>24</v>
      </c>
    </row>
    <row r="246" spans="1:11" ht="42" customHeight="1">
      <c r="A246" s="2" t="s">
        <v>810</v>
      </c>
      <c r="B246" s="2" t="s">
        <v>811</v>
      </c>
      <c r="C246" s="2" t="s">
        <v>49</v>
      </c>
      <c r="D246" s="2" t="s">
        <v>50</v>
      </c>
      <c r="E246" s="5" t="s">
        <v>787</v>
      </c>
      <c r="F246" s="3" t="s">
        <v>788</v>
      </c>
      <c r="G246" s="3" t="s">
        <v>89</v>
      </c>
      <c r="H246" s="2" t="s">
        <v>22</v>
      </c>
      <c r="I246" s="2" t="s">
        <v>812</v>
      </c>
      <c r="J246" s="3" t="str">
        <f>HYPERLINK("https://www.boe.es/gazeta/dias/1833/11/30/pdfs/GMD-1833-153.pdf#page=3","Abrir facsímil")</f>
        <v>Abrir facsímil</v>
      </c>
      <c r="K246" s="3" t="s">
        <v>24</v>
      </c>
    </row>
    <row r="247" spans="1:11" ht="42" customHeight="1">
      <c r="A247" s="2" t="s">
        <v>813</v>
      </c>
      <c r="B247" s="2" t="s">
        <v>814</v>
      </c>
      <c r="C247" s="2" t="s">
        <v>49</v>
      </c>
      <c r="D247" s="2" t="s">
        <v>50</v>
      </c>
      <c r="E247" s="5" t="s">
        <v>155</v>
      </c>
      <c r="F247" s="3" t="s">
        <v>156</v>
      </c>
      <c r="G247" s="3" t="s">
        <v>21</v>
      </c>
      <c r="H247" s="2" t="s">
        <v>22</v>
      </c>
      <c r="I247" s="2" t="s">
        <v>815</v>
      </c>
      <c r="J247" s="3" t="str">
        <f>HYPERLINK("https://www.boe.es/gazeta/dias/1833/08/01/pdfs/GMD-1833-93.pdf#page=4","Abrir facsímil")</f>
        <v>Abrir facsímil</v>
      </c>
      <c r="K247" s="3" t="s">
        <v>24</v>
      </c>
    </row>
    <row r="248" spans="1:11" ht="42" customHeight="1">
      <c r="A248" s="2" t="s">
        <v>816</v>
      </c>
      <c r="B248" s="2" t="s">
        <v>817</v>
      </c>
      <c r="C248" s="2" t="s">
        <v>33</v>
      </c>
      <c r="D248" s="2" t="s">
        <v>34</v>
      </c>
      <c r="E248" s="5" t="s">
        <v>272</v>
      </c>
      <c r="F248" s="3" t="s">
        <v>273</v>
      </c>
      <c r="G248" s="3" t="s">
        <v>127</v>
      </c>
      <c r="H248" s="2" t="s">
        <v>22</v>
      </c>
      <c r="I248" s="2" t="s">
        <v>818</v>
      </c>
      <c r="J248" s="3" t="str">
        <f>HYPERLINK("https://www.boe.es/gazeta/dias/1833/11/19/pdfs/GMD-1833-144.pdf#page=5","Abrir facsímil")</f>
        <v>Abrir facsímil</v>
      </c>
      <c r="K248" s="3" t="s">
        <v>24</v>
      </c>
    </row>
    <row r="249" spans="1:11" ht="42" customHeight="1">
      <c r="A249" s="2" t="s">
        <v>819</v>
      </c>
      <c r="B249" s="2" t="s">
        <v>820</v>
      </c>
      <c r="C249" s="2" t="s">
        <v>26</v>
      </c>
      <c r="D249" s="2" t="s">
        <v>18</v>
      </c>
      <c r="E249" s="5" t="s">
        <v>159</v>
      </c>
      <c r="F249" s="3" t="s">
        <v>160</v>
      </c>
      <c r="G249" s="3" t="s">
        <v>175</v>
      </c>
      <c r="H249" s="2" t="s">
        <v>22</v>
      </c>
      <c r="I249" s="2" t="s">
        <v>821</v>
      </c>
      <c r="J249" s="3" t="str">
        <f>HYPERLINK("https://www.boe.es/gazeta/dias/1833/09/24/pdfs/GMD-1833-116.pdf#page=7","Abrir facsímil")</f>
        <v>Abrir facsímil</v>
      </c>
      <c r="K249" s="3" t="s">
        <v>24</v>
      </c>
    </row>
    <row r="250" spans="1:11" ht="42" customHeight="1">
      <c r="A250" s="2" t="s">
        <v>822</v>
      </c>
      <c r="B250" s="2" t="s">
        <v>823</v>
      </c>
      <c r="C250" s="2" t="s">
        <v>33</v>
      </c>
      <c r="D250" s="2" t="s">
        <v>34</v>
      </c>
      <c r="E250" s="5" t="s">
        <v>110</v>
      </c>
      <c r="F250" s="3" t="s">
        <v>111</v>
      </c>
      <c r="G250" s="3" t="s">
        <v>127</v>
      </c>
      <c r="H250" s="2" t="s">
        <v>22</v>
      </c>
      <c r="I250" s="2" t="s">
        <v>824</v>
      </c>
      <c r="J250" s="3" t="str">
        <f>HYPERLINK("https://www.boe.es/gazeta/dias/1833/11/16/pdfs/GMD-1833-143.pdf#page=5","Abrir facsímil")</f>
        <v>Abrir facsímil</v>
      </c>
      <c r="K250" s="3" t="s">
        <v>24</v>
      </c>
    </row>
    <row r="251" spans="1:11" ht="42" customHeight="1">
      <c r="A251" s="2" t="s">
        <v>825</v>
      </c>
      <c r="B251" s="2" t="s">
        <v>826</v>
      </c>
      <c r="C251" s="2" t="s">
        <v>33</v>
      </c>
      <c r="D251" s="2" t="s">
        <v>34</v>
      </c>
      <c r="E251" s="5" t="s">
        <v>272</v>
      </c>
      <c r="F251" s="3" t="s">
        <v>273</v>
      </c>
      <c r="G251" s="3" t="s">
        <v>45</v>
      </c>
      <c r="H251" s="2" t="s">
        <v>22</v>
      </c>
      <c r="I251" s="2" t="s">
        <v>827</v>
      </c>
      <c r="J251" s="3" t="str">
        <f>HYPERLINK("https://www.boe.es/gazeta/dias/1833/11/19/pdfs/GMD-1833-144.pdf#page=6","Abrir facsímil")</f>
        <v>Abrir facsímil</v>
      </c>
      <c r="K251" s="3" t="s">
        <v>24</v>
      </c>
    </row>
    <row r="252" spans="1:11" ht="42" customHeight="1">
      <c r="A252" s="2" t="s">
        <v>828</v>
      </c>
      <c r="B252" s="2" t="s">
        <v>829</v>
      </c>
      <c r="C252" s="2" t="s">
        <v>33</v>
      </c>
      <c r="D252" s="2" t="s">
        <v>34</v>
      </c>
      <c r="E252" s="5" t="s">
        <v>830</v>
      </c>
      <c r="F252" s="3" t="s">
        <v>831</v>
      </c>
      <c r="G252" s="3" t="s">
        <v>21</v>
      </c>
      <c r="H252" s="2" t="s">
        <v>22</v>
      </c>
      <c r="I252" s="2" t="s">
        <v>832</v>
      </c>
      <c r="J252" s="3" t="str">
        <f>HYPERLINK("https://www.boe.es/gazeta/dias/1833/02/16/pdfs/GMD-1833-21.pdf#page=4","Abrir facsímil")</f>
        <v>Abrir facsímil</v>
      </c>
      <c r="K252" s="3" t="s">
        <v>24</v>
      </c>
    </row>
    <row r="253" spans="1:11" ht="42" customHeight="1">
      <c r="A253" s="2" t="s">
        <v>833</v>
      </c>
      <c r="B253" s="2" t="s">
        <v>834</v>
      </c>
      <c r="C253" s="2" t="s">
        <v>49</v>
      </c>
      <c r="D253" s="2" t="s">
        <v>50</v>
      </c>
      <c r="E253" s="5" t="s">
        <v>150</v>
      </c>
      <c r="F253" s="3" t="s">
        <v>151</v>
      </c>
      <c r="G253" s="3" t="s">
        <v>56</v>
      </c>
      <c r="H253" s="2" t="s">
        <v>22</v>
      </c>
      <c r="I253" s="2" t="s">
        <v>835</v>
      </c>
      <c r="J253" s="3" t="str">
        <f>HYPERLINK("https://www.boe.es/gazeta/dias/1833/10/24/pdfs/GMD-1833-131.pdf#page=1","Abrir facsímil")</f>
        <v>Abrir facsímil</v>
      </c>
      <c r="K253" s="3" t="s">
        <v>24</v>
      </c>
    </row>
    <row r="254" spans="1:11" ht="42" customHeight="1">
      <c r="A254" s="2" t="s">
        <v>836</v>
      </c>
      <c r="B254" s="2" t="s">
        <v>837</v>
      </c>
      <c r="C254" s="2" t="s">
        <v>26</v>
      </c>
      <c r="D254" s="2" t="s">
        <v>18</v>
      </c>
      <c r="E254" s="5" t="s">
        <v>324</v>
      </c>
      <c r="F254" s="3" t="s">
        <v>325</v>
      </c>
      <c r="G254" s="3" t="s">
        <v>21</v>
      </c>
      <c r="H254" s="2" t="s">
        <v>22</v>
      </c>
      <c r="I254" s="2" t="s">
        <v>838</v>
      </c>
      <c r="J254" s="3" t="str">
        <f>HYPERLINK("https://www.boe.es/gazeta/dias/1833/11/14/pdfs/GMD-1833-142.pdf#page=4","Abrir facsímil")</f>
        <v>Abrir facsímil</v>
      </c>
      <c r="K254" s="3" t="s">
        <v>24</v>
      </c>
    </row>
    <row r="255" spans="1:11" ht="42" customHeight="1">
      <c r="A255" s="2" t="s">
        <v>839</v>
      </c>
      <c r="B255" s="2" t="s">
        <v>840</v>
      </c>
      <c r="C255" s="2" t="s">
        <v>33</v>
      </c>
      <c r="D255" s="2" t="s">
        <v>34</v>
      </c>
      <c r="E255" s="5" t="s">
        <v>841</v>
      </c>
      <c r="F255" s="3" t="s">
        <v>842</v>
      </c>
      <c r="G255" s="3" t="s">
        <v>127</v>
      </c>
      <c r="H255" s="2" t="s">
        <v>22</v>
      </c>
      <c r="I255" s="2" t="s">
        <v>843</v>
      </c>
      <c r="J255" s="3" t="str">
        <f>HYPERLINK("https://www.boe.es/gazeta/dias/1833/11/02/pdfs/GMD-1833-137.pdf#page=5","Abrir facsímil")</f>
        <v>Abrir facsímil</v>
      </c>
      <c r="K255" s="3" t="s">
        <v>24</v>
      </c>
    </row>
    <row r="256" spans="1:11" ht="42" customHeight="1">
      <c r="A256" s="2" t="s">
        <v>844</v>
      </c>
      <c r="B256" s="2" t="s">
        <v>844</v>
      </c>
      <c r="C256" s="2" t="s">
        <v>131</v>
      </c>
      <c r="D256" s="2" t="s">
        <v>18</v>
      </c>
      <c r="E256" s="5" t="s">
        <v>202</v>
      </c>
      <c r="F256" s="3" t="s">
        <v>203</v>
      </c>
      <c r="G256" s="3" t="s">
        <v>21</v>
      </c>
      <c r="H256" s="2" t="s">
        <v>22</v>
      </c>
      <c r="I256" s="2" t="s">
        <v>845</v>
      </c>
      <c r="J256" s="3" t="str">
        <f>HYPERLINK("https://www.boe.es/gazeta/dias/1833/05/14/pdfs/GMD-1833-59.pdf#page=4","Abrir facsímil")</f>
        <v>Abrir facsímil</v>
      </c>
      <c r="K256" s="3" t="s">
        <v>24</v>
      </c>
    </row>
    <row r="257" spans="1:11" ht="42" customHeight="1">
      <c r="A257" s="2" t="s">
        <v>846</v>
      </c>
      <c r="B257" s="2" t="s">
        <v>847</v>
      </c>
      <c r="C257" s="2" t="s">
        <v>297</v>
      </c>
      <c r="D257" s="2" t="s">
        <v>18</v>
      </c>
      <c r="E257" s="5" t="s">
        <v>202</v>
      </c>
      <c r="F257" s="3" t="s">
        <v>203</v>
      </c>
      <c r="G257" s="3" t="s">
        <v>21</v>
      </c>
      <c r="H257" s="2" t="s">
        <v>22</v>
      </c>
      <c r="I257" s="2" t="s">
        <v>848</v>
      </c>
      <c r="J257" s="3" t="str">
        <f>HYPERLINK("https://www.boe.es/gazeta/dias/1833/05/14/pdfs/GMD-1833-59.pdf#page=4","Abrir facsímil")</f>
        <v>Abrir facsímil</v>
      </c>
      <c r="K257" s="3" t="s">
        <v>24</v>
      </c>
    </row>
    <row r="258" spans="1:11" ht="42" customHeight="1">
      <c r="A258" s="2" t="s">
        <v>849</v>
      </c>
      <c r="B258" s="2" t="s">
        <v>850</v>
      </c>
      <c r="C258" s="2" t="s">
        <v>26</v>
      </c>
      <c r="D258" s="2" t="s">
        <v>18</v>
      </c>
      <c r="E258" s="5" t="s">
        <v>359</v>
      </c>
      <c r="F258" s="3" t="s">
        <v>360</v>
      </c>
      <c r="G258" s="3" t="s">
        <v>56</v>
      </c>
      <c r="H258" s="2" t="s">
        <v>22</v>
      </c>
      <c r="I258" s="2" t="s">
        <v>851</v>
      </c>
      <c r="J258" s="3" t="str">
        <f>HYPERLINK("https://www.boe.es/gazeta/dias/1833/05/16/pdfs/GMD-1833-60.pdf#page=1","Abrir facsímil")</f>
        <v>Abrir facsímil</v>
      </c>
      <c r="K258" s="3" t="s">
        <v>24</v>
      </c>
    </row>
    <row r="259" spans="1:11" ht="42" customHeight="1">
      <c r="A259" s="2" t="s">
        <v>852</v>
      </c>
      <c r="B259" s="2" t="s">
        <v>853</v>
      </c>
      <c r="C259" s="2" t="s">
        <v>131</v>
      </c>
      <c r="D259" s="2" t="s">
        <v>18</v>
      </c>
      <c r="E259" s="5" t="s">
        <v>854</v>
      </c>
      <c r="F259" s="3" t="s">
        <v>855</v>
      </c>
      <c r="G259" s="3" t="s">
        <v>21</v>
      </c>
      <c r="H259" s="2" t="s">
        <v>22</v>
      </c>
      <c r="I259" s="2" t="s">
        <v>856</v>
      </c>
      <c r="J259" s="3" t="str">
        <f>HYPERLINK("https://www.boe.es/gazeta/dias/1833/04/13/pdfs/GMD-1833-46.pdf#page=4","Abrir facsímil")</f>
        <v>Abrir facsímil</v>
      </c>
      <c r="K259" s="3" t="s">
        <v>24</v>
      </c>
    </row>
    <row r="260" spans="1:11" ht="42" customHeight="1">
      <c r="A260" s="2" t="s">
        <v>857</v>
      </c>
      <c r="B260" s="2" t="s">
        <v>858</v>
      </c>
      <c r="C260" s="2" t="s">
        <v>26</v>
      </c>
      <c r="D260" s="2" t="s">
        <v>18</v>
      </c>
      <c r="E260" s="5" t="s">
        <v>859</v>
      </c>
      <c r="F260" s="3" t="s">
        <v>860</v>
      </c>
      <c r="G260" s="3" t="s">
        <v>21</v>
      </c>
      <c r="H260" s="2" t="s">
        <v>22</v>
      </c>
      <c r="I260" s="2" t="s">
        <v>861</v>
      </c>
      <c r="J260" s="3" t="str">
        <f>HYPERLINK("https://www.boe.es/gazeta/dias/1833/10/12/pdfs/GMD-1833-125.pdf#page=4","Abrir facsímil")</f>
        <v>Abrir facsímil</v>
      </c>
      <c r="K260" s="3" t="s">
        <v>24</v>
      </c>
    </row>
    <row r="261" spans="1:11" ht="42" customHeight="1">
      <c r="A261" s="2" t="s">
        <v>862</v>
      </c>
      <c r="B261" s="2" t="s">
        <v>863</v>
      </c>
      <c r="C261" s="2" t="s">
        <v>33</v>
      </c>
      <c r="D261" s="2" t="s">
        <v>34</v>
      </c>
      <c r="E261" s="5" t="s">
        <v>61</v>
      </c>
      <c r="F261" s="3" t="s">
        <v>62</v>
      </c>
      <c r="G261" s="3" t="s">
        <v>56</v>
      </c>
      <c r="H261" s="2" t="s">
        <v>22</v>
      </c>
      <c r="I261" s="2" t="s">
        <v>864</v>
      </c>
      <c r="J261" s="3" t="str">
        <f>HYPERLINK("https://www.boe.es/gazeta/dias/1833/10/15/pdfs/GMD-1833-126.pdf#page=1","Abrir facsímil")</f>
        <v>Abrir facsímil</v>
      </c>
      <c r="K261" s="3" t="s">
        <v>24</v>
      </c>
    </row>
    <row r="262" spans="1:11" ht="42" customHeight="1">
      <c r="A262" s="2" t="s">
        <v>862</v>
      </c>
      <c r="B262" s="2" t="s">
        <v>863</v>
      </c>
      <c r="C262" s="2" t="s">
        <v>207</v>
      </c>
      <c r="D262" s="2" t="s">
        <v>18</v>
      </c>
      <c r="E262" s="5" t="s">
        <v>61</v>
      </c>
      <c r="F262" s="3" t="s">
        <v>62</v>
      </c>
      <c r="G262" s="3" t="s">
        <v>89</v>
      </c>
      <c r="H262" s="2" t="s">
        <v>22</v>
      </c>
      <c r="I262" s="2" t="s">
        <v>865</v>
      </c>
      <c r="J262" s="3" t="str">
        <f>HYPERLINK("https://www.boe.es/gazeta/dias/1833/10/15/pdfs/GMD-1833-126.pdf#page=3","Abrir facsímil")</f>
        <v>Abrir facsímil</v>
      </c>
      <c r="K262" s="3" t="s">
        <v>24</v>
      </c>
    </row>
    <row r="263" spans="1:11" ht="42" customHeight="1">
      <c r="A263" s="2" t="s">
        <v>866</v>
      </c>
      <c r="B263" s="2" t="s">
        <v>867</v>
      </c>
      <c r="C263" s="2" t="s">
        <v>207</v>
      </c>
      <c r="D263" s="2" t="s">
        <v>18</v>
      </c>
      <c r="E263" s="5" t="s">
        <v>66</v>
      </c>
      <c r="F263" s="3" t="s">
        <v>67</v>
      </c>
      <c r="G263" s="3" t="s">
        <v>68</v>
      </c>
      <c r="H263" s="2" t="s">
        <v>22</v>
      </c>
      <c r="I263" s="2" t="s">
        <v>868</v>
      </c>
      <c r="J263" s="3" t="str">
        <f>HYPERLINK("https://www.boe.es/gazeta/dias/1833/01/31/pdfs/GMD-1833-14.pdf#page=4","Abrir facsímil")</f>
        <v>Abrir facsímil</v>
      </c>
      <c r="K263" s="3" t="s">
        <v>24</v>
      </c>
    </row>
    <row r="264" spans="1:11" ht="42" customHeight="1">
      <c r="A264" s="2" t="s">
        <v>869</v>
      </c>
      <c r="B264" s="2" t="s">
        <v>869</v>
      </c>
      <c r="C264" s="2" t="s">
        <v>33</v>
      </c>
      <c r="D264" s="2" t="s">
        <v>34</v>
      </c>
      <c r="E264" s="5" t="s">
        <v>681</v>
      </c>
      <c r="F264" s="3" t="s">
        <v>682</v>
      </c>
      <c r="G264" s="3" t="s">
        <v>21</v>
      </c>
      <c r="H264" s="2" t="s">
        <v>22</v>
      </c>
      <c r="I264" s="2" t="s">
        <v>870</v>
      </c>
      <c r="J264" s="3" t="str">
        <f>HYPERLINK("https://www.boe.es/gazeta/dias/1833/08/13/pdfs/GMD-1833-98.pdf#page=4","Abrir facsímil")</f>
        <v>Abrir facsímil</v>
      </c>
      <c r="K264" s="3" t="s">
        <v>24</v>
      </c>
    </row>
    <row r="265" spans="1:11" ht="42" customHeight="1">
      <c r="A265" s="2" t="s">
        <v>871</v>
      </c>
      <c r="B265" s="2" t="s">
        <v>872</v>
      </c>
      <c r="C265" s="2" t="s">
        <v>33</v>
      </c>
      <c r="D265" s="2" t="s">
        <v>34</v>
      </c>
      <c r="E265" s="5" t="s">
        <v>671</v>
      </c>
      <c r="F265" s="3" t="s">
        <v>672</v>
      </c>
      <c r="G265" s="3" t="s">
        <v>21</v>
      </c>
      <c r="H265" s="2" t="s">
        <v>22</v>
      </c>
      <c r="I265" s="2" t="s">
        <v>873</v>
      </c>
      <c r="J265" s="3" t="str">
        <f>HYPERLINK("https://www.boe.es/gazeta/dias/1833/11/28/pdfs/GMD-1833-151.pdf#page=4","Abrir facsímil")</f>
        <v>Abrir facsímil</v>
      </c>
      <c r="K265" s="3" t="s">
        <v>24</v>
      </c>
    </row>
    <row r="266" spans="1:11" ht="42" customHeight="1">
      <c r="A266" s="2" t="s">
        <v>874</v>
      </c>
      <c r="B266" s="2" t="s">
        <v>875</v>
      </c>
      <c r="C266" s="2" t="s">
        <v>33</v>
      </c>
      <c r="D266" s="2" t="s">
        <v>34</v>
      </c>
      <c r="E266" s="5" t="s">
        <v>876</v>
      </c>
      <c r="F266" s="3" t="s">
        <v>877</v>
      </c>
      <c r="G266" s="3" t="s">
        <v>56</v>
      </c>
      <c r="H266" s="2" t="s">
        <v>22</v>
      </c>
      <c r="I266" s="2" t="s">
        <v>878</v>
      </c>
      <c r="J266" s="3" t="str">
        <f>HYPERLINK("https://www.boe.es/gazeta/dias/1833/08/06/pdfs/GMD-1833-95.pdf#page=1","Abrir facsímil")</f>
        <v>Abrir facsímil</v>
      </c>
      <c r="K266" s="3" t="s">
        <v>24</v>
      </c>
    </row>
    <row r="267" spans="1:11" ht="42" customHeight="1">
      <c r="A267" s="2" t="s">
        <v>879</v>
      </c>
      <c r="B267" s="2" t="s">
        <v>880</v>
      </c>
      <c r="C267" s="2" t="s">
        <v>131</v>
      </c>
      <c r="D267" s="2" t="s">
        <v>18</v>
      </c>
      <c r="E267" s="5" t="s">
        <v>137</v>
      </c>
      <c r="F267" s="3" t="s">
        <v>138</v>
      </c>
      <c r="G267" s="3" t="s">
        <v>21</v>
      </c>
      <c r="H267" s="2" t="s">
        <v>22</v>
      </c>
      <c r="I267" s="2" t="s">
        <v>881</v>
      </c>
      <c r="J267" s="3" t="str">
        <f>HYPERLINK("https://www.boe.es/gazeta/dias/1833/03/12/pdfs/GMD-1833-31.pdf#page=4","Abrir facsímil")</f>
        <v>Abrir facsímil</v>
      </c>
      <c r="K267" s="3" t="s">
        <v>24</v>
      </c>
    </row>
    <row r="268" spans="1:11" ht="42" customHeight="1">
      <c r="A268" s="2" t="s">
        <v>882</v>
      </c>
      <c r="B268" s="2" t="s">
        <v>882</v>
      </c>
      <c r="C268" s="2" t="s">
        <v>49</v>
      </c>
      <c r="D268" s="2" t="s">
        <v>50</v>
      </c>
      <c r="E268" s="5" t="s">
        <v>241</v>
      </c>
      <c r="F268" s="3" t="s">
        <v>242</v>
      </c>
      <c r="G268" s="3" t="s">
        <v>89</v>
      </c>
      <c r="H268" s="2" t="s">
        <v>22</v>
      </c>
      <c r="I268" s="2" t="s">
        <v>883</v>
      </c>
      <c r="J268" s="3" t="str">
        <f>HYPERLINK("https://www.boe.es/gazeta/dias/1833/11/09/pdfs/GMD-1833-140.pdf#page=3","Abrir facsímil")</f>
        <v>Abrir facsímil</v>
      </c>
      <c r="K268" s="3" t="s">
        <v>24</v>
      </c>
    </row>
    <row r="269" spans="1:11" ht="42" customHeight="1">
      <c r="A269" s="2" t="s">
        <v>884</v>
      </c>
      <c r="B269" s="2" t="s">
        <v>884</v>
      </c>
      <c r="C269" s="2" t="s">
        <v>33</v>
      </c>
      <c r="D269" s="2" t="s">
        <v>191</v>
      </c>
      <c r="E269" s="5" t="s">
        <v>272</v>
      </c>
      <c r="F269" s="3" t="s">
        <v>885</v>
      </c>
      <c r="G269" s="3" t="s">
        <v>56</v>
      </c>
      <c r="H269" s="2" t="s">
        <v>22</v>
      </c>
      <c r="I269" s="2" t="s">
        <v>886</v>
      </c>
      <c r="J269" s="3" t="str">
        <f>HYPERLINK("https://www.boe.es/gazeta/dias/1833/11/19/pdfs/GMD-1833-145E.pdf#page=1","Abrir facsímil")</f>
        <v>Abrir facsímil</v>
      </c>
      <c r="K269" s="3" t="s">
        <v>24</v>
      </c>
    </row>
    <row r="270" spans="1:11" ht="42" customHeight="1">
      <c r="A270" s="2" t="s">
        <v>884</v>
      </c>
      <c r="B270" s="2" t="s">
        <v>884</v>
      </c>
      <c r="C270" s="2" t="s">
        <v>33</v>
      </c>
      <c r="D270" s="2" t="s">
        <v>34</v>
      </c>
      <c r="E270" s="5" t="s">
        <v>409</v>
      </c>
      <c r="F270" s="3" t="s">
        <v>410</v>
      </c>
      <c r="G270" s="3" t="s">
        <v>127</v>
      </c>
      <c r="H270" s="2" t="s">
        <v>22</v>
      </c>
      <c r="I270" s="2" t="s">
        <v>887</v>
      </c>
      <c r="J270" s="3" t="str">
        <f>HYPERLINK("https://www.boe.es/gazeta/dias/1833/11/23/pdfs/GMD-1833-147.pdf#page=5","Abrir facsímil")</f>
        <v>Abrir facsímil</v>
      </c>
      <c r="K270" s="3" t="s">
        <v>24</v>
      </c>
    </row>
    <row r="271" spans="1:11" ht="42" customHeight="1">
      <c r="A271" s="2" t="s">
        <v>888</v>
      </c>
      <c r="B271" s="2" t="s">
        <v>889</v>
      </c>
      <c r="C271" s="2" t="s">
        <v>49</v>
      </c>
      <c r="D271" s="2" t="s">
        <v>50</v>
      </c>
      <c r="E271" s="5" t="s">
        <v>150</v>
      </c>
      <c r="F271" s="3" t="s">
        <v>151</v>
      </c>
      <c r="G271" s="3" t="s">
        <v>37</v>
      </c>
      <c r="H271" s="2" t="s">
        <v>22</v>
      </c>
      <c r="I271" s="2" t="s">
        <v>890</v>
      </c>
      <c r="J271" s="3" t="str">
        <f>HYPERLINK("https://www.boe.es/gazeta/dias/1833/10/24/pdfs/GMD-1833-131.pdf#page=2","Abrir facsímil")</f>
        <v>Abrir facsímil</v>
      </c>
      <c r="K271" s="3" t="s">
        <v>24</v>
      </c>
    </row>
    <row r="272" spans="1:11" ht="42" customHeight="1">
      <c r="A272" s="2" t="s">
        <v>891</v>
      </c>
      <c r="B272" s="2" t="s">
        <v>892</v>
      </c>
      <c r="C272" s="2" t="s">
        <v>33</v>
      </c>
      <c r="D272" s="2" t="s">
        <v>34</v>
      </c>
      <c r="E272" s="5" t="s">
        <v>241</v>
      </c>
      <c r="F272" s="3" t="s">
        <v>242</v>
      </c>
      <c r="G272" s="3" t="s">
        <v>21</v>
      </c>
      <c r="H272" s="2" t="s">
        <v>22</v>
      </c>
      <c r="I272" s="2" t="s">
        <v>893</v>
      </c>
      <c r="J272" s="3" t="str">
        <f>HYPERLINK("https://www.boe.es/gazeta/dias/1833/11/09/pdfs/GMD-1833-140.pdf#page=4","Abrir facsímil")</f>
        <v>Abrir facsímil</v>
      </c>
      <c r="K272" s="3" t="s">
        <v>24</v>
      </c>
    </row>
    <row r="273" spans="1:11" ht="42" customHeight="1">
      <c r="A273" s="2" t="s">
        <v>894</v>
      </c>
      <c r="B273" s="2" t="s">
        <v>894</v>
      </c>
      <c r="C273" s="2" t="s">
        <v>33</v>
      </c>
      <c r="D273" s="2" t="s">
        <v>191</v>
      </c>
      <c r="E273" s="5" t="s">
        <v>272</v>
      </c>
      <c r="F273" s="3" t="s">
        <v>885</v>
      </c>
      <c r="G273" s="3" t="s">
        <v>56</v>
      </c>
      <c r="H273" s="2" t="s">
        <v>22</v>
      </c>
      <c r="I273" s="2" t="s">
        <v>895</v>
      </c>
      <c r="J273" s="3" t="str">
        <f>HYPERLINK("https://www.boe.es/gazeta/dias/1833/11/19/pdfs/GMD-1833-145E.pdf#page=1","Abrir facsímil")</f>
        <v>Abrir facsímil</v>
      </c>
      <c r="K273" s="3" t="s">
        <v>24</v>
      </c>
    </row>
    <row r="274" spans="1:11" ht="42" customHeight="1">
      <c r="A274" s="2" t="s">
        <v>896</v>
      </c>
      <c r="B274" s="2" t="s">
        <v>897</v>
      </c>
      <c r="C274" s="2" t="s">
        <v>26</v>
      </c>
      <c r="D274" s="2" t="s">
        <v>18</v>
      </c>
      <c r="E274" s="5" t="s">
        <v>377</v>
      </c>
      <c r="F274" s="3" t="s">
        <v>378</v>
      </c>
      <c r="G274" s="3" t="s">
        <v>45</v>
      </c>
      <c r="H274" s="2" t="s">
        <v>22</v>
      </c>
      <c r="I274" s="2" t="s">
        <v>898</v>
      </c>
      <c r="J274" s="3" t="str">
        <f>HYPERLINK("https://www.boe.es/gazeta/dias/1833/02/05/pdfs/GMD-1833-16.pdf#page=6","Abrir facsímil")</f>
        <v>Abrir facsímil</v>
      </c>
      <c r="K274" s="3" t="s">
        <v>24</v>
      </c>
    </row>
    <row r="275" spans="1:11" ht="42" customHeight="1">
      <c r="A275" s="2" t="s">
        <v>899</v>
      </c>
      <c r="B275" s="2" t="s">
        <v>899</v>
      </c>
      <c r="C275" s="2" t="s">
        <v>131</v>
      </c>
      <c r="D275" s="2" t="s">
        <v>18</v>
      </c>
      <c r="E275" s="5" t="s">
        <v>780</v>
      </c>
      <c r="F275" s="3" t="s">
        <v>781</v>
      </c>
      <c r="G275" s="3" t="s">
        <v>45</v>
      </c>
      <c r="H275" s="2" t="s">
        <v>22</v>
      </c>
      <c r="I275" s="2" t="s">
        <v>900</v>
      </c>
      <c r="J275" s="3" t="str">
        <f>HYPERLINK("https://www.boe.es/gazeta/dias/1833/03/07/pdfs/GMD-1833-29.pdf#page=6","Abrir facsímil")</f>
        <v>Abrir facsímil</v>
      </c>
      <c r="K275" s="3" t="s">
        <v>24</v>
      </c>
    </row>
    <row r="276" spans="1:11" ht="42" customHeight="1">
      <c r="A276" s="2" t="s">
        <v>901</v>
      </c>
      <c r="B276" s="2" t="s">
        <v>902</v>
      </c>
      <c r="C276" s="2" t="s">
        <v>297</v>
      </c>
      <c r="D276" s="2" t="s">
        <v>18</v>
      </c>
      <c r="E276" s="5" t="s">
        <v>208</v>
      </c>
      <c r="F276" s="3" t="s">
        <v>209</v>
      </c>
      <c r="G276" s="3" t="s">
        <v>37</v>
      </c>
      <c r="H276" s="2" t="s">
        <v>22</v>
      </c>
      <c r="I276" s="2" t="s">
        <v>903</v>
      </c>
      <c r="J276" s="3" t="str">
        <f>HYPERLINK("https://www.boe.es/gazeta/dias/1833/01/01/pdfs/GMD-1833-1.pdf#page=2","Abrir facsímil")</f>
        <v>Abrir facsímil</v>
      </c>
      <c r="K276" s="3" t="s">
        <v>24</v>
      </c>
    </row>
    <row r="277" spans="1:11" ht="42" customHeight="1">
      <c r="A277" s="2" t="s">
        <v>904</v>
      </c>
      <c r="B277" s="2" t="s">
        <v>905</v>
      </c>
      <c r="C277" s="2" t="s">
        <v>33</v>
      </c>
      <c r="D277" s="2" t="s">
        <v>34</v>
      </c>
      <c r="E277" s="5" t="s">
        <v>259</v>
      </c>
      <c r="F277" s="3" t="s">
        <v>260</v>
      </c>
      <c r="G277" s="3" t="s">
        <v>21</v>
      </c>
      <c r="H277" s="2" t="s">
        <v>22</v>
      </c>
      <c r="I277" s="2" t="s">
        <v>906</v>
      </c>
      <c r="J277" s="3" t="str">
        <f>HYPERLINK("https://www.boe.es/gazeta/dias/1833/02/26/pdfs/GMD-1833-25.pdf#page=4","Abrir facsímil")</f>
        <v>Abrir facsímil</v>
      </c>
      <c r="K277" s="3" t="s">
        <v>24</v>
      </c>
    </row>
    <row r="278" spans="1:11" ht="42" customHeight="1">
      <c r="A278" s="2" t="s">
        <v>907</v>
      </c>
      <c r="B278" s="2" t="s">
        <v>908</v>
      </c>
      <c r="C278" s="2" t="s">
        <v>207</v>
      </c>
      <c r="D278" s="2" t="s">
        <v>18</v>
      </c>
      <c r="E278" s="5" t="s">
        <v>289</v>
      </c>
      <c r="F278" s="3" t="s">
        <v>290</v>
      </c>
      <c r="G278" s="3" t="s">
        <v>21</v>
      </c>
      <c r="H278" s="2" t="s">
        <v>22</v>
      </c>
      <c r="I278" s="2" t="s">
        <v>909</v>
      </c>
      <c r="J278" s="3" t="str">
        <f>HYPERLINK("https://www.boe.es/gazeta/dias/1833/05/23/pdfs/GMD-1833-63.pdf#page=4","Abrir facsímil")</f>
        <v>Abrir facsímil</v>
      </c>
      <c r="K278" s="3" t="s">
        <v>24</v>
      </c>
    </row>
    <row r="279" spans="1:11" ht="42" customHeight="1">
      <c r="A279" s="2" t="s">
        <v>910</v>
      </c>
      <c r="B279" s="2" t="s">
        <v>911</v>
      </c>
      <c r="C279" s="2" t="s">
        <v>26</v>
      </c>
      <c r="D279" s="2" t="s">
        <v>18</v>
      </c>
      <c r="E279" s="5" t="s">
        <v>452</v>
      </c>
      <c r="F279" s="3" t="s">
        <v>453</v>
      </c>
      <c r="G279" s="3" t="s">
        <v>89</v>
      </c>
      <c r="H279" s="2" t="s">
        <v>22</v>
      </c>
      <c r="I279" s="2" t="s">
        <v>912</v>
      </c>
      <c r="J279" s="3" t="str">
        <f>HYPERLINK("https://www.boe.es/gazeta/dias/1833/12/17/pdfs/GMD-1833-161.pdf#page=3","Abrir facsímil")</f>
        <v>Abrir facsímil</v>
      </c>
      <c r="K279" s="3" t="s">
        <v>24</v>
      </c>
    </row>
    <row r="280" spans="1:11" ht="42" customHeight="1">
      <c r="A280" s="2" t="s">
        <v>913</v>
      </c>
      <c r="B280" s="2" t="s">
        <v>914</v>
      </c>
      <c r="C280" s="2" t="s">
        <v>49</v>
      </c>
      <c r="D280" s="2" t="s">
        <v>50</v>
      </c>
      <c r="E280" s="5" t="s">
        <v>233</v>
      </c>
      <c r="F280" s="3" t="s">
        <v>234</v>
      </c>
      <c r="G280" s="3" t="s">
        <v>21</v>
      </c>
      <c r="H280" s="2" t="s">
        <v>22</v>
      </c>
      <c r="I280" s="2" t="s">
        <v>915</v>
      </c>
      <c r="J280" s="3" t="str">
        <f>HYPERLINK("https://www.boe.es/gazeta/dias/1833/11/21/pdfs/GMD-1833-146.pdf#page=4","Abrir facsímil")</f>
        <v>Abrir facsímil</v>
      </c>
      <c r="K280" s="3" t="s">
        <v>24</v>
      </c>
    </row>
    <row r="281" spans="1:11" ht="42" customHeight="1">
      <c r="A281" s="2" t="s">
        <v>916</v>
      </c>
      <c r="B281" s="2" t="s">
        <v>917</v>
      </c>
      <c r="C281" s="2" t="s">
        <v>122</v>
      </c>
      <c r="D281" s="2" t="s">
        <v>18</v>
      </c>
      <c r="E281" s="5" t="s">
        <v>110</v>
      </c>
      <c r="F281" s="3" t="s">
        <v>111</v>
      </c>
      <c r="G281" s="3" t="s">
        <v>21</v>
      </c>
      <c r="H281" s="2" t="s">
        <v>22</v>
      </c>
      <c r="I281" s="2" t="s">
        <v>918</v>
      </c>
      <c r="J281" s="3" t="str">
        <f>HYPERLINK("https://www.boe.es/gazeta/dias/1833/11/16/pdfs/GMD-1833-143.pdf#page=4","Abrir facsímil")</f>
        <v>Abrir facsímil</v>
      </c>
      <c r="K281" s="3" t="s">
        <v>24</v>
      </c>
    </row>
    <row r="282" spans="1:11" ht="42" customHeight="1">
      <c r="A282" s="2" t="s">
        <v>919</v>
      </c>
      <c r="B282" s="2" t="s">
        <v>920</v>
      </c>
      <c r="C282" s="2" t="s">
        <v>207</v>
      </c>
      <c r="D282" s="2" t="s">
        <v>18</v>
      </c>
      <c r="E282" s="5" t="s">
        <v>601</v>
      </c>
      <c r="F282" s="3" t="s">
        <v>602</v>
      </c>
      <c r="G282" s="3" t="s">
        <v>21</v>
      </c>
      <c r="H282" s="2" t="s">
        <v>22</v>
      </c>
      <c r="I282" s="2" t="s">
        <v>921</v>
      </c>
      <c r="J282" s="3" t="str">
        <f>HYPERLINK("https://www.boe.es/gazeta/dias/1833/12/21/pdfs/GMD-1833-163.pdf#page=4","Abrir facsímil")</f>
        <v>Abrir facsímil</v>
      </c>
      <c r="K282" s="3" t="s">
        <v>24</v>
      </c>
    </row>
    <row r="283" spans="1:11" ht="42" customHeight="1">
      <c r="A283" s="2" t="s">
        <v>922</v>
      </c>
      <c r="B283" s="2" t="s">
        <v>923</v>
      </c>
      <c r="C283" s="2" t="s">
        <v>26</v>
      </c>
      <c r="D283" s="2" t="s">
        <v>18</v>
      </c>
      <c r="E283" s="5" t="s">
        <v>618</v>
      </c>
      <c r="F283" s="3" t="s">
        <v>619</v>
      </c>
      <c r="G283" s="3" t="s">
        <v>21</v>
      </c>
      <c r="H283" s="2" t="s">
        <v>22</v>
      </c>
      <c r="I283" s="2" t="s">
        <v>924</v>
      </c>
      <c r="J283" s="3" t="str">
        <f>HYPERLINK("https://www.boe.es/gazeta/dias/1833/01/29/pdfs/GMD-1833-13.pdf#page=4","Abrir facsímil")</f>
        <v>Abrir facsímil</v>
      </c>
      <c r="K283" s="3" t="s">
        <v>24</v>
      </c>
    </row>
    <row r="284" spans="1:11" ht="42" customHeight="1">
      <c r="A284" s="2" t="s">
        <v>925</v>
      </c>
      <c r="B284" s="2" t="s">
        <v>926</v>
      </c>
      <c r="C284" s="2" t="s">
        <v>33</v>
      </c>
      <c r="D284" s="2" t="s">
        <v>34</v>
      </c>
      <c r="E284" s="5" t="s">
        <v>927</v>
      </c>
      <c r="F284" s="3" t="s">
        <v>928</v>
      </c>
      <c r="G284" s="3" t="s">
        <v>21</v>
      </c>
      <c r="H284" s="2" t="s">
        <v>38</v>
      </c>
      <c r="I284" s="2" t="s">
        <v>929</v>
      </c>
      <c r="J284" s="3" t="str">
        <f>HYPERLINK("https://www.boe.es/gazeta/dias/1833/10/01/pdfs/GMD-1833-120.pdf#page=4","Abrir facsímil")</f>
        <v>Abrir facsímil</v>
      </c>
      <c r="K284" s="3" t="s">
        <v>40</v>
      </c>
    </row>
    <row r="285" spans="1:11" ht="42" customHeight="1">
      <c r="A285" s="2" t="s">
        <v>930</v>
      </c>
      <c r="B285" s="2" t="s">
        <v>931</v>
      </c>
      <c r="C285" s="2" t="s">
        <v>33</v>
      </c>
      <c r="D285" s="2" t="s">
        <v>34</v>
      </c>
      <c r="E285" s="5" t="s">
        <v>452</v>
      </c>
      <c r="F285" s="3" t="s">
        <v>453</v>
      </c>
      <c r="G285" s="3" t="s">
        <v>89</v>
      </c>
      <c r="H285" s="2" t="s">
        <v>38</v>
      </c>
      <c r="I285" s="2" t="s">
        <v>932</v>
      </c>
      <c r="J285" s="3" t="str">
        <f>HYPERLINK("https://www.boe.es/gazeta/dias/1833/12/17/pdfs/GMD-1833-161.pdf#page=3","Abrir facsímil")</f>
        <v>Abrir facsímil</v>
      </c>
      <c r="K285" s="3" t="s">
        <v>40</v>
      </c>
    </row>
    <row r="286" spans="1:11" ht="42" customHeight="1">
      <c r="A286" s="2" t="s">
        <v>933</v>
      </c>
      <c r="B286" s="2" t="s">
        <v>934</v>
      </c>
      <c r="C286" s="2" t="s">
        <v>26</v>
      </c>
      <c r="D286" s="2" t="s">
        <v>18</v>
      </c>
      <c r="E286" s="5" t="s">
        <v>752</v>
      </c>
      <c r="F286" s="3" t="s">
        <v>753</v>
      </c>
      <c r="G286" s="3" t="s">
        <v>37</v>
      </c>
      <c r="H286" s="2" t="s">
        <v>22</v>
      </c>
      <c r="I286" s="2" t="s">
        <v>935</v>
      </c>
      <c r="J286" s="3" t="str">
        <f>HYPERLINK("https://www.boe.es/gazeta/dias/1833/10/10/pdfs/GMD-1833-124.pdf#page=2","Abrir facsímil")</f>
        <v>Abrir facsímil</v>
      </c>
      <c r="K286" s="3" t="s">
        <v>24</v>
      </c>
    </row>
    <row r="287" spans="1:11" ht="42" customHeight="1">
      <c r="A287" s="2" t="s">
        <v>936</v>
      </c>
      <c r="B287" s="2" t="s">
        <v>937</v>
      </c>
      <c r="C287" s="2" t="s">
        <v>33</v>
      </c>
      <c r="D287" s="2" t="s">
        <v>34</v>
      </c>
      <c r="E287" s="5" t="s">
        <v>43</v>
      </c>
      <c r="F287" s="3" t="s">
        <v>44</v>
      </c>
      <c r="G287" s="3" t="s">
        <v>89</v>
      </c>
      <c r="H287" s="2" t="s">
        <v>22</v>
      </c>
      <c r="I287" s="2" t="s">
        <v>938</v>
      </c>
      <c r="J287" s="3" t="str">
        <f>HYPERLINK("https://www.boe.es/gazeta/dias/1833/12/07/pdfs/GMD-1833-156.pdf#page=3","Abrir facsímil")</f>
        <v>Abrir facsímil</v>
      </c>
      <c r="K287" s="3" t="s">
        <v>24</v>
      </c>
    </row>
    <row r="288" spans="1:11" ht="42" customHeight="1">
      <c r="A288" s="2" t="s">
        <v>939</v>
      </c>
      <c r="B288" s="2" t="s">
        <v>939</v>
      </c>
      <c r="C288" s="2" t="s">
        <v>49</v>
      </c>
      <c r="D288" s="2" t="s">
        <v>50</v>
      </c>
      <c r="E288" s="5" t="s">
        <v>940</v>
      </c>
      <c r="F288" s="3" t="s">
        <v>941</v>
      </c>
      <c r="G288" s="3" t="s">
        <v>37</v>
      </c>
      <c r="H288" s="2" t="s">
        <v>22</v>
      </c>
      <c r="I288" s="2" t="s">
        <v>942</v>
      </c>
      <c r="J288" s="3" t="str">
        <f>HYPERLINK("https://www.boe.es/gazeta/dias/1833/04/23/pdfs/GMD-1833-50.pdf#page=2","Abrir facsímil")</f>
        <v>Abrir facsímil</v>
      </c>
      <c r="K288" s="3" t="s">
        <v>24</v>
      </c>
    </row>
    <row r="289" spans="1:11" ht="42" customHeight="1">
      <c r="A289" s="2" t="s">
        <v>943</v>
      </c>
      <c r="B289" s="2" t="s">
        <v>943</v>
      </c>
      <c r="C289" s="2" t="s">
        <v>131</v>
      </c>
      <c r="D289" s="2" t="s">
        <v>18</v>
      </c>
      <c r="E289" s="5" t="s">
        <v>35</v>
      </c>
      <c r="F289" s="3" t="s">
        <v>36</v>
      </c>
      <c r="G289" s="3" t="s">
        <v>175</v>
      </c>
      <c r="H289" s="2" t="s">
        <v>22</v>
      </c>
      <c r="I289" s="2" t="s">
        <v>944</v>
      </c>
      <c r="J289" s="3" t="str">
        <f>HYPERLINK("https://www.boe.es/gazeta/dias/1833/02/28/pdfs/GMD-1833-26.pdf#page=7","Abrir facsímil")</f>
        <v>Abrir facsímil</v>
      </c>
      <c r="K289" s="3" t="s">
        <v>24</v>
      </c>
    </row>
    <row r="290" spans="1:11" ht="42" customHeight="1">
      <c r="A290" s="2" t="s">
        <v>945</v>
      </c>
      <c r="B290" s="2" t="s">
        <v>946</v>
      </c>
      <c r="C290" s="2" t="s">
        <v>33</v>
      </c>
      <c r="D290" s="2" t="s">
        <v>34</v>
      </c>
      <c r="E290" s="5" t="s">
        <v>241</v>
      </c>
      <c r="F290" s="3" t="s">
        <v>242</v>
      </c>
      <c r="G290" s="3" t="s">
        <v>21</v>
      </c>
      <c r="H290" s="2" t="s">
        <v>22</v>
      </c>
      <c r="I290" s="2" t="s">
        <v>947</v>
      </c>
      <c r="J290" s="3" t="str">
        <f>HYPERLINK("https://www.boe.es/gazeta/dias/1833/11/09/pdfs/GMD-1833-140.pdf#page=4","Abrir facsímil")</f>
        <v>Abrir facsímil</v>
      </c>
      <c r="K290" s="3" t="s">
        <v>24</v>
      </c>
    </row>
    <row r="291" spans="1:11" ht="42" customHeight="1">
      <c r="A291" s="2" t="s">
        <v>948</v>
      </c>
      <c r="B291" s="2" t="s">
        <v>949</v>
      </c>
      <c r="C291" s="2" t="s">
        <v>122</v>
      </c>
      <c r="D291" s="2" t="s">
        <v>18</v>
      </c>
      <c r="E291" s="5" t="s">
        <v>511</v>
      </c>
      <c r="F291" s="3" t="s">
        <v>512</v>
      </c>
      <c r="G291" s="3" t="s">
        <v>37</v>
      </c>
      <c r="H291" s="2" t="s">
        <v>22</v>
      </c>
      <c r="I291" s="2" t="s">
        <v>950</v>
      </c>
      <c r="J291" s="3" t="str">
        <f>HYPERLINK("https://www.boe.es/gazeta/dias/1833/03/28/pdfs/GMD-1833-38.pdf#page=2","Abrir facsímil")</f>
        <v>Abrir facsímil</v>
      </c>
      <c r="K291" s="3" t="s">
        <v>24</v>
      </c>
    </row>
    <row r="292" spans="1:11" ht="42" customHeight="1">
      <c r="A292" s="2" t="s">
        <v>951</v>
      </c>
      <c r="B292" s="2" t="s">
        <v>952</v>
      </c>
      <c r="C292" s="2" t="s">
        <v>26</v>
      </c>
      <c r="D292" s="2" t="s">
        <v>18</v>
      </c>
      <c r="E292" s="5" t="s">
        <v>307</v>
      </c>
      <c r="F292" s="3" t="s">
        <v>308</v>
      </c>
      <c r="G292" s="3" t="s">
        <v>56</v>
      </c>
      <c r="H292" s="2" t="s">
        <v>22</v>
      </c>
      <c r="I292" s="2" t="s">
        <v>953</v>
      </c>
      <c r="J292" s="3" t="str">
        <f>HYPERLINK("https://www.boe.es/gazeta/dias/1833/03/09/pdfs/GMD-1833-30.pdf#page=1","Abrir facsímil")</f>
        <v>Abrir facsímil</v>
      </c>
      <c r="K292" s="3" t="s">
        <v>24</v>
      </c>
    </row>
    <row r="293" spans="1:11" ht="42" customHeight="1">
      <c r="A293" s="2" t="s">
        <v>954</v>
      </c>
      <c r="B293" s="2" t="s">
        <v>955</v>
      </c>
      <c r="C293" s="2" t="s">
        <v>49</v>
      </c>
      <c r="D293" s="2" t="s">
        <v>50</v>
      </c>
      <c r="E293" s="5" t="s">
        <v>581</v>
      </c>
      <c r="F293" s="3" t="s">
        <v>582</v>
      </c>
      <c r="G293" s="3" t="s">
        <v>37</v>
      </c>
      <c r="H293" s="2" t="s">
        <v>22</v>
      </c>
      <c r="I293" s="2" t="s">
        <v>956</v>
      </c>
      <c r="J293" s="3" t="str">
        <f>HYPERLINK("https://www.boe.es/gazeta/dias/1833/08/27/pdfs/GMD-1833-104.pdf#page=2","Abrir facsímil")</f>
        <v>Abrir facsímil</v>
      </c>
      <c r="K293" s="3" t="s">
        <v>24</v>
      </c>
    </row>
    <row r="294" spans="1:11" ht="42" customHeight="1">
      <c r="A294" s="2" t="s">
        <v>957</v>
      </c>
      <c r="B294" s="2" t="s">
        <v>957</v>
      </c>
      <c r="C294" s="2" t="s">
        <v>131</v>
      </c>
      <c r="D294" s="2" t="s">
        <v>18</v>
      </c>
      <c r="E294" s="5" t="s">
        <v>958</v>
      </c>
      <c r="F294" s="3" t="s">
        <v>959</v>
      </c>
      <c r="G294" s="3" t="s">
        <v>960</v>
      </c>
      <c r="H294" s="2" t="s">
        <v>22</v>
      </c>
      <c r="I294" s="2" t="s">
        <v>961</v>
      </c>
      <c r="J294" s="3" t="str">
        <f>HYPERLINK("https://www.boe.es/gazeta/dias/1833/12/03/pdfs/GMD-1833-154.pdf#page=4","Abrir facsímil")</f>
        <v>Abrir facsímil</v>
      </c>
      <c r="K294" s="3" t="s">
        <v>24</v>
      </c>
    </row>
    <row r="295" spans="1:11" ht="42" customHeight="1">
      <c r="A295" s="2" t="s">
        <v>962</v>
      </c>
      <c r="B295" s="2" t="s">
        <v>963</v>
      </c>
      <c r="C295" s="2" t="s">
        <v>297</v>
      </c>
      <c r="D295" s="2" t="s">
        <v>18</v>
      </c>
      <c r="E295" s="5" t="s">
        <v>601</v>
      </c>
      <c r="F295" s="3" t="s">
        <v>602</v>
      </c>
      <c r="G295" s="3" t="s">
        <v>56</v>
      </c>
      <c r="H295" s="2" t="s">
        <v>22</v>
      </c>
      <c r="I295" s="2" t="s">
        <v>964</v>
      </c>
      <c r="J295" s="3" t="str">
        <f>HYPERLINK("https://www.boe.es/gazeta/dias/1833/12/21/pdfs/GMD-1833-163.pdf#page=1","Abrir facsímil")</f>
        <v>Abrir facsímil</v>
      </c>
      <c r="K295" s="3" t="s">
        <v>24</v>
      </c>
    </row>
    <row r="296" spans="1:11" ht="42" customHeight="1">
      <c r="A296" s="2" t="s">
        <v>965</v>
      </c>
      <c r="B296" s="2" t="s">
        <v>965</v>
      </c>
      <c r="C296" s="2" t="s">
        <v>33</v>
      </c>
      <c r="D296" s="2" t="s">
        <v>34</v>
      </c>
      <c r="E296" s="5" t="s">
        <v>277</v>
      </c>
      <c r="F296" s="3" t="s">
        <v>278</v>
      </c>
      <c r="G296" s="3" t="s">
        <v>21</v>
      </c>
      <c r="H296" s="2" t="s">
        <v>22</v>
      </c>
      <c r="I296" s="2" t="s">
        <v>966</v>
      </c>
      <c r="J296" s="3" t="str">
        <f>HYPERLINK("https://www.boe.es/gazeta/dias/1833/12/12/pdfs/GMD-1833-158.pdf#page=4","Abrir facsímil")</f>
        <v>Abrir facsímil</v>
      </c>
      <c r="K296" s="3" t="s">
        <v>24</v>
      </c>
    </row>
    <row r="297" spans="1:11" ht="42" customHeight="1">
      <c r="A297" s="2" t="s">
        <v>967</v>
      </c>
      <c r="B297" s="2" t="s">
        <v>968</v>
      </c>
      <c r="C297" s="2" t="s">
        <v>49</v>
      </c>
      <c r="D297" s="2" t="s">
        <v>50</v>
      </c>
      <c r="E297" s="5" t="s">
        <v>969</v>
      </c>
      <c r="F297" s="3" t="s">
        <v>970</v>
      </c>
      <c r="G297" s="3" t="s">
        <v>21</v>
      </c>
      <c r="H297" s="2" t="s">
        <v>38</v>
      </c>
      <c r="I297" s="2" t="s">
        <v>971</v>
      </c>
      <c r="J297" s="3" t="str">
        <f>HYPERLINK("https://www.boe.es/gazeta/dias/1833/01/12/pdfs/GMD-1833-6.pdf#page=4","Abrir facsímil")</f>
        <v>Abrir facsímil</v>
      </c>
      <c r="K297" s="3" t="s">
        <v>40</v>
      </c>
    </row>
    <row r="298" spans="1:11" ht="42" customHeight="1">
      <c r="A298" s="2" t="s">
        <v>972</v>
      </c>
      <c r="B298" s="2" t="s">
        <v>973</v>
      </c>
      <c r="C298" s="2" t="s">
        <v>33</v>
      </c>
      <c r="D298" s="2" t="s">
        <v>34</v>
      </c>
      <c r="E298" s="5" t="s">
        <v>940</v>
      </c>
      <c r="F298" s="3" t="s">
        <v>941</v>
      </c>
      <c r="G298" s="3" t="s">
        <v>21</v>
      </c>
      <c r="H298" s="2" t="s">
        <v>22</v>
      </c>
      <c r="I298" s="2" t="s">
        <v>974</v>
      </c>
      <c r="J298" s="3" t="str">
        <f>HYPERLINK("https://www.boe.es/gazeta/dias/1833/04/23/pdfs/GMD-1833-50.pdf#page=4","Abrir facsímil")</f>
        <v>Abrir facsímil</v>
      </c>
      <c r="K298" s="3" t="s">
        <v>24</v>
      </c>
    </row>
    <row r="299" spans="1:11" ht="42" customHeight="1">
      <c r="A299" s="2" t="s">
        <v>975</v>
      </c>
      <c r="B299" s="2" t="s">
        <v>975</v>
      </c>
      <c r="C299" s="2" t="s">
        <v>49</v>
      </c>
      <c r="D299" s="2" t="s">
        <v>50</v>
      </c>
      <c r="E299" s="5" t="s">
        <v>208</v>
      </c>
      <c r="F299" s="3" t="s">
        <v>209</v>
      </c>
      <c r="G299" s="3" t="s">
        <v>37</v>
      </c>
      <c r="H299" s="2" t="s">
        <v>22</v>
      </c>
      <c r="I299" s="2" t="s">
        <v>976</v>
      </c>
      <c r="J299" s="3" t="str">
        <f>HYPERLINK("https://www.boe.es/gazeta/dias/1833/01/01/pdfs/GMD-1833-1.pdf#page=2","Abrir facsímil")</f>
        <v>Abrir facsímil</v>
      </c>
      <c r="K299" s="3" t="s">
        <v>24</v>
      </c>
    </row>
    <row r="300" spans="1:11" ht="42" customHeight="1">
      <c r="A300" s="2" t="s">
        <v>977</v>
      </c>
      <c r="B300" s="2" t="s">
        <v>977</v>
      </c>
      <c r="C300" s="2" t="s">
        <v>26</v>
      </c>
      <c r="D300" s="2" t="s">
        <v>18</v>
      </c>
      <c r="E300" s="5" t="s">
        <v>439</v>
      </c>
      <c r="F300" s="3" t="s">
        <v>440</v>
      </c>
      <c r="G300" s="3" t="s">
        <v>89</v>
      </c>
      <c r="H300" s="2" t="s">
        <v>22</v>
      </c>
      <c r="I300" s="2" t="s">
        <v>978</v>
      </c>
      <c r="J300" s="3" t="str">
        <f>HYPERLINK("https://www.boe.es/gazeta/dias/1833/06/04/pdfs/GMD-1833-68.pdf#page=3","Abrir facsímil")</f>
        <v>Abrir facsímil</v>
      </c>
      <c r="K300" s="3" t="s">
        <v>24</v>
      </c>
    </row>
    <row r="301" spans="1:11" ht="42" customHeight="1">
      <c r="A301" s="2" t="s">
        <v>979</v>
      </c>
      <c r="B301" s="2" t="s">
        <v>979</v>
      </c>
      <c r="C301" s="2" t="s">
        <v>297</v>
      </c>
      <c r="D301" s="2" t="s">
        <v>18</v>
      </c>
      <c r="E301" s="5" t="s">
        <v>27</v>
      </c>
      <c r="F301" s="3" t="s">
        <v>28</v>
      </c>
      <c r="G301" s="3" t="s">
        <v>29</v>
      </c>
      <c r="H301" s="2" t="s">
        <v>22</v>
      </c>
      <c r="I301" s="2" t="s">
        <v>980</v>
      </c>
      <c r="J301" s="3" t="str">
        <f>HYPERLINK("https://www.boe.es/gazeta/dias/1833/03/30/pdfs/GMD-1833-39.pdf#page=2","Abrir facsímil")</f>
        <v>Abrir facsímil</v>
      </c>
      <c r="K301" s="3" t="s">
        <v>24</v>
      </c>
    </row>
    <row r="302" spans="1:11" ht="42" customHeight="1">
      <c r="A302" s="2" t="s">
        <v>981</v>
      </c>
      <c r="B302" s="2" t="s">
        <v>981</v>
      </c>
      <c r="C302" s="2" t="s">
        <v>131</v>
      </c>
      <c r="D302" s="2" t="s">
        <v>18</v>
      </c>
      <c r="E302" s="5" t="s">
        <v>394</v>
      </c>
      <c r="F302" s="3" t="s">
        <v>395</v>
      </c>
      <c r="G302" s="3" t="s">
        <v>396</v>
      </c>
      <c r="H302" s="2" t="s">
        <v>22</v>
      </c>
      <c r="I302" s="2" t="s">
        <v>982</v>
      </c>
      <c r="J302" s="3" t="str">
        <f>HYPERLINK("https://www.boe.es/gazeta/dias/1833/05/30/pdfs/GMD-1833-66.pdf#page=2","Abrir facsímil")</f>
        <v>Abrir facsímil</v>
      </c>
      <c r="K302" s="3" t="s">
        <v>24</v>
      </c>
    </row>
    <row r="303" spans="1:11" ht="42" customHeight="1">
      <c r="A303" s="2" t="s">
        <v>983</v>
      </c>
      <c r="B303" s="2" t="s">
        <v>983</v>
      </c>
      <c r="C303" s="2" t="s">
        <v>17</v>
      </c>
      <c r="D303" s="2" t="s">
        <v>18</v>
      </c>
      <c r="E303" s="5" t="s">
        <v>581</v>
      </c>
      <c r="F303" s="3" t="s">
        <v>582</v>
      </c>
      <c r="G303" s="3" t="s">
        <v>89</v>
      </c>
      <c r="H303" s="2" t="s">
        <v>22</v>
      </c>
      <c r="I303" s="2" t="s">
        <v>984</v>
      </c>
      <c r="J303" s="3" t="str">
        <f>HYPERLINK("https://www.boe.es/gazeta/dias/1833/08/27/pdfs/GMD-1833-104.pdf#page=3","Abrir facsímil")</f>
        <v>Abrir facsímil</v>
      </c>
      <c r="K303" s="3" t="s">
        <v>24</v>
      </c>
    </row>
    <row r="304" spans="1:11" ht="42" customHeight="1">
      <c r="A304" s="2" t="s">
        <v>983</v>
      </c>
      <c r="B304" s="2" t="s">
        <v>983</v>
      </c>
      <c r="C304" s="2" t="s">
        <v>26</v>
      </c>
      <c r="D304" s="2" t="s">
        <v>18</v>
      </c>
      <c r="E304" s="5" t="s">
        <v>43</v>
      </c>
      <c r="F304" s="3" t="s">
        <v>44</v>
      </c>
      <c r="G304" s="3" t="s">
        <v>21</v>
      </c>
      <c r="H304" s="2" t="s">
        <v>22</v>
      </c>
      <c r="I304" s="2" t="s">
        <v>985</v>
      </c>
      <c r="J304" s="3" t="str">
        <f>HYPERLINK("https://www.boe.es/gazeta/dias/1833/12/07/pdfs/GMD-1833-156.pdf#page=4","Abrir facsímil")</f>
        <v>Abrir facsímil</v>
      </c>
      <c r="K304" s="3" t="s">
        <v>24</v>
      </c>
    </row>
    <row r="305" spans="1:11" ht="42" customHeight="1">
      <c r="A305" s="2" t="s">
        <v>986</v>
      </c>
      <c r="B305" s="2" t="s">
        <v>987</v>
      </c>
      <c r="C305" s="2" t="s">
        <v>33</v>
      </c>
      <c r="D305" s="2" t="s">
        <v>34</v>
      </c>
      <c r="E305" s="5" t="s">
        <v>145</v>
      </c>
      <c r="F305" s="3" t="s">
        <v>146</v>
      </c>
      <c r="G305" s="3" t="s">
        <v>37</v>
      </c>
      <c r="H305" s="2" t="s">
        <v>22</v>
      </c>
      <c r="I305" s="2" t="s">
        <v>988</v>
      </c>
      <c r="J305" s="3" t="str">
        <f>HYPERLINK("https://www.boe.es/gazeta/dias/1833/06/25/pdfs/GMD-1833-77.pdf#page=2","Abrir facsímil")</f>
        <v>Abrir facsímil</v>
      </c>
      <c r="K305" s="3" t="s">
        <v>24</v>
      </c>
    </row>
    <row r="306" spans="1:11" ht="42" customHeight="1">
      <c r="A306" s="2" t="s">
        <v>989</v>
      </c>
      <c r="B306" s="2" t="s">
        <v>989</v>
      </c>
      <c r="C306" s="2" t="s">
        <v>26</v>
      </c>
      <c r="D306" s="2" t="s">
        <v>18</v>
      </c>
      <c r="E306" s="5" t="s">
        <v>990</v>
      </c>
      <c r="F306" s="3" t="s">
        <v>991</v>
      </c>
      <c r="G306" s="3" t="s">
        <v>21</v>
      </c>
      <c r="H306" s="2" t="s">
        <v>22</v>
      </c>
      <c r="I306" s="2" t="s">
        <v>992</v>
      </c>
      <c r="J306" s="3" t="str">
        <f>HYPERLINK("https://www.boe.es/gazeta/dias/1833/05/02/pdfs/GMD-1833-54.pdf#page=4","Abrir facsímil")</f>
        <v>Abrir facsímil</v>
      </c>
      <c r="K306" s="3" t="s">
        <v>24</v>
      </c>
    </row>
    <row r="307" spans="1:11" ht="42" customHeight="1">
      <c r="A307" s="2" t="s">
        <v>993</v>
      </c>
      <c r="B307" s="2" t="s">
        <v>993</v>
      </c>
      <c r="C307" s="2" t="s">
        <v>26</v>
      </c>
      <c r="D307" s="2" t="s">
        <v>18</v>
      </c>
      <c r="E307" s="5" t="s">
        <v>506</v>
      </c>
      <c r="F307" s="3" t="s">
        <v>507</v>
      </c>
      <c r="G307" s="3" t="s">
        <v>89</v>
      </c>
      <c r="H307" s="2" t="s">
        <v>22</v>
      </c>
      <c r="I307" s="2" t="s">
        <v>994</v>
      </c>
      <c r="J307" s="3" t="str">
        <f>HYPERLINK("https://www.boe.es/gazeta/dias/1833/02/14/pdfs/GMD-1833-20.pdf#page=3","Abrir facsímil")</f>
        <v>Abrir facsímil</v>
      </c>
      <c r="K307" s="3" t="s">
        <v>24</v>
      </c>
    </row>
    <row r="308" spans="1:11" ht="42" customHeight="1">
      <c r="A308" s="2" t="s">
        <v>995</v>
      </c>
      <c r="B308" s="2" t="s">
        <v>996</v>
      </c>
      <c r="C308" s="2" t="s">
        <v>131</v>
      </c>
      <c r="D308" s="2" t="s">
        <v>18</v>
      </c>
      <c r="E308" s="5" t="s">
        <v>466</v>
      </c>
      <c r="F308" s="3" t="s">
        <v>467</v>
      </c>
      <c r="G308" s="3" t="s">
        <v>45</v>
      </c>
      <c r="H308" s="2" t="s">
        <v>22</v>
      </c>
      <c r="I308" s="2" t="s">
        <v>997</v>
      </c>
      <c r="J308" s="3" t="str">
        <f>HYPERLINK("https://www.boe.es/gazeta/dias/1833/10/22/pdfs/GMD-1833-130.pdf#page=6","Abrir facsímil")</f>
        <v>Abrir facsímil</v>
      </c>
      <c r="K308" s="3" t="s">
        <v>24</v>
      </c>
    </row>
    <row r="309" spans="1:11" ht="42" customHeight="1">
      <c r="A309" s="2" t="s">
        <v>998</v>
      </c>
      <c r="B309" s="2" t="s">
        <v>998</v>
      </c>
      <c r="C309" s="2" t="s">
        <v>17</v>
      </c>
      <c r="D309" s="2" t="s">
        <v>18</v>
      </c>
      <c r="E309" s="5" t="s">
        <v>92</v>
      </c>
      <c r="F309" s="3" t="s">
        <v>93</v>
      </c>
      <c r="G309" s="3" t="s">
        <v>37</v>
      </c>
      <c r="H309" s="2" t="s">
        <v>22</v>
      </c>
      <c r="I309" s="2" t="s">
        <v>999</v>
      </c>
      <c r="J309" s="3" t="str">
        <f>HYPERLINK("https://www.boe.es/gazeta/dias/1833/05/21/pdfs/GMD-1833-62.pdf#page=2","Abrir facsímil")</f>
        <v>Abrir facsímil</v>
      </c>
      <c r="K309" s="3" t="s">
        <v>24</v>
      </c>
    </row>
    <row r="310" spans="1:11" ht="42" customHeight="1">
      <c r="A310" s="2" t="s">
        <v>1000</v>
      </c>
      <c r="B310" s="2" t="s">
        <v>1000</v>
      </c>
      <c r="C310" s="2" t="s">
        <v>131</v>
      </c>
      <c r="D310" s="2" t="s">
        <v>18</v>
      </c>
      <c r="E310" s="5" t="s">
        <v>548</v>
      </c>
      <c r="F310" s="3" t="s">
        <v>549</v>
      </c>
      <c r="G310" s="3" t="s">
        <v>21</v>
      </c>
      <c r="H310" s="2" t="s">
        <v>22</v>
      </c>
      <c r="I310" s="2" t="s">
        <v>1001</v>
      </c>
      <c r="J310" s="3" t="str">
        <f>HYPERLINK("https://www.boe.es/gazeta/dias/1833/06/22/pdfs/GMD-1833-76.pdf#page=4","Abrir facsímil")</f>
        <v>Abrir facsímil</v>
      </c>
      <c r="K310" s="3" t="s">
        <v>24</v>
      </c>
    </row>
    <row r="311" spans="1:11" ht="42" customHeight="1">
      <c r="A311" s="2" t="s">
        <v>1002</v>
      </c>
      <c r="B311" s="2" t="s">
        <v>1003</v>
      </c>
      <c r="C311" s="2" t="s">
        <v>297</v>
      </c>
      <c r="D311" s="2" t="s">
        <v>18</v>
      </c>
      <c r="E311" s="5" t="s">
        <v>443</v>
      </c>
      <c r="F311" s="3" t="s">
        <v>444</v>
      </c>
      <c r="G311" s="3" t="s">
        <v>21</v>
      </c>
      <c r="H311" s="2" t="s">
        <v>22</v>
      </c>
      <c r="I311" s="2" t="s">
        <v>1004</v>
      </c>
      <c r="J311" s="3" t="str">
        <f>HYPERLINK("https://www.boe.es/gazeta/dias/1833/07/25/pdfs/GMD-1833-90.pdf#page=4","Abrir facsímil")</f>
        <v>Abrir facsímil</v>
      </c>
      <c r="K311" s="3" t="s">
        <v>24</v>
      </c>
    </row>
    <row r="312" spans="1:11" ht="42" customHeight="1">
      <c r="A312" s="2" t="s">
        <v>1005</v>
      </c>
      <c r="B312" s="2" t="s">
        <v>1006</v>
      </c>
      <c r="C312" s="2" t="s">
        <v>26</v>
      </c>
      <c r="D312" s="2" t="s">
        <v>18</v>
      </c>
      <c r="E312" s="5" t="s">
        <v>159</v>
      </c>
      <c r="F312" s="3" t="s">
        <v>160</v>
      </c>
      <c r="G312" s="3" t="s">
        <v>175</v>
      </c>
      <c r="H312" s="2" t="s">
        <v>22</v>
      </c>
      <c r="I312" s="2" t="s">
        <v>1007</v>
      </c>
      <c r="J312" s="3" t="str">
        <f>HYPERLINK("https://www.boe.es/gazeta/dias/1833/09/24/pdfs/GMD-1833-116.pdf#page=7","Abrir facsímil")</f>
        <v>Abrir facsímil</v>
      </c>
      <c r="K312" s="3" t="s">
        <v>24</v>
      </c>
    </row>
    <row r="313" spans="1:11" ht="42" customHeight="1">
      <c r="A313" s="2" t="s">
        <v>1008</v>
      </c>
      <c r="B313" s="2" t="s">
        <v>1009</v>
      </c>
      <c r="C313" s="2" t="s">
        <v>49</v>
      </c>
      <c r="D313" s="2" t="s">
        <v>50</v>
      </c>
      <c r="E313" s="5" t="s">
        <v>1010</v>
      </c>
      <c r="F313" s="3" t="s">
        <v>1011</v>
      </c>
      <c r="G313" s="3" t="s">
        <v>21</v>
      </c>
      <c r="H313" s="2" t="s">
        <v>22</v>
      </c>
      <c r="I313" s="2" t="s">
        <v>1012</v>
      </c>
      <c r="J313" s="3" t="str">
        <f>HYPERLINK("https://www.boe.es/gazeta/dias/1833/12/24/pdfs/GMD-1833-164.pdf#page=4","Abrir facsímil")</f>
        <v>Abrir facsímil</v>
      </c>
      <c r="K313" s="3" t="s">
        <v>24</v>
      </c>
    </row>
    <row r="314" spans="1:11" ht="42" customHeight="1">
      <c r="A314" s="2" t="s">
        <v>1013</v>
      </c>
      <c r="B314" s="2" t="s">
        <v>1013</v>
      </c>
      <c r="C314" s="2" t="s">
        <v>33</v>
      </c>
      <c r="D314" s="2" t="s">
        <v>34</v>
      </c>
      <c r="E314" s="5" t="s">
        <v>58</v>
      </c>
      <c r="F314" s="3" t="s">
        <v>59</v>
      </c>
      <c r="G314" s="3" t="s">
        <v>21</v>
      </c>
      <c r="H314" s="2" t="s">
        <v>22</v>
      </c>
      <c r="I314" s="2" t="s">
        <v>1014</v>
      </c>
      <c r="J314" s="3" t="str">
        <f>HYPERLINK("https://www.boe.es/gazeta/dias/1833/10/03/pdfs/GMD-1833-121.pdf#page=4","Abrir facsímil")</f>
        <v>Abrir facsímil</v>
      </c>
      <c r="K314" s="3" t="s">
        <v>24</v>
      </c>
    </row>
    <row r="315" spans="1:11" ht="42" customHeight="1">
      <c r="A315" s="2" t="s">
        <v>1015</v>
      </c>
      <c r="B315" s="2" t="s">
        <v>1016</v>
      </c>
      <c r="C315" s="2" t="s">
        <v>49</v>
      </c>
      <c r="D315" s="2" t="s">
        <v>50</v>
      </c>
      <c r="E315" s="5" t="s">
        <v>1017</v>
      </c>
      <c r="F315" s="3" t="s">
        <v>1018</v>
      </c>
      <c r="G315" s="3" t="s">
        <v>21</v>
      </c>
      <c r="H315" s="2" t="s">
        <v>22</v>
      </c>
      <c r="I315" s="2" t="s">
        <v>1019</v>
      </c>
      <c r="J315" s="3" t="str">
        <f>HYPERLINK("https://www.boe.es/gazeta/dias/1833/10/08/pdfs/GMD-1833-123.pdf#page=4","Abrir facsímil")</f>
        <v>Abrir facsímil</v>
      </c>
      <c r="K315" s="3" t="s">
        <v>24</v>
      </c>
    </row>
    <row r="316" spans="1:11" ht="42" customHeight="1">
      <c r="A316" s="2" t="s">
        <v>1020</v>
      </c>
      <c r="B316" s="2" t="s">
        <v>1021</v>
      </c>
      <c r="C316" s="2" t="s">
        <v>131</v>
      </c>
      <c r="D316" s="2" t="s">
        <v>18</v>
      </c>
      <c r="E316" s="5" t="s">
        <v>841</v>
      </c>
      <c r="F316" s="3" t="s">
        <v>842</v>
      </c>
      <c r="G316" s="3" t="s">
        <v>45</v>
      </c>
      <c r="H316" s="2" t="s">
        <v>22</v>
      </c>
      <c r="I316" s="2" t="s">
        <v>1022</v>
      </c>
      <c r="J316" s="3" t="str">
        <f>HYPERLINK("https://www.boe.es/gazeta/dias/1833/11/02/pdfs/GMD-1833-137.pdf#page=6","Abrir facsímil")</f>
        <v>Abrir facsímil</v>
      </c>
      <c r="K316" s="3" t="s">
        <v>24</v>
      </c>
    </row>
    <row r="317" spans="1:11" ht="42" customHeight="1">
      <c r="A317" s="2" t="s">
        <v>1023</v>
      </c>
      <c r="B317" s="2" t="s">
        <v>1024</v>
      </c>
      <c r="C317" s="2" t="s">
        <v>33</v>
      </c>
      <c r="D317" s="2" t="s">
        <v>34</v>
      </c>
      <c r="E317" s="5" t="s">
        <v>145</v>
      </c>
      <c r="F317" s="3" t="s">
        <v>146</v>
      </c>
      <c r="G317" s="3" t="s">
        <v>56</v>
      </c>
      <c r="H317" s="2" t="s">
        <v>22</v>
      </c>
      <c r="I317" s="2" t="s">
        <v>1025</v>
      </c>
      <c r="J317" s="3" t="str">
        <f>HYPERLINK("https://www.boe.es/gazeta/dias/1833/06/25/pdfs/GMD-1833-77.pdf#page=1","Abrir facsímil")</f>
        <v>Abrir facsímil</v>
      </c>
      <c r="K317" s="3" t="s">
        <v>24</v>
      </c>
    </row>
    <row r="318" spans="1:11" ht="42" customHeight="1">
      <c r="A318" s="2" t="s">
        <v>1026</v>
      </c>
      <c r="B318" s="2" t="s">
        <v>1027</v>
      </c>
      <c r="C318" s="2" t="s">
        <v>33</v>
      </c>
      <c r="D318" s="2" t="s">
        <v>34</v>
      </c>
      <c r="E318" s="5" t="s">
        <v>159</v>
      </c>
      <c r="F318" s="3" t="s">
        <v>160</v>
      </c>
      <c r="G318" s="3" t="s">
        <v>175</v>
      </c>
      <c r="H318" s="2" t="s">
        <v>22</v>
      </c>
      <c r="I318" s="2" t="s">
        <v>1028</v>
      </c>
      <c r="J318" s="3" t="str">
        <f>HYPERLINK("https://www.boe.es/gazeta/dias/1833/09/24/pdfs/GMD-1833-116.pdf#page=7","Abrir facsímil")</f>
        <v>Abrir facsímil</v>
      </c>
      <c r="K318" s="3" t="s">
        <v>24</v>
      </c>
    </row>
    <row r="319" spans="1:11" ht="42" customHeight="1">
      <c r="A319" s="2" t="s">
        <v>1029</v>
      </c>
      <c r="B319" s="2" t="s">
        <v>1029</v>
      </c>
      <c r="C319" s="2" t="s">
        <v>33</v>
      </c>
      <c r="D319" s="2" t="s">
        <v>34</v>
      </c>
      <c r="E319" s="5" t="s">
        <v>118</v>
      </c>
      <c r="F319" s="3" t="s">
        <v>119</v>
      </c>
      <c r="G319" s="3" t="s">
        <v>37</v>
      </c>
      <c r="H319" s="2" t="s">
        <v>22</v>
      </c>
      <c r="I319" s="2" t="s">
        <v>1030</v>
      </c>
      <c r="J319" s="3" t="str">
        <f>HYPERLINK("https://www.boe.es/gazeta/dias/1833/01/19/pdfs/GMD-1833-9.pdf#page=2","Abrir facsímil")</f>
        <v>Abrir facsímil</v>
      </c>
      <c r="K319" s="3" t="s">
        <v>24</v>
      </c>
    </row>
    <row r="320" spans="1:11" ht="42" customHeight="1">
      <c r="A320" s="2" t="s">
        <v>1031</v>
      </c>
      <c r="B320" s="2" t="s">
        <v>1032</v>
      </c>
      <c r="C320" s="2" t="s">
        <v>26</v>
      </c>
      <c r="D320" s="2" t="s">
        <v>18</v>
      </c>
      <c r="E320" s="5" t="s">
        <v>150</v>
      </c>
      <c r="F320" s="3" t="s">
        <v>151</v>
      </c>
      <c r="G320" s="3" t="s">
        <v>56</v>
      </c>
      <c r="H320" s="2" t="s">
        <v>22</v>
      </c>
      <c r="I320" s="2" t="s">
        <v>1033</v>
      </c>
      <c r="J320" s="3" t="str">
        <f>HYPERLINK("https://www.boe.es/gazeta/dias/1833/10/24/pdfs/GMD-1833-131.pdf#page=1","Abrir facsímil")</f>
        <v>Abrir facsímil</v>
      </c>
      <c r="K320" s="3" t="s">
        <v>24</v>
      </c>
    </row>
    <row r="321" spans="1:11" ht="42" customHeight="1">
      <c r="A321" s="2" t="s">
        <v>1034</v>
      </c>
      <c r="B321" s="2" t="s">
        <v>1035</v>
      </c>
      <c r="C321" s="2" t="s">
        <v>33</v>
      </c>
      <c r="D321" s="2" t="s">
        <v>34</v>
      </c>
      <c r="E321" s="5" t="s">
        <v>110</v>
      </c>
      <c r="F321" s="3" t="s">
        <v>111</v>
      </c>
      <c r="G321" s="3" t="s">
        <v>127</v>
      </c>
      <c r="H321" s="2" t="s">
        <v>22</v>
      </c>
      <c r="I321" s="2" t="s">
        <v>1036</v>
      </c>
      <c r="J321" s="3" t="str">
        <f>HYPERLINK("https://www.boe.es/gazeta/dias/1833/11/16/pdfs/GMD-1833-143.pdf#page=5","Abrir facsímil")</f>
        <v>Abrir facsímil</v>
      </c>
      <c r="K321" s="3" t="s">
        <v>24</v>
      </c>
    </row>
    <row r="322" spans="1:11" ht="42" customHeight="1">
      <c r="A322" s="2" t="s">
        <v>1037</v>
      </c>
      <c r="B322" s="2" t="s">
        <v>1038</v>
      </c>
      <c r="C322" s="2" t="s">
        <v>49</v>
      </c>
      <c r="D322" s="2" t="s">
        <v>50</v>
      </c>
      <c r="E322" s="5" t="s">
        <v>137</v>
      </c>
      <c r="F322" s="3" t="s">
        <v>138</v>
      </c>
      <c r="G322" s="3" t="s">
        <v>21</v>
      </c>
      <c r="H322" s="2" t="s">
        <v>22</v>
      </c>
      <c r="I322" s="2" t="s">
        <v>1039</v>
      </c>
      <c r="J322" s="3" t="str">
        <f>HYPERLINK("https://www.boe.es/gazeta/dias/1833/03/12/pdfs/GMD-1833-31.pdf#page=4","Abrir facsímil")</f>
        <v>Abrir facsímil</v>
      </c>
      <c r="K322" s="3" t="s">
        <v>24</v>
      </c>
    </row>
    <row r="323" spans="1:11" ht="42" customHeight="1">
      <c r="A323" s="2" t="s">
        <v>1040</v>
      </c>
      <c r="B323" s="2" t="s">
        <v>1041</v>
      </c>
      <c r="C323" s="2" t="s">
        <v>26</v>
      </c>
      <c r="D323" s="2" t="s">
        <v>18</v>
      </c>
      <c r="E323" s="5" t="s">
        <v>159</v>
      </c>
      <c r="F323" s="3" t="s">
        <v>160</v>
      </c>
      <c r="G323" s="3" t="s">
        <v>175</v>
      </c>
      <c r="H323" s="2" t="s">
        <v>22</v>
      </c>
      <c r="I323" s="2" t="s">
        <v>1042</v>
      </c>
      <c r="J323" s="3" t="str">
        <f>HYPERLINK("https://www.boe.es/gazeta/dias/1833/09/24/pdfs/GMD-1833-116.pdf#page=7","Abrir facsímil")</f>
        <v>Abrir facsímil</v>
      </c>
      <c r="K323" s="3" t="s">
        <v>24</v>
      </c>
    </row>
    <row r="324" spans="1:11" ht="42" customHeight="1">
      <c r="A324" s="2" t="s">
        <v>1043</v>
      </c>
      <c r="B324" s="2" t="s">
        <v>1044</v>
      </c>
      <c r="C324" s="2" t="s">
        <v>26</v>
      </c>
      <c r="D324" s="2" t="s">
        <v>18</v>
      </c>
      <c r="E324" s="5" t="s">
        <v>671</v>
      </c>
      <c r="F324" s="3" t="s">
        <v>672</v>
      </c>
      <c r="G324" s="3" t="s">
        <v>21</v>
      </c>
      <c r="H324" s="2" t="s">
        <v>22</v>
      </c>
      <c r="I324" s="2" t="s">
        <v>1045</v>
      </c>
      <c r="J324" s="3" t="str">
        <f>HYPERLINK("https://www.boe.es/gazeta/dias/1833/11/28/pdfs/GMD-1833-151.pdf#page=4","Abrir facsímil")</f>
        <v>Abrir facsímil</v>
      </c>
      <c r="K324" s="3" t="s">
        <v>24</v>
      </c>
    </row>
    <row r="325" spans="1:11" ht="42" customHeight="1">
      <c r="A325" s="2" t="s">
        <v>1046</v>
      </c>
      <c r="B325" s="2" t="s">
        <v>1047</v>
      </c>
      <c r="C325" s="2" t="s">
        <v>33</v>
      </c>
      <c r="D325" s="2" t="s">
        <v>34</v>
      </c>
      <c r="E325" s="5" t="s">
        <v>155</v>
      </c>
      <c r="F325" s="3" t="s">
        <v>156</v>
      </c>
      <c r="G325" s="3" t="s">
        <v>21</v>
      </c>
      <c r="H325" s="2" t="s">
        <v>22</v>
      </c>
      <c r="I325" s="2" t="s">
        <v>1048</v>
      </c>
      <c r="J325" s="3" t="str">
        <f>HYPERLINK("https://www.boe.es/gazeta/dias/1833/08/01/pdfs/GMD-1833-93.pdf#page=4","Abrir facsímil")</f>
        <v>Abrir facsímil</v>
      </c>
      <c r="K325" s="3" t="s">
        <v>24</v>
      </c>
    </row>
    <row r="326" spans="1:11" ht="42" customHeight="1">
      <c r="A326" s="2" t="s">
        <v>1049</v>
      </c>
      <c r="B326" s="2" t="s">
        <v>1050</v>
      </c>
      <c r="C326" s="2" t="s">
        <v>26</v>
      </c>
      <c r="D326" s="2" t="s">
        <v>18</v>
      </c>
      <c r="E326" s="5" t="s">
        <v>990</v>
      </c>
      <c r="F326" s="3" t="s">
        <v>991</v>
      </c>
      <c r="G326" s="3" t="s">
        <v>45</v>
      </c>
      <c r="H326" s="2" t="s">
        <v>22</v>
      </c>
      <c r="I326" s="2" t="s">
        <v>1051</v>
      </c>
      <c r="J326" s="3" t="str">
        <f>HYPERLINK("https://www.boe.es/gazeta/dias/1833/05/02/pdfs/GMD-1833-54.pdf#page=6","Abrir facsímil")</f>
        <v>Abrir facsímil</v>
      </c>
      <c r="K326" s="3" t="s">
        <v>24</v>
      </c>
    </row>
    <row r="327" spans="1:11" ht="42" customHeight="1">
      <c r="A327" s="2" t="s">
        <v>1052</v>
      </c>
      <c r="B327" s="2" t="s">
        <v>1053</v>
      </c>
      <c r="C327" s="2" t="s">
        <v>33</v>
      </c>
      <c r="D327" s="2" t="s">
        <v>34</v>
      </c>
      <c r="E327" s="5" t="s">
        <v>192</v>
      </c>
      <c r="F327" s="3" t="s">
        <v>218</v>
      </c>
      <c r="G327" s="3" t="s">
        <v>127</v>
      </c>
      <c r="H327" s="2" t="s">
        <v>22</v>
      </c>
      <c r="I327" s="2" t="s">
        <v>1054</v>
      </c>
      <c r="J327" s="3" t="str">
        <f>HYPERLINK("https://www.boe.es/gazeta/dias/1833/12/14/pdfs/GMD-1833-159.pdf#page=5","Abrir facsímil")</f>
        <v>Abrir facsímil</v>
      </c>
      <c r="K327" s="3" t="s">
        <v>24</v>
      </c>
    </row>
    <row r="328" spans="1:11" ht="42" customHeight="1">
      <c r="A328" s="2" t="s">
        <v>1055</v>
      </c>
      <c r="B328" s="2" t="s">
        <v>1056</v>
      </c>
      <c r="C328" s="2" t="s">
        <v>49</v>
      </c>
      <c r="D328" s="2" t="s">
        <v>50</v>
      </c>
      <c r="E328" s="5" t="s">
        <v>58</v>
      </c>
      <c r="F328" s="3" t="s">
        <v>59</v>
      </c>
      <c r="G328" s="3" t="s">
        <v>56</v>
      </c>
      <c r="H328" s="2" t="s">
        <v>22</v>
      </c>
      <c r="I328" s="2" t="s">
        <v>1057</v>
      </c>
      <c r="J328" s="3" t="str">
        <f>HYPERLINK("https://www.boe.es/gazeta/dias/1833/10/03/pdfs/GMD-1833-121.pdf#page=1","Abrir facsímil")</f>
        <v>Abrir facsímil</v>
      </c>
      <c r="K328" s="3" t="s">
        <v>24</v>
      </c>
    </row>
    <row r="329" spans="1:11" ht="42" customHeight="1">
      <c r="A329" s="2" t="s">
        <v>1058</v>
      </c>
      <c r="B329" s="2" t="s">
        <v>1058</v>
      </c>
      <c r="C329" s="2" t="s">
        <v>33</v>
      </c>
      <c r="D329" s="2" t="s">
        <v>34</v>
      </c>
      <c r="E329" s="5" t="s">
        <v>671</v>
      </c>
      <c r="F329" s="3" t="s">
        <v>672</v>
      </c>
      <c r="G329" s="3" t="s">
        <v>89</v>
      </c>
      <c r="H329" s="2" t="s">
        <v>22</v>
      </c>
      <c r="I329" s="2" t="s">
        <v>1059</v>
      </c>
      <c r="J329" s="3" t="str">
        <f>HYPERLINK("https://www.boe.es/gazeta/dias/1833/11/28/pdfs/GMD-1833-151.pdf#page=3","Abrir facsímil")</f>
        <v>Abrir facsímil</v>
      </c>
      <c r="K329" s="3" t="s">
        <v>24</v>
      </c>
    </row>
    <row r="330" spans="1:11" ht="42" customHeight="1">
      <c r="A330" s="2" t="s">
        <v>1060</v>
      </c>
      <c r="B330" s="2" t="s">
        <v>1061</v>
      </c>
      <c r="C330" s="2" t="s">
        <v>33</v>
      </c>
      <c r="D330" s="2" t="s">
        <v>34</v>
      </c>
      <c r="E330" s="5" t="s">
        <v>186</v>
      </c>
      <c r="F330" s="3" t="s">
        <v>187</v>
      </c>
      <c r="G330" s="3" t="s">
        <v>37</v>
      </c>
      <c r="H330" s="2" t="s">
        <v>38</v>
      </c>
      <c r="I330" s="2" t="s">
        <v>1062</v>
      </c>
      <c r="J330" s="3" t="str">
        <f>HYPERLINK("https://www.boe.es/gazeta/dias/1833/07/02/pdfs/GMD-1833-80.pdf#page=2","Abrir facsímil")</f>
        <v>Abrir facsímil</v>
      </c>
      <c r="K330" s="3" t="s">
        <v>40</v>
      </c>
    </row>
    <row r="331" spans="1:11" ht="42" customHeight="1">
      <c r="A331" s="2" t="s">
        <v>1063</v>
      </c>
      <c r="B331" s="2" t="s">
        <v>1063</v>
      </c>
      <c r="C331" s="2" t="s">
        <v>33</v>
      </c>
      <c r="D331" s="2" t="s">
        <v>34</v>
      </c>
      <c r="E331" s="5" t="s">
        <v>233</v>
      </c>
      <c r="F331" s="3" t="s">
        <v>234</v>
      </c>
      <c r="G331" s="3" t="s">
        <v>89</v>
      </c>
      <c r="H331" s="2" t="s">
        <v>22</v>
      </c>
      <c r="I331" s="2" t="s">
        <v>1064</v>
      </c>
      <c r="J331" s="3" t="str">
        <f>HYPERLINK("https://www.boe.es/gazeta/dias/1833/11/21/pdfs/GMD-1833-146.pdf#page=3","Abrir facsímil")</f>
        <v>Abrir facsímil</v>
      </c>
      <c r="K331" s="3" t="s">
        <v>24</v>
      </c>
    </row>
    <row r="332" spans="1:11" ht="42" customHeight="1">
      <c r="A332" s="2" t="s">
        <v>1065</v>
      </c>
      <c r="B332" s="2" t="s">
        <v>1066</v>
      </c>
      <c r="C332" s="2" t="s">
        <v>49</v>
      </c>
      <c r="D332" s="2" t="s">
        <v>50</v>
      </c>
      <c r="E332" s="5" t="s">
        <v>830</v>
      </c>
      <c r="F332" s="3" t="s">
        <v>831</v>
      </c>
      <c r="G332" s="3" t="s">
        <v>21</v>
      </c>
      <c r="H332" s="2" t="s">
        <v>22</v>
      </c>
      <c r="I332" s="2" t="s">
        <v>1067</v>
      </c>
      <c r="J332" s="3" t="str">
        <f>HYPERLINK("https://www.boe.es/gazeta/dias/1833/02/16/pdfs/GMD-1833-21.pdf#page=4","Abrir facsímil")</f>
        <v>Abrir facsímil</v>
      </c>
      <c r="K332" s="3" t="s">
        <v>24</v>
      </c>
    </row>
    <row r="333" spans="1:11" ht="42" customHeight="1">
      <c r="A333" s="2" t="s">
        <v>1068</v>
      </c>
      <c r="B333" s="2" t="s">
        <v>1068</v>
      </c>
      <c r="C333" s="2" t="s">
        <v>297</v>
      </c>
      <c r="D333" s="2" t="s">
        <v>18</v>
      </c>
      <c r="E333" s="5" t="s">
        <v>289</v>
      </c>
      <c r="F333" s="3" t="s">
        <v>290</v>
      </c>
      <c r="G333" s="3" t="s">
        <v>21</v>
      </c>
      <c r="H333" s="2" t="s">
        <v>22</v>
      </c>
      <c r="I333" s="2" t="s">
        <v>1069</v>
      </c>
      <c r="J333" s="3" t="str">
        <f>HYPERLINK("https://www.boe.es/gazeta/dias/1833/05/23/pdfs/GMD-1833-63.pdf#page=4","Abrir facsímil")</f>
        <v>Abrir facsímil</v>
      </c>
      <c r="K333" s="3" t="s">
        <v>24</v>
      </c>
    </row>
    <row r="334" spans="1:11" ht="42" customHeight="1">
      <c r="A334" s="2" t="s">
        <v>1070</v>
      </c>
      <c r="B334" s="2" t="s">
        <v>1071</v>
      </c>
      <c r="C334" s="2" t="s">
        <v>26</v>
      </c>
      <c r="D334" s="2" t="s">
        <v>18</v>
      </c>
      <c r="E334" s="5" t="s">
        <v>466</v>
      </c>
      <c r="F334" s="3" t="s">
        <v>467</v>
      </c>
      <c r="G334" s="3" t="s">
        <v>37</v>
      </c>
      <c r="H334" s="2" t="s">
        <v>22</v>
      </c>
      <c r="I334" s="2" t="s">
        <v>1072</v>
      </c>
      <c r="J334" s="3" t="str">
        <f>HYPERLINK("https://www.boe.es/gazeta/dias/1833/10/22/pdfs/GMD-1833-130.pdf#page=2","Abrir facsímil")</f>
        <v>Abrir facsímil</v>
      </c>
      <c r="K334" s="3" t="s">
        <v>24</v>
      </c>
    </row>
    <row r="335" spans="1:11" ht="42" customHeight="1">
      <c r="A335" s="2" t="s">
        <v>1070</v>
      </c>
      <c r="B335" s="2" t="s">
        <v>1071</v>
      </c>
      <c r="C335" s="2" t="s">
        <v>33</v>
      </c>
      <c r="D335" s="2" t="s">
        <v>34</v>
      </c>
      <c r="E335" s="5" t="s">
        <v>485</v>
      </c>
      <c r="F335" s="3" t="s">
        <v>486</v>
      </c>
      <c r="G335" s="3" t="s">
        <v>56</v>
      </c>
      <c r="H335" s="2" t="s">
        <v>22</v>
      </c>
      <c r="I335" s="2" t="s">
        <v>1073</v>
      </c>
      <c r="J335" s="3" t="str">
        <f>HYPERLINK("https://www.boe.es/gazeta/dias/1833/12/19/pdfs/GMD-1833-162.pdf#page=1","Abrir facsímil")</f>
        <v>Abrir facsímil</v>
      </c>
      <c r="K335" s="3" t="s">
        <v>24</v>
      </c>
    </row>
    <row r="336" spans="1:11" ht="42" customHeight="1">
      <c r="A336" s="2" t="s">
        <v>1074</v>
      </c>
      <c r="B336" s="2" t="s">
        <v>1075</v>
      </c>
      <c r="C336" s="2" t="s">
        <v>33</v>
      </c>
      <c r="D336" s="2" t="s">
        <v>34</v>
      </c>
      <c r="E336" s="5" t="s">
        <v>743</v>
      </c>
      <c r="F336" s="3" t="s">
        <v>744</v>
      </c>
      <c r="G336" s="3" t="s">
        <v>745</v>
      </c>
      <c r="H336" s="2" t="s">
        <v>22</v>
      </c>
      <c r="I336" s="2" t="s">
        <v>1076</v>
      </c>
      <c r="J336" s="3" t="str">
        <f>HYPERLINK("https://www.boe.es/gazeta/dias/1833/02/19/pdfs/GMD-1833-22.pdf#page=5","Abrir facsímil")</f>
        <v>Abrir facsímil</v>
      </c>
      <c r="K336" s="3" t="s">
        <v>24</v>
      </c>
    </row>
    <row r="337" spans="1:11" ht="42" customHeight="1">
      <c r="A337" s="2" t="s">
        <v>1077</v>
      </c>
      <c r="B337" s="2" t="s">
        <v>1078</v>
      </c>
      <c r="C337" s="2" t="s">
        <v>131</v>
      </c>
      <c r="D337" s="2" t="s">
        <v>18</v>
      </c>
      <c r="E337" s="5" t="s">
        <v>1079</v>
      </c>
      <c r="F337" s="3" t="s">
        <v>1080</v>
      </c>
      <c r="G337" s="3" t="s">
        <v>21</v>
      </c>
      <c r="H337" s="2" t="s">
        <v>38</v>
      </c>
      <c r="I337" s="2" t="s">
        <v>1081</v>
      </c>
      <c r="J337" s="3" t="str">
        <f>HYPERLINK("https://www.boe.es/gazeta/dias/1833/11/12/pdfs/GMD-1833-141.pdf#page=4","Abrir facsímil")</f>
        <v>Abrir facsímil</v>
      </c>
      <c r="K337" s="3" t="s">
        <v>40</v>
      </c>
    </row>
    <row r="338" spans="1:11" ht="42" customHeight="1">
      <c r="A338" s="2" t="s">
        <v>1082</v>
      </c>
      <c r="B338" s="2" t="s">
        <v>1082</v>
      </c>
      <c r="C338" s="2" t="s">
        <v>26</v>
      </c>
      <c r="D338" s="2" t="s">
        <v>18</v>
      </c>
      <c r="E338" s="5" t="s">
        <v>1083</v>
      </c>
      <c r="F338" s="3" t="s">
        <v>1084</v>
      </c>
      <c r="G338" s="3" t="s">
        <v>56</v>
      </c>
      <c r="H338" s="2" t="s">
        <v>22</v>
      </c>
      <c r="I338" s="2" t="s">
        <v>1085</v>
      </c>
      <c r="J338" s="3" t="str">
        <f>HYPERLINK("https://www.boe.es/gazeta/dias/1833/07/11/pdfs/GMD-1833-84.pdf#page=1","Abrir facsímil")</f>
        <v>Abrir facsímil</v>
      </c>
      <c r="K338" s="3" t="s">
        <v>24</v>
      </c>
    </row>
    <row r="339" spans="1:11" ht="42" customHeight="1">
      <c r="A339" s="2" t="s">
        <v>1086</v>
      </c>
      <c r="B339" s="2" t="s">
        <v>1086</v>
      </c>
      <c r="C339" s="2" t="s">
        <v>26</v>
      </c>
      <c r="D339" s="2" t="s">
        <v>18</v>
      </c>
      <c r="E339" s="5" t="s">
        <v>1087</v>
      </c>
      <c r="F339" s="3" t="s">
        <v>1088</v>
      </c>
      <c r="G339" s="3" t="s">
        <v>21</v>
      </c>
      <c r="H339" s="2" t="s">
        <v>22</v>
      </c>
      <c r="I339" s="2" t="s">
        <v>1089</v>
      </c>
      <c r="J339" s="3" t="str">
        <f>HYPERLINK("https://www.boe.es/gazeta/dias/1833/01/24/pdfs/GMD-1833-11.pdf#page=4","Abrir facsímil")</f>
        <v>Abrir facsímil</v>
      </c>
      <c r="K339" s="3" t="s">
        <v>24</v>
      </c>
    </row>
    <row r="340" spans="1:11" ht="42" customHeight="1">
      <c r="A340" s="2" t="s">
        <v>1090</v>
      </c>
      <c r="B340" s="2" t="s">
        <v>1091</v>
      </c>
      <c r="C340" s="2" t="s">
        <v>49</v>
      </c>
      <c r="D340" s="2" t="s">
        <v>50</v>
      </c>
      <c r="E340" s="5" t="s">
        <v>566</v>
      </c>
      <c r="F340" s="3" t="s">
        <v>567</v>
      </c>
      <c r="G340" s="3" t="s">
        <v>21</v>
      </c>
      <c r="H340" s="2" t="s">
        <v>22</v>
      </c>
      <c r="I340" s="2" t="s">
        <v>1092</v>
      </c>
      <c r="J340" s="3" t="str">
        <f>HYPERLINK("https://www.boe.es/gazeta/dias/1833/07/30/pdfs/GMD-1833-92.pdf#page=4","Abrir facsímil")</f>
        <v>Abrir facsímil</v>
      </c>
      <c r="K340" s="3" t="s">
        <v>24</v>
      </c>
    </row>
    <row r="341" spans="1:11" ht="42" customHeight="1">
      <c r="A341" s="2" t="s">
        <v>1093</v>
      </c>
      <c r="B341" s="2" t="s">
        <v>1094</v>
      </c>
      <c r="C341" s="2" t="s">
        <v>131</v>
      </c>
      <c r="D341" s="2" t="s">
        <v>18</v>
      </c>
      <c r="E341" s="5" t="s">
        <v>421</v>
      </c>
      <c r="F341" s="3" t="s">
        <v>422</v>
      </c>
      <c r="G341" s="3" t="s">
        <v>45</v>
      </c>
      <c r="H341" s="2" t="s">
        <v>22</v>
      </c>
      <c r="I341" s="2" t="s">
        <v>1095</v>
      </c>
      <c r="J341" s="3" t="str">
        <f>HYPERLINK("https://www.boe.es/gazeta/dias/1833/12/05/pdfs/GMD-1833-155.pdf#page=6","Abrir facsímil")</f>
        <v>Abrir facsímil</v>
      </c>
      <c r="K341" s="3" t="s">
        <v>24</v>
      </c>
    </row>
    <row r="342" spans="1:11" ht="42" customHeight="1">
      <c r="A342" s="2" t="s">
        <v>1096</v>
      </c>
      <c r="B342" s="2" t="s">
        <v>1097</v>
      </c>
      <c r="C342" s="2" t="s">
        <v>33</v>
      </c>
      <c r="D342" s="2" t="s">
        <v>34</v>
      </c>
      <c r="E342" s="5" t="s">
        <v>83</v>
      </c>
      <c r="F342" s="3" t="s">
        <v>84</v>
      </c>
      <c r="G342" s="3" t="s">
        <v>1098</v>
      </c>
      <c r="H342" s="2" t="s">
        <v>22</v>
      </c>
      <c r="I342" s="2" t="s">
        <v>1099</v>
      </c>
      <c r="J342" s="3" t="str">
        <f>HYPERLINK("https://www.boe.es/gazeta/dias/1833/02/23/pdfs/GMD-1833-24.pdf#page=6","Abrir facsímil")</f>
        <v>Abrir facsímil</v>
      </c>
      <c r="K342" s="3" t="s">
        <v>24</v>
      </c>
    </row>
    <row r="343" spans="1:11" ht="42" customHeight="1">
      <c r="A343" s="2" t="s">
        <v>1100</v>
      </c>
      <c r="B343" s="2" t="s">
        <v>1101</v>
      </c>
      <c r="C343" s="2" t="s">
        <v>122</v>
      </c>
      <c r="D343" s="2" t="s">
        <v>18</v>
      </c>
      <c r="E343" s="5" t="s">
        <v>369</v>
      </c>
      <c r="F343" s="3" t="s">
        <v>370</v>
      </c>
      <c r="G343" s="3" t="s">
        <v>56</v>
      </c>
      <c r="H343" s="2" t="s">
        <v>22</v>
      </c>
      <c r="I343" s="2" t="s">
        <v>1102</v>
      </c>
      <c r="J343" s="3" t="str">
        <f>HYPERLINK("https://www.boe.es/gazeta/dias/1833/07/27/pdfs/GMD-1833-91.pdf#page=1","Abrir facsímil")</f>
        <v>Abrir facsímil</v>
      </c>
      <c r="K343" s="3" t="s">
        <v>24</v>
      </c>
    </row>
    <row r="344" spans="1:11" ht="42" customHeight="1">
      <c r="A344" s="2" t="s">
        <v>1103</v>
      </c>
      <c r="B344" s="2" t="s">
        <v>1103</v>
      </c>
      <c r="C344" s="2" t="s">
        <v>49</v>
      </c>
      <c r="D344" s="2" t="s">
        <v>50</v>
      </c>
      <c r="E344" s="5" t="s">
        <v>377</v>
      </c>
      <c r="F344" s="3" t="s">
        <v>378</v>
      </c>
      <c r="G344" s="3" t="s">
        <v>45</v>
      </c>
      <c r="H344" s="2" t="s">
        <v>22</v>
      </c>
      <c r="I344" s="2" t="s">
        <v>1104</v>
      </c>
      <c r="J344" s="3" t="str">
        <f>HYPERLINK("https://www.boe.es/gazeta/dias/1833/02/05/pdfs/GMD-1833-16.pdf#page=6","Abrir facsímil")</f>
        <v>Abrir facsímil</v>
      </c>
      <c r="K344" s="3" t="s">
        <v>24</v>
      </c>
    </row>
    <row r="345" spans="1:11" ht="42" customHeight="1">
      <c r="A345" s="2" t="s">
        <v>1103</v>
      </c>
      <c r="B345" s="2" t="s">
        <v>1103</v>
      </c>
      <c r="C345" s="2" t="s">
        <v>49</v>
      </c>
      <c r="D345" s="2" t="s">
        <v>50</v>
      </c>
      <c r="E345" s="5" t="s">
        <v>311</v>
      </c>
      <c r="F345" s="3" t="s">
        <v>312</v>
      </c>
      <c r="G345" s="3" t="s">
        <v>21</v>
      </c>
      <c r="H345" s="2" t="s">
        <v>22</v>
      </c>
      <c r="I345" s="2" t="s">
        <v>1105</v>
      </c>
      <c r="J345" s="3" t="str">
        <f>HYPERLINK("https://www.boe.es/gazeta/dias/1833/02/09/pdfs/GMD-1833-18.pdf#page=4","Abrir facsímil")</f>
        <v>Abrir facsímil</v>
      </c>
      <c r="K345" s="3" t="s">
        <v>24</v>
      </c>
    </row>
    <row r="346" spans="1:11" ht="42" customHeight="1">
      <c r="A346" s="2" t="s">
        <v>1103</v>
      </c>
      <c r="B346" s="2" t="s">
        <v>1103</v>
      </c>
      <c r="C346" s="2" t="s">
        <v>26</v>
      </c>
      <c r="D346" s="2" t="s">
        <v>18</v>
      </c>
      <c r="E346" s="5" t="s">
        <v>307</v>
      </c>
      <c r="F346" s="3" t="s">
        <v>308</v>
      </c>
      <c r="G346" s="3" t="s">
        <v>21</v>
      </c>
      <c r="H346" s="2" t="s">
        <v>22</v>
      </c>
      <c r="I346" s="2" t="s">
        <v>1106</v>
      </c>
      <c r="J346" s="3" t="str">
        <f>HYPERLINK("https://www.boe.es/gazeta/dias/1833/03/09/pdfs/GMD-1833-30.pdf#page=4","Abrir facsímil")</f>
        <v>Abrir facsímil</v>
      </c>
      <c r="K346" s="3" t="s">
        <v>24</v>
      </c>
    </row>
    <row r="347" spans="1:11" ht="42" customHeight="1">
      <c r="A347" s="2" t="s">
        <v>1103</v>
      </c>
      <c r="B347" s="2" t="s">
        <v>1103</v>
      </c>
      <c r="C347" s="2" t="s">
        <v>26</v>
      </c>
      <c r="D347" s="2" t="s">
        <v>18</v>
      </c>
      <c r="E347" s="5" t="s">
        <v>1107</v>
      </c>
      <c r="F347" s="3" t="s">
        <v>1108</v>
      </c>
      <c r="G347" s="3" t="s">
        <v>21</v>
      </c>
      <c r="H347" s="2" t="s">
        <v>22</v>
      </c>
      <c r="I347" s="2" t="s">
        <v>1109</v>
      </c>
      <c r="J347" s="3" t="str">
        <f>HYPERLINK("https://www.boe.es/gazeta/dias/1833/03/21/pdfs/GMD-1833-35.pdf#page=4","Abrir facsímil")</f>
        <v>Abrir facsímil</v>
      </c>
      <c r="K347" s="3" t="s">
        <v>24</v>
      </c>
    </row>
    <row r="348" spans="1:11" ht="42" customHeight="1">
      <c r="A348" s="2" t="s">
        <v>1103</v>
      </c>
      <c r="B348" s="2" t="s">
        <v>1103</v>
      </c>
      <c r="C348" s="2" t="s">
        <v>207</v>
      </c>
      <c r="D348" s="2" t="s">
        <v>18</v>
      </c>
      <c r="E348" s="5" t="s">
        <v>436</v>
      </c>
      <c r="F348" s="3" t="s">
        <v>437</v>
      </c>
      <c r="G348" s="3" t="s">
        <v>628</v>
      </c>
      <c r="H348" s="2" t="s">
        <v>22</v>
      </c>
      <c r="I348" s="2" t="s">
        <v>1110</v>
      </c>
      <c r="J348" s="3" t="str">
        <f>HYPERLINK("https://www.boe.es/gazeta/dias/1833/03/23/pdfs/GMD-1833-36.pdf#page=6","Abrir facsímil")</f>
        <v>Abrir facsímil</v>
      </c>
      <c r="K348" s="3" t="s">
        <v>24</v>
      </c>
    </row>
    <row r="349" spans="1:11" ht="42" customHeight="1">
      <c r="A349" s="2" t="s">
        <v>1103</v>
      </c>
      <c r="B349" s="2" t="s">
        <v>1103</v>
      </c>
      <c r="C349" s="2" t="s">
        <v>49</v>
      </c>
      <c r="D349" s="2" t="s">
        <v>50</v>
      </c>
      <c r="E349" s="5" t="s">
        <v>95</v>
      </c>
      <c r="F349" s="3" t="s">
        <v>96</v>
      </c>
      <c r="G349" s="3" t="s">
        <v>21</v>
      </c>
      <c r="H349" s="2" t="s">
        <v>22</v>
      </c>
      <c r="I349" s="2" t="s">
        <v>1111</v>
      </c>
      <c r="J349" s="3" t="str">
        <f>HYPERLINK("https://www.boe.es/gazeta/dias/1833/06/20/pdfs/GMD-1833-75.pdf#page=4","Abrir facsímil")</f>
        <v>Abrir facsímil</v>
      </c>
      <c r="K349" s="3" t="s">
        <v>24</v>
      </c>
    </row>
    <row r="350" spans="1:11" ht="42" customHeight="1">
      <c r="A350" s="2" t="s">
        <v>1103</v>
      </c>
      <c r="B350" s="2" t="s">
        <v>1103</v>
      </c>
      <c r="C350" s="2" t="s">
        <v>26</v>
      </c>
      <c r="D350" s="2" t="s">
        <v>18</v>
      </c>
      <c r="E350" s="5" t="s">
        <v>352</v>
      </c>
      <c r="F350" s="3" t="s">
        <v>353</v>
      </c>
      <c r="G350" s="3" t="s">
        <v>21</v>
      </c>
      <c r="H350" s="2" t="s">
        <v>22</v>
      </c>
      <c r="I350" s="2" t="s">
        <v>1112</v>
      </c>
      <c r="J350" s="3" t="str">
        <f>HYPERLINK("https://www.boe.es/gazeta/dias/1833/07/13/pdfs/GMD-1833-85.pdf#page=4","Abrir facsímil")</f>
        <v>Abrir facsímil</v>
      </c>
      <c r="K350" s="3" t="s">
        <v>24</v>
      </c>
    </row>
    <row r="351" spans="1:11" ht="42" customHeight="1">
      <c r="A351" s="2" t="s">
        <v>1103</v>
      </c>
      <c r="B351" s="2" t="s">
        <v>1103</v>
      </c>
      <c r="C351" s="2" t="s">
        <v>26</v>
      </c>
      <c r="D351" s="2" t="s">
        <v>18</v>
      </c>
      <c r="E351" s="5" t="s">
        <v>561</v>
      </c>
      <c r="F351" s="3" t="s">
        <v>562</v>
      </c>
      <c r="G351" s="3" t="s">
        <v>21</v>
      </c>
      <c r="H351" s="2" t="s">
        <v>22</v>
      </c>
      <c r="I351" s="2" t="s">
        <v>1113</v>
      </c>
      <c r="J351" s="3" t="str">
        <f>HYPERLINK("https://www.boe.es/gazeta/dias/1833/07/20/pdfs/GMD-1833-88.pdf#page=4","Abrir facsímil")</f>
        <v>Abrir facsímil</v>
      </c>
      <c r="K351" s="3" t="s">
        <v>24</v>
      </c>
    </row>
    <row r="352" spans="1:11" ht="42" customHeight="1">
      <c r="A352" s="2" t="s">
        <v>1103</v>
      </c>
      <c r="B352" s="2" t="s">
        <v>1103</v>
      </c>
      <c r="C352" s="2" t="s">
        <v>49</v>
      </c>
      <c r="D352" s="2" t="s">
        <v>50</v>
      </c>
      <c r="E352" s="5" t="s">
        <v>681</v>
      </c>
      <c r="F352" s="3" t="s">
        <v>682</v>
      </c>
      <c r="G352" s="3" t="s">
        <v>45</v>
      </c>
      <c r="H352" s="2" t="s">
        <v>22</v>
      </c>
      <c r="I352" s="2" t="s">
        <v>1114</v>
      </c>
      <c r="J352" s="3" t="str">
        <f>HYPERLINK("https://www.boe.es/gazeta/dias/1833/08/13/pdfs/GMD-1833-98.pdf#page=6","Abrir facsímil")</f>
        <v>Abrir facsímil</v>
      </c>
      <c r="K352" s="3" t="s">
        <v>24</v>
      </c>
    </row>
    <row r="353" spans="1:11" ht="42" customHeight="1">
      <c r="A353" s="2" t="s">
        <v>1103</v>
      </c>
      <c r="B353" s="2" t="s">
        <v>1103</v>
      </c>
      <c r="C353" s="2" t="s">
        <v>17</v>
      </c>
      <c r="D353" s="2" t="s">
        <v>18</v>
      </c>
      <c r="E353" s="5" t="s">
        <v>58</v>
      </c>
      <c r="F353" s="3" t="s">
        <v>59</v>
      </c>
      <c r="G353" s="3" t="s">
        <v>21</v>
      </c>
      <c r="H353" s="2" t="s">
        <v>22</v>
      </c>
      <c r="I353" s="2" t="s">
        <v>1115</v>
      </c>
      <c r="J353" s="3" t="str">
        <f>HYPERLINK("https://www.boe.es/gazeta/dias/1833/10/03/pdfs/GMD-1833-121.pdf#page=4","Abrir facsímil")</f>
        <v>Abrir facsímil</v>
      </c>
      <c r="K353" s="3" t="s">
        <v>24</v>
      </c>
    </row>
    <row r="354" spans="1:11" ht="42" customHeight="1">
      <c r="A354" s="2" t="s">
        <v>1103</v>
      </c>
      <c r="B354" s="2" t="s">
        <v>1103</v>
      </c>
      <c r="C354" s="2" t="s">
        <v>49</v>
      </c>
      <c r="D354" s="2" t="s">
        <v>50</v>
      </c>
      <c r="E354" s="5" t="s">
        <v>266</v>
      </c>
      <c r="F354" s="3" t="s">
        <v>267</v>
      </c>
      <c r="G354" s="3" t="s">
        <v>664</v>
      </c>
      <c r="H354" s="2" t="s">
        <v>22</v>
      </c>
      <c r="I354" s="2" t="s">
        <v>1116</v>
      </c>
      <c r="J354" s="3" t="str">
        <f>HYPERLINK("https://www.boe.es/gazeta/dias/1833/10/05/pdfs/GMD-1833-122.pdf#page=8","Abrir facsímil")</f>
        <v>Abrir facsímil</v>
      </c>
      <c r="K354" s="3" t="s">
        <v>24</v>
      </c>
    </row>
    <row r="355" spans="1:11" ht="42" customHeight="1">
      <c r="A355" s="2" t="s">
        <v>1103</v>
      </c>
      <c r="B355" s="2" t="s">
        <v>1103</v>
      </c>
      <c r="C355" s="2" t="s">
        <v>207</v>
      </c>
      <c r="D355" s="2" t="s">
        <v>18</v>
      </c>
      <c r="E355" s="5" t="s">
        <v>110</v>
      </c>
      <c r="F355" s="3" t="s">
        <v>111</v>
      </c>
      <c r="G355" s="3" t="s">
        <v>45</v>
      </c>
      <c r="H355" s="2" t="s">
        <v>22</v>
      </c>
      <c r="I355" s="2" t="s">
        <v>1117</v>
      </c>
      <c r="J355" s="3" t="str">
        <f>HYPERLINK("https://www.boe.es/gazeta/dias/1833/11/16/pdfs/GMD-1833-143.pdf#page=6","Abrir facsímil")</f>
        <v>Abrir facsímil</v>
      </c>
      <c r="K355" s="3" t="s">
        <v>24</v>
      </c>
    </row>
    <row r="356" spans="1:11" ht="42" customHeight="1">
      <c r="A356" s="2" t="s">
        <v>1103</v>
      </c>
      <c r="B356" s="2" t="s">
        <v>1103</v>
      </c>
      <c r="C356" s="2" t="s">
        <v>297</v>
      </c>
      <c r="D356" s="2" t="s">
        <v>18</v>
      </c>
      <c r="E356" s="5" t="s">
        <v>272</v>
      </c>
      <c r="F356" s="3" t="s">
        <v>273</v>
      </c>
      <c r="G356" s="3" t="s">
        <v>45</v>
      </c>
      <c r="H356" s="2" t="s">
        <v>22</v>
      </c>
      <c r="I356" s="2" t="s">
        <v>1118</v>
      </c>
      <c r="J356" s="3" t="str">
        <f>HYPERLINK("https://www.boe.es/gazeta/dias/1833/11/19/pdfs/GMD-1833-144.pdf#page=6","Abrir facsímil")</f>
        <v>Abrir facsímil</v>
      </c>
      <c r="K356" s="3" t="s">
        <v>24</v>
      </c>
    </row>
    <row r="357" spans="1:11" ht="42" customHeight="1">
      <c r="A357" s="2" t="s">
        <v>1103</v>
      </c>
      <c r="B357" s="2" t="s">
        <v>1103</v>
      </c>
      <c r="C357" s="2" t="s">
        <v>49</v>
      </c>
      <c r="D357" s="2" t="s">
        <v>50</v>
      </c>
      <c r="E357" s="5" t="s">
        <v>409</v>
      </c>
      <c r="F357" s="3" t="s">
        <v>410</v>
      </c>
      <c r="G357" s="3" t="s">
        <v>45</v>
      </c>
      <c r="H357" s="2" t="s">
        <v>22</v>
      </c>
      <c r="I357" s="2" t="s">
        <v>1119</v>
      </c>
      <c r="J357" s="3" t="str">
        <f>HYPERLINK("https://www.boe.es/gazeta/dias/1833/11/23/pdfs/GMD-1833-147.pdf#page=6","Abrir facsímil")</f>
        <v>Abrir facsímil</v>
      </c>
      <c r="K357" s="3" t="s">
        <v>24</v>
      </c>
    </row>
    <row r="358" spans="1:11" ht="42" customHeight="1">
      <c r="A358" s="2" t="s">
        <v>1103</v>
      </c>
      <c r="B358" s="2" t="s">
        <v>1103</v>
      </c>
      <c r="C358" s="2" t="s">
        <v>131</v>
      </c>
      <c r="D358" s="2" t="s">
        <v>18</v>
      </c>
      <c r="E358" s="5" t="s">
        <v>671</v>
      </c>
      <c r="F358" s="3" t="s">
        <v>672</v>
      </c>
      <c r="G358" s="3" t="s">
        <v>45</v>
      </c>
      <c r="H358" s="2" t="s">
        <v>22</v>
      </c>
      <c r="I358" s="2" t="s">
        <v>1120</v>
      </c>
      <c r="J358" s="3" t="str">
        <f>HYPERLINK("https://www.boe.es/gazeta/dias/1833/11/28/pdfs/GMD-1833-151.pdf#page=6","Abrir facsímil")</f>
        <v>Abrir facsímil</v>
      </c>
      <c r="K358" s="3" t="s">
        <v>24</v>
      </c>
    </row>
    <row r="359" spans="1:11" ht="42" customHeight="1">
      <c r="A359" s="2" t="s">
        <v>1103</v>
      </c>
      <c r="B359" s="2" t="s">
        <v>1103</v>
      </c>
      <c r="C359" s="2" t="s">
        <v>258</v>
      </c>
      <c r="D359" s="2" t="s">
        <v>50</v>
      </c>
      <c r="E359" s="5" t="s">
        <v>958</v>
      </c>
      <c r="F359" s="3" t="s">
        <v>959</v>
      </c>
      <c r="G359" s="3" t="s">
        <v>960</v>
      </c>
      <c r="H359" s="2" t="s">
        <v>22</v>
      </c>
      <c r="I359" s="2" t="s">
        <v>1121</v>
      </c>
      <c r="J359" s="3" t="str">
        <f>HYPERLINK("https://www.boe.es/gazeta/dias/1833/12/03/pdfs/GMD-1833-154.pdf#page=4","Abrir facsímil")</f>
        <v>Abrir facsímil</v>
      </c>
      <c r="K359" s="3" t="s">
        <v>24</v>
      </c>
    </row>
    <row r="360" spans="1:11" ht="42" customHeight="1">
      <c r="A360" s="2" t="s">
        <v>1103</v>
      </c>
      <c r="B360" s="2" t="s">
        <v>1103</v>
      </c>
      <c r="C360" s="2" t="s">
        <v>26</v>
      </c>
      <c r="D360" s="2" t="s">
        <v>18</v>
      </c>
      <c r="E360" s="5" t="s">
        <v>1010</v>
      </c>
      <c r="F360" s="3" t="s">
        <v>1011</v>
      </c>
      <c r="G360" s="3" t="s">
        <v>21</v>
      </c>
      <c r="H360" s="2" t="s">
        <v>22</v>
      </c>
      <c r="I360" s="2" t="s">
        <v>1122</v>
      </c>
      <c r="J360" s="3" t="str">
        <f>HYPERLINK("https://www.boe.es/gazeta/dias/1833/12/24/pdfs/GMD-1833-164.pdf#page=4","Abrir facsímil")</f>
        <v>Abrir facsímil</v>
      </c>
      <c r="K360" s="3" t="s">
        <v>24</v>
      </c>
    </row>
    <row r="361" spans="1:11" ht="42" customHeight="1">
      <c r="A361" s="2" t="s">
        <v>1123</v>
      </c>
      <c r="B361" s="2" t="s">
        <v>1124</v>
      </c>
      <c r="C361" s="2" t="s">
        <v>49</v>
      </c>
      <c r="D361" s="2" t="s">
        <v>50</v>
      </c>
      <c r="E361" s="5" t="s">
        <v>1125</v>
      </c>
      <c r="F361" s="3" t="s">
        <v>1126</v>
      </c>
      <c r="G361" s="3" t="s">
        <v>21</v>
      </c>
      <c r="H361" s="2" t="s">
        <v>22</v>
      </c>
      <c r="I361" s="2" t="s">
        <v>1127</v>
      </c>
      <c r="J361" s="3" t="str">
        <f>HYPERLINK("https://www.boe.es/gazeta/dias/1833/04/30/pdfs/GMD-1833-53.pdf#page=4","Abrir facsímil")</f>
        <v>Abrir facsímil</v>
      </c>
      <c r="K361" s="3" t="s">
        <v>24</v>
      </c>
    </row>
    <row r="362" spans="1:11" ht="42" customHeight="1">
      <c r="A362" s="2" t="s">
        <v>1128</v>
      </c>
      <c r="B362" s="2" t="s">
        <v>1129</v>
      </c>
      <c r="C362" s="2" t="s">
        <v>131</v>
      </c>
      <c r="D362" s="2" t="s">
        <v>18</v>
      </c>
      <c r="E362" s="5" t="s">
        <v>566</v>
      </c>
      <c r="F362" s="3" t="s">
        <v>567</v>
      </c>
      <c r="G362" s="3" t="s">
        <v>21</v>
      </c>
      <c r="H362" s="2" t="s">
        <v>22</v>
      </c>
      <c r="I362" s="2" t="s">
        <v>1130</v>
      </c>
      <c r="J362" s="3" t="str">
        <f>HYPERLINK("https://www.boe.es/gazeta/dias/1833/07/30/pdfs/GMD-1833-92.pdf#page=4","Abrir facsímil")</f>
        <v>Abrir facsímil</v>
      </c>
      <c r="K362" s="3" t="s">
        <v>24</v>
      </c>
    </row>
    <row r="363" spans="1:11" ht="42" customHeight="1">
      <c r="A363" s="2" t="s">
        <v>1131</v>
      </c>
      <c r="B363" s="2" t="s">
        <v>1132</v>
      </c>
      <c r="C363" s="2" t="s">
        <v>26</v>
      </c>
      <c r="D363" s="2" t="s">
        <v>18</v>
      </c>
      <c r="E363" s="5" t="s">
        <v>1087</v>
      </c>
      <c r="F363" s="3" t="s">
        <v>1088</v>
      </c>
      <c r="G363" s="3" t="s">
        <v>21</v>
      </c>
      <c r="H363" s="2" t="s">
        <v>22</v>
      </c>
      <c r="I363" s="2" t="s">
        <v>1133</v>
      </c>
      <c r="J363" s="3" t="str">
        <f>HYPERLINK("https://www.boe.es/gazeta/dias/1833/01/24/pdfs/GMD-1833-11.pdf#page=4","Abrir facsímil")</f>
        <v>Abrir facsímil</v>
      </c>
      <c r="K363" s="3" t="s">
        <v>24</v>
      </c>
    </row>
    <row r="364" spans="1:11" ht="42" customHeight="1">
      <c r="A364" s="2" t="s">
        <v>1134</v>
      </c>
      <c r="B364" s="2" t="s">
        <v>1134</v>
      </c>
      <c r="C364" s="2" t="s">
        <v>33</v>
      </c>
      <c r="D364" s="2" t="s">
        <v>34</v>
      </c>
      <c r="E364" s="5" t="s">
        <v>159</v>
      </c>
      <c r="F364" s="3" t="s">
        <v>160</v>
      </c>
      <c r="G364" s="3" t="s">
        <v>21</v>
      </c>
      <c r="H364" s="2" t="s">
        <v>22</v>
      </c>
      <c r="I364" s="2" t="s">
        <v>1135</v>
      </c>
      <c r="J364" s="3" t="str">
        <f>HYPERLINK("https://www.boe.es/gazeta/dias/1833/09/24/pdfs/GMD-1833-116.pdf#page=4","Abrir facsímil")</f>
        <v>Abrir facsímil</v>
      </c>
      <c r="K364" s="3" t="s">
        <v>24</v>
      </c>
    </row>
    <row r="365" spans="1:11" ht="42" customHeight="1">
      <c r="A365" s="2" t="s">
        <v>1136</v>
      </c>
      <c r="B365" s="2" t="s">
        <v>1137</v>
      </c>
      <c r="C365" s="2" t="s">
        <v>49</v>
      </c>
      <c r="D365" s="2" t="s">
        <v>50</v>
      </c>
      <c r="E365" s="5" t="s">
        <v>1138</v>
      </c>
      <c r="F365" s="3" t="s">
        <v>1139</v>
      </c>
      <c r="G365" s="3" t="s">
        <v>56</v>
      </c>
      <c r="H365" s="2" t="s">
        <v>22</v>
      </c>
      <c r="I365" s="2" t="s">
        <v>1140</v>
      </c>
      <c r="J365" s="3" t="str">
        <f>HYPERLINK("https://www.boe.es/gazeta/dias/1833/10/26/pdfs/GMD-1833-132.pdf#page=1","Abrir facsímil")</f>
        <v>Abrir facsímil</v>
      </c>
      <c r="K365" s="3" t="s">
        <v>24</v>
      </c>
    </row>
    <row r="366" spans="1:11" ht="42" customHeight="1">
      <c r="A366" s="2" t="s">
        <v>1141</v>
      </c>
      <c r="B366" s="2" t="s">
        <v>1142</v>
      </c>
      <c r="C366" s="2" t="s">
        <v>49</v>
      </c>
      <c r="D366" s="2" t="s">
        <v>50</v>
      </c>
      <c r="E366" s="5" t="s">
        <v>182</v>
      </c>
      <c r="F366" s="3" t="s">
        <v>183</v>
      </c>
      <c r="G366" s="3" t="s">
        <v>1143</v>
      </c>
      <c r="H366" s="2" t="s">
        <v>22</v>
      </c>
      <c r="I366" s="2" t="s">
        <v>1144</v>
      </c>
      <c r="J366" s="3" t="str">
        <f>HYPERLINK("https://www.boe.es/gazeta/dias/1833/02/12/pdfs/GMD-1833-19.pdf#page=6","Abrir facsímil")</f>
        <v>Abrir facsímil</v>
      </c>
      <c r="K366" s="3" t="s">
        <v>24</v>
      </c>
    </row>
    <row r="367" spans="1:11" ht="42" customHeight="1">
      <c r="A367" s="2" t="s">
        <v>1145</v>
      </c>
      <c r="B367" s="2" t="s">
        <v>1146</v>
      </c>
      <c r="C367" s="2" t="s">
        <v>17</v>
      </c>
      <c r="D367" s="2" t="s">
        <v>18</v>
      </c>
      <c r="E367" s="5" t="s">
        <v>452</v>
      </c>
      <c r="F367" s="3" t="s">
        <v>453</v>
      </c>
      <c r="G367" s="3" t="s">
        <v>89</v>
      </c>
      <c r="H367" s="2" t="s">
        <v>22</v>
      </c>
      <c r="I367" s="2" t="s">
        <v>1147</v>
      </c>
      <c r="J367" s="3" t="str">
        <f>HYPERLINK("https://www.boe.es/gazeta/dias/1833/12/17/pdfs/GMD-1833-161.pdf#page=3","Abrir facsímil")</f>
        <v>Abrir facsímil</v>
      </c>
      <c r="K367" s="3" t="s">
        <v>24</v>
      </c>
    </row>
    <row r="368" spans="1:11" ht="42" customHeight="1">
      <c r="A368" s="2" t="s">
        <v>1148</v>
      </c>
      <c r="B368" s="2" t="s">
        <v>1149</v>
      </c>
      <c r="C368" s="2" t="s">
        <v>26</v>
      </c>
      <c r="D368" s="2" t="s">
        <v>18</v>
      </c>
      <c r="E368" s="5" t="s">
        <v>192</v>
      </c>
      <c r="F368" s="3" t="s">
        <v>218</v>
      </c>
      <c r="G368" s="3" t="s">
        <v>219</v>
      </c>
      <c r="H368" s="2" t="s">
        <v>22</v>
      </c>
      <c r="I368" s="2" t="s">
        <v>1150</v>
      </c>
      <c r="J368" s="3" t="str">
        <f>HYPERLINK("https://www.boe.es/gazeta/dias/1833/12/14/pdfs/GMD-1833-159.pdf#page=4","Abrir facsímil")</f>
        <v>Abrir facsímil</v>
      </c>
      <c r="K368" s="3" t="s">
        <v>24</v>
      </c>
    </row>
    <row r="369" spans="1:11" ht="42" customHeight="1">
      <c r="A369" s="2" t="s">
        <v>1151</v>
      </c>
      <c r="B369" s="2" t="s">
        <v>1152</v>
      </c>
      <c r="C369" s="2" t="s">
        <v>131</v>
      </c>
      <c r="D369" s="2" t="s">
        <v>18</v>
      </c>
      <c r="E369" s="5" t="s">
        <v>596</v>
      </c>
      <c r="F369" s="3" t="s">
        <v>597</v>
      </c>
      <c r="G369" s="3" t="s">
        <v>21</v>
      </c>
      <c r="H369" s="2" t="s">
        <v>22</v>
      </c>
      <c r="I369" s="2" t="s">
        <v>1153</v>
      </c>
      <c r="J369" s="3" t="str">
        <f>HYPERLINK("https://www.boe.es/gazeta/dias/1833/10/29/pdfs/GMD-1833-134.pdf#page=4","Abrir facsímil")</f>
        <v>Abrir facsímil</v>
      </c>
      <c r="K369" s="3" t="s">
        <v>24</v>
      </c>
    </row>
    <row r="370" spans="1:11" ht="42" customHeight="1">
      <c r="A370" s="2" t="s">
        <v>1154</v>
      </c>
      <c r="B370" s="2" t="s">
        <v>1155</v>
      </c>
      <c r="C370" s="2" t="s">
        <v>33</v>
      </c>
      <c r="D370" s="2" t="s">
        <v>34</v>
      </c>
      <c r="E370" s="5" t="s">
        <v>478</v>
      </c>
      <c r="F370" s="3" t="s">
        <v>479</v>
      </c>
      <c r="G370" s="3" t="s">
        <v>127</v>
      </c>
      <c r="H370" s="2" t="s">
        <v>22</v>
      </c>
      <c r="I370" s="2" t="s">
        <v>1156</v>
      </c>
      <c r="J370" s="3" t="str">
        <f>HYPERLINK("https://www.boe.es/gazeta/dias/1833/10/19/pdfs/GMD-1833-129.pdf#page=5","Abrir facsímil")</f>
        <v>Abrir facsímil</v>
      </c>
      <c r="K370" s="3" t="s">
        <v>24</v>
      </c>
    </row>
    <row r="371" spans="1:11" ht="42" customHeight="1">
      <c r="A371" s="2" t="s">
        <v>1157</v>
      </c>
      <c r="B371" s="2" t="s">
        <v>1158</v>
      </c>
      <c r="C371" s="2" t="s">
        <v>17</v>
      </c>
      <c r="D371" s="2" t="s">
        <v>18</v>
      </c>
      <c r="E371" s="5" t="s">
        <v>990</v>
      </c>
      <c r="F371" s="3" t="s">
        <v>991</v>
      </c>
      <c r="G371" s="3" t="s">
        <v>45</v>
      </c>
      <c r="H371" s="2" t="s">
        <v>22</v>
      </c>
      <c r="I371" s="2" t="s">
        <v>1159</v>
      </c>
      <c r="J371" s="3" t="str">
        <f>HYPERLINK("https://www.boe.es/gazeta/dias/1833/05/02/pdfs/GMD-1833-54.pdf#page=6","Abrir facsímil")</f>
        <v>Abrir facsímil</v>
      </c>
      <c r="K371" s="3" t="s">
        <v>24</v>
      </c>
    </row>
    <row r="372" spans="1:11" ht="42" customHeight="1">
      <c r="A372" s="2" t="s">
        <v>1160</v>
      </c>
      <c r="B372" s="2" t="s">
        <v>1160</v>
      </c>
      <c r="C372" s="2" t="s">
        <v>26</v>
      </c>
      <c r="D372" s="2" t="s">
        <v>18</v>
      </c>
      <c r="E372" s="5" t="s">
        <v>137</v>
      </c>
      <c r="F372" s="3" t="s">
        <v>138</v>
      </c>
      <c r="G372" s="3" t="s">
        <v>89</v>
      </c>
      <c r="H372" s="2" t="s">
        <v>22</v>
      </c>
      <c r="I372" s="2" t="s">
        <v>1161</v>
      </c>
      <c r="J372" s="3" t="str">
        <f>HYPERLINK("https://www.boe.es/gazeta/dias/1833/03/12/pdfs/GMD-1833-31.pdf#page=3","Abrir facsímil")</f>
        <v>Abrir facsímil</v>
      </c>
      <c r="K372" s="3" t="s">
        <v>24</v>
      </c>
    </row>
    <row r="373" spans="1:11" ht="42" customHeight="1">
      <c r="A373" s="2" t="s">
        <v>1160</v>
      </c>
      <c r="B373" s="2" t="s">
        <v>1160</v>
      </c>
      <c r="C373" s="2" t="s">
        <v>17</v>
      </c>
      <c r="D373" s="2" t="s">
        <v>18</v>
      </c>
      <c r="E373" s="5" t="s">
        <v>729</v>
      </c>
      <c r="F373" s="3" t="s">
        <v>730</v>
      </c>
      <c r="G373" s="3" t="s">
        <v>89</v>
      </c>
      <c r="H373" s="2" t="s">
        <v>22</v>
      </c>
      <c r="I373" s="2" t="s">
        <v>1162</v>
      </c>
      <c r="J373" s="3" t="str">
        <f>HYPERLINK("https://www.boe.es/gazeta/dias/1833/03/14/pdfs/GMD-1833-32.pdf#page=3","Abrir facsímil")</f>
        <v>Abrir facsímil</v>
      </c>
      <c r="K373" s="3" t="s">
        <v>24</v>
      </c>
    </row>
    <row r="374" spans="1:11" ht="42" customHeight="1">
      <c r="A374" s="2" t="s">
        <v>1163</v>
      </c>
      <c r="B374" s="2" t="s">
        <v>1164</v>
      </c>
      <c r="C374" s="2" t="s">
        <v>33</v>
      </c>
      <c r="D374" s="2" t="s">
        <v>34</v>
      </c>
      <c r="E374" s="5" t="s">
        <v>1165</v>
      </c>
      <c r="F374" s="3" t="s">
        <v>1166</v>
      </c>
      <c r="G374" s="3" t="s">
        <v>45</v>
      </c>
      <c r="H374" s="2" t="s">
        <v>22</v>
      </c>
      <c r="I374" s="2" t="s">
        <v>1167</v>
      </c>
      <c r="J374" s="3" t="str">
        <f>HYPERLINK("https://www.boe.es/gazeta/dias/1833/09/12/pdfs/GMD-1833-111.pdf#page=6","Abrir facsímil")</f>
        <v>Abrir facsímil</v>
      </c>
      <c r="K374" s="3" t="s">
        <v>24</v>
      </c>
    </row>
    <row r="375" spans="1:11" ht="42" customHeight="1">
      <c r="A375" s="2" t="s">
        <v>1168</v>
      </c>
      <c r="B375" s="2" t="s">
        <v>1169</v>
      </c>
      <c r="C375" s="2" t="s">
        <v>131</v>
      </c>
      <c r="D375" s="2" t="s">
        <v>18</v>
      </c>
      <c r="E375" s="5" t="s">
        <v>461</v>
      </c>
      <c r="F375" s="3" t="s">
        <v>462</v>
      </c>
      <c r="G375" s="3" t="s">
        <v>56</v>
      </c>
      <c r="H375" s="2" t="s">
        <v>22</v>
      </c>
      <c r="I375" s="2" t="s">
        <v>1170</v>
      </c>
      <c r="J375" s="3" t="str">
        <f>HYPERLINK("https://www.boe.es/gazeta/dias/1833/01/26/pdfs/GMD-1833-12.pdf#page=1","Abrir facsímil")</f>
        <v>Abrir facsímil</v>
      </c>
      <c r="K375" s="3" t="s">
        <v>24</v>
      </c>
    </row>
    <row r="376" spans="1:11" ht="42" customHeight="1">
      <c r="A376" s="2" t="s">
        <v>1171</v>
      </c>
      <c r="B376" s="2" t="s">
        <v>1172</v>
      </c>
      <c r="C376" s="2" t="s">
        <v>26</v>
      </c>
      <c r="D376" s="2" t="s">
        <v>18</v>
      </c>
      <c r="E376" s="5" t="s">
        <v>470</v>
      </c>
      <c r="F376" s="3" t="s">
        <v>471</v>
      </c>
      <c r="G376" s="3" t="s">
        <v>45</v>
      </c>
      <c r="H376" s="2" t="s">
        <v>22</v>
      </c>
      <c r="I376" s="2" t="s">
        <v>1173</v>
      </c>
      <c r="J376" s="3" t="str">
        <f>HYPERLINK("https://www.boe.es/gazeta/dias/1833/12/28/pdfs/GMD-1833-166.pdf#page=6","Abrir facsímil")</f>
        <v>Abrir facsímil</v>
      </c>
      <c r="K376" s="3" t="s">
        <v>24</v>
      </c>
    </row>
    <row r="377" spans="1:11" ht="42" customHeight="1">
      <c r="A377" s="2" t="s">
        <v>1174</v>
      </c>
      <c r="B377" s="2" t="s">
        <v>1175</v>
      </c>
      <c r="C377" s="2" t="s">
        <v>26</v>
      </c>
      <c r="D377" s="2" t="s">
        <v>18</v>
      </c>
      <c r="E377" s="5" t="s">
        <v>155</v>
      </c>
      <c r="F377" s="3" t="s">
        <v>156</v>
      </c>
      <c r="G377" s="3" t="s">
        <v>21</v>
      </c>
      <c r="H377" s="2" t="s">
        <v>22</v>
      </c>
      <c r="I377" s="2" t="s">
        <v>1176</v>
      </c>
      <c r="J377" s="3" t="str">
        <f>HYPERLINK("https://www.boe.es/gazeta/dias/1833/08/01/pdfs/GMD-1833-93.pdf#page=4","Abrir facsímil")</f>
        <v>Abrir facsímil</v>
      </c>
      <c r="K377" s="3" t="s">
        <v>24</v>
      </c>
    </row>
    <row r="378" spans="1:11" ht="42" customHeight="1">
      <c r="A378" s="2" t="s">
        <v>1177</v>
      </c>
      <c r="B378" s="2" t="s">
        <v>1178</v>
      </c>
      <c r="C378" s="2" t="s">
        <v>33</v>
      </c>
      <c r="D378" s="2" t="s">
        <v>34</v>
      </c>
      <c r="E378" s="5" t="s">
        <v>1138</v>
      </c>
      <c r="F378" s="3" t="s">
        <v>1139</v>
      </c>
      <c r="G378" s="3" t="s">
        <v>45</v>
      </c>
      <c r="H378" s="2" t="s">
        <v>22</v>
      </c>
      <c r="I378" s="2" t="s">
        <v>1179</v>
      </c>
      <c r="J378" s="3" t="str">
        <f>HYPERLINK("https://www.boe.es/gazeta/dias/1833/10/26/pdfs/GMD-1833-132.pdf#page=6","Abrir facsímil")</f>
        <v>Abrir facsímil</v>
      </c>
      <c r="K378" s="3" t="s">
        <v>24</v>
      </c>
    </row>
    <row r="379" spans="1:11" ht="42" customHeight="1">
      <c r="A379" s="2" t="s">
        <v>1180</v>
      </c>
      <c r="B379" s="2" t="s">
        <v>1180</v>
      </c>
      <c r="C379" s="2" t="s">
        <v>33</v>
      </c>
      <c r="D379" s="2" t="s">
        <v>34</v>
      </c>
      <c r="E379" s="5" t="s">
        <v>338</v>
      </c>
      <c r="F379" s="3" t="s">
        <v>339</v>
      </c>
      <c r="G379" s="3" t="s">
        <v>21</v>
      </c>
      <c r="H379" s="2" t="s">
        <v>22</v>
      </c>
      <c r="I379" s="2" t="s">
        <v>1181</v>
      </c>
      <c r="J379" s="3" t="str">
        <f>HYPERLINK("https://www.boe.es/gazeta/dias/1833/12/31/pdfs/GMD-1833-167.pdf#page=4","Abrir facsímil")</f>
        <v>Abrir facsímil</v>
      </c>
      <c r="K379" s="3" t="s">
        <v>24</v>
      </c>
    </row>
    <row r="380" spans="1:11" ht="42" customHeight="1">
      <c r="A380" s="2" t="s">
        <v>1182</v>
      </c>
      <c r="B380" s="2" t="s">
        <v>1182</v>
      </c>
      <c r="C380" s="2" t="s">
        <v>26</v>
      </c>
      <c r="D380" s="2" t="s">
        <v>18</v>
      </c>
      <c r="E380" s="5" t="s">
        <v>208</v>
      </c>
      <c r="F380" s="3" t="s">
        <v>209</v>
      </c>
      <c r="G380" s="3" t="s">
        <v>37</v>
      </c>
      <c r="H380" s="2" t="s">
        <v>22</v>
      </c>
      <c r="I380" s="2" t="s">
        <v>1183</v>
      </c>
      <c r="J380" s="3" t="str">
        <f>HYPERLINK("https://www.boe.es/gazeta/dias/1833/01/01/pdfs/GMD-1833-1.pdf#page=2","Abrir facsímil")</f>
        <v>Abrir facsímil</v>
      </c>
      <c r="K380" s="3" t="s">
        <v>24</v>
      </c>
    </row>
    <row r="381" spans="1:11" ht="42" customHeight="1">
      <c r="A381" s="2" t="s">
        <v>1184</v>
      </c>
      <c r="B381" s="2" t="s">
        <v>1185</v>
      </c>
      <c r="C381" s="2" t="s">
        <v>49</v>
      </c>
      <c r="D381" s="2" t="s">
        <v>50</v>
      </c>
      <c r="E381" s="5" t="s">
        <v>150</v>
      </c>
      <c r="F381" s="3" t="s">
        <v>151</v>
      </c>
      <c r="G381" s="3" t="s">
        <v>56</v>
      </c>
      <c r="H381" s="2" t="s">
        <v>22</v>
      </c>
      <c r="I381" s="2" t="s">
        <v>1186</v>
      </c>
      <c r="J381" s="3" t="str">
        <f>HYPERLINK("https://www.boe.es/gazeta/dias/1833/10/24/pdfs/GMD-1833-131.pdf#page=1","Abrir facsímil")</f>
        <v>Abrir facsímil</v>
      </c>
      <c r="K381" s="3" t="s">
        <v>24</v>
      </c>
    </row>
    <row r="382" spans="1:11" ht="42" customHeight="1">
      <c r="A382" s="2" t="s">
        <v>1187</v>
      </c>
      <c r="B382" s="2" t="s">
        <v>1188</v>
      </c>
      <c r="C382" s="2" t="s">
        <v>33</v>
      </c>
      <c r="D382" s="2" t="s">
        <v>34</v>
      </c>
      <c r="E382" s="5" t="s">
        <v>110</v>
      </c>
      <c r="F382" s="3" t="s">
        <v>111</v>
      </c>
      <c r="G382" s="3" t="s">
        <v>45</v>
      </c>
      <c r="H382" s="2" t="s">
        <v>38</v>
      </c>
      <c r="I382" s="2" t="s">
        <v>1189</v>
      </c>
      <c r="J382" s="3" t="str">
        <f>HYPERLINK("https://www.boe.es/gazeta/dias/1833/11/16/pdfs/GMD-1833-143.pdf#page=6","Abrir facsímil")</f>
        <v>Abrir facsímil</v>
      </c>
      <c r="K382" s="3" t="s">
        <v>40</v>
      </c>
    </row>
    <row r="383" spans="1:11" ht="42" customHeight="1">
      <c r="A383" s="2" t="s">
        <v>1190</v>
      </c>
      <c r="B383" s="2" t="s">
        <v>1191</v>
      </c>
      <c r="C383" s="2" t="s">
        <v>49</v>
      </c>
      <c r="D383" s="2" t="s">
        <v>50</v>
      </c>
      <c r="E383" s="5" t="s">
        <v>541</v>
      </c>
      <c r="F383" s="3" t="s">
        <v>542</v>
      </c>
      <c r="G383" s="3" t="s">
        <v>56</v>
      </c>
      <c r="H383" s="2" t="s">
        <v>22</v>
      </c>
      <c r="I383" s="2" t="s">
        <v>1192</v>
      </c>
      <c r="J383" s="3" t="str">
        <f>HYPERLINK("https://www.boe.es/gazeta/dias/1833/05/25/pdfs/GMD-1833-64.pdf#page=1","Abrir facsímil")</f>
        <v>Abrir facsímil</v>
      </c>
      <c r="K383" s="3" t="s">
        <v>24</v>
      </c>
    </row>
    <row r="384" spans="1:11" ht="42" customHeight="1">
      <c r="A384" s="2" t="s">
        <v>1193</v>
      </c>
      <c r="B384" s="2" t="s">
        <v>1194</v>
      </c>
      <c r="C384" s="2" t="s">
        <v>33</v>
      </c>
      <c r="D384" s="2" t="s">
        <v>34</v>
      </c>
      <c r="E384" s="5" t="s">
        <v>83</v>
      </c>
      <c r="F384" s="3" t="s">
        <v>84</v>
      </c>
      <c r="G384" s="3" t="s">
        <v>1098</v>
      </c>
      <c r="H384" s="2" t="s">
        <v>38</v>
      </c>
      <c r="I384" s="2" t="s">
        <v>1195</v>
      </c>
      <c r="J384" s="3" t="str">
        <f>HYPERLINK("https://www.boe.es/gazeta/dias/1833/02/23/pdfs/GMD-1833-24.pdf#page=6","Abrir facsímil")</f>
        <v>Abrir facsímil</v>
      </c>
      <c r="K384" s="3" t="s">
        <v>40</v>
      </c>
    </row>
    <row r="385" spans="1:11" ht="42" customHeight="1">
      <c r="A385" s="2" t="s">
        <v>1196</v>
      </c>
      <c r="B385" s="2" t="s">
        <v>1196</v>
      </c>
      <c r="C385" s="2" t="s">
        <v>49</v>
      </c>
      <c r="D385" s="2" t="s">
        <v>50</v>
      </c>
      <c r="E385" s="5" t="s">
        <v>601</v>
      </c>
      <c r="F385" s="3" t="s">
        <v>602</v>
      </c>
      <c r="G385" s="3" t="s">
        <v>21</v>
      </c>
      <c r="H385" s="2" t="s">
        <v>22</v>
      </c>
      <c r="I385" s="2" t="s">
        <v>1197</v>
      </c>
      <c r="J385" s="3" t="str">
        <f>HYPERLINK("https://www.boe.es/gazeta/dias/1833/12/21/pdfs/GMD-1833-163.pdf#page=4","Abrir facsímil")</f>
        <v>Abrir facsímil</v>
      </c>
      <c r="K385" s="3" t="s">
        <v>24</v>
      </c>
    </row>
    <row r="386" spans="1:11" ht="42" customHeight="1">
      <c r="A386" s="2" t="s">
        <v>1198</v>
      </c>
      <c r="B386" s="2" t="s">
        <v>1199</v>
      </c>
      <c r="C386" s="2" t="s">
        <v>33</v>
      </c>
      <c r="D386" s="2" t="s">
        <v>191</v>
      </c>
      <c r="E386" s="5" t="s">
        <v>1200</v>
      </c>
      <c r="F386" s="3" t="s">
        <v>1201</v>
      </c>
      <c r="G386" s="3" t="s">
        <v>56</v>
      </c>
      <c r="H386" s="2" t="s">
        <v>22</v>
      </c>
      <c r="I386" s="2" t="s">
        <v>1202</v>
      </c>
      <c r="J386" s="3" t="str">
        <f>HYPERLINK("https://www.boe.es/gazeta/dias/1833/10/27/pdfs/GMD-1833-133E.pdf#page=1","Abrir facsímil")</f>
        <v>Abrir facsímil</v>
      </c>
      <c r="K386" s="3" t="s">
        <v>24</v>
      </c>
    </row>
    <row r="387" spans="1:11" ht="42" customHeight="1">
      <c r="A387" s="2" t="s">
        <v>1203</v>
      </c>
      <c r="B387" s="2" t="s">
        <v>1204</v>
      </c>
      <c r="C387" s="2" t="s">
        <v>49</v>
      </c>
      <c r="D387" s="2" t="s">
        <v>50</v>
      </c>
      <c r="E387" s="5" t="s">
        <v>841</v>
      </c>
      <c r="F387" s="3" t="s">
        <v>842</v>
      </c>
      <c r="G387" s="3" t="s">
        <v>127</v>
      </c>
      <c r="H387" s="2" t="s">
        <v>22</v>
      </c>
      <c r="I387" s="2" t="s">
        <v>1205</v>
      </c>
      <c r="J387" s="3" t="str">
        <f>HYPERLINK("https://www.boe.es/gazeta/dias/1833/11/02/pdfs/GMD-1833-137.pdf#page=5","Abrir facsímil")</f>
        <v>Abrir facsímil</v>
      </c>
      <c r="K387" s="3" t="s">
        <v>24</v>
      </c>
    </row>
    <row r="388" spans="1:11" ht="42" customHeight="1">
      <c r="A388" s="2" t="s">
        <v>1206</v>
      </c>
      <c r="B388" s="2" t="s">
        <v>1207</v>
      </c>
      <c r="C388" s="2" t="s">
        <v>33</v>
      </c>
      <c r="D388" s="2" t="s">
        <v>34</v>
      </c>
      <c r="E388" s="5" t="s">
        <v>114</v>
      </c>
      <c r="F388" s="3" t="s">
        <v>115</v>
      </c>
      <c r="G388" s="3" t="s">
        <v>89</v>
      </c>
      <c r="H388" s="2" t="s">
        <v>22</v>
      </c>
      <c r="I388" s="2" t="s">
        <v>1208</v>
      </c>
      <c r="J388" s="3" t="str">
        <f>HYPERLINK("https://www.boe.es/gazeta/dias/1833/08/20/pdfs/GMD-1833-101.pdf#page=3","Abrir facsímil")</f>
        <v>Abrir facsímil</v>
      </c>
      <c r="K388" s="3" t="s">
        <v>24</v>
      </c>
    </row>
    <row r="389" spans="1:11" ht="42" customHeight="1">
      <c r="A389" s="2" t="s">
        <v>1209</v>
      </c>
      <c r="B389" s="2" t="s">
        <v>1209</v>
      </c>
      <c r="C389" s="2" t="s">
        <v>26</v>
      </c>
      <c r="D389" s="2" t="s">
        <v>18</v>
      </c>
      <c r="E389" s="5" t="s">
        <v>528</v>
      </c>
      <c r="F389" s="3" t="s">
        <v>529</v>
      </c>
      <c r="G389" s="3" t="s">
        <v>37</v>
      </c>
      <c r="H389" s="2" t="s">
        <v>22</v>
      </c>
      <c r="I389" s="2" t="s">
        <v>1210</v>
      </c>
      <c r="J389" s="3" t="str">
        <f>HYPERLINK("https://www.boe.es/gazeta/dias/1833/05/04/pdfs/GMD-1833-55.pdf#page=2","Abrir facsímil")</f>
        <v>Abrir facsímil</v>
      </c>
      <c r="K389" s="3" t="s">
        <v>24</v>
      </c>
    </row>
    <row r="390" spans="1:11" ht="42" customHeight="1">
      <c r="A390" s="2" t="s">
        <v>1211</v>
      </c>
      <c r="B390" s="2" t="s">
        <v>1212</v>
      </c>
      <c r="C390" s="2" t="s">
        <v>17</v>
      </c>
      <c r="D390" s="2" t="s">
        <v>18</v>
      </c>
      <c r="E390" s="5" t="s">
        <v>566</v>
      </c>
      <c r="F390" s="3" t="s">
        <v>567</v>
      </c>
      <c r="G390" s="3" t="s">
        <v>21</v>
      </c>
      <c r="H390" s="2" t="s">
        <v>22</v>
      </c>
      <c r="I390" s="2" t="s">
        <v>1213</v>
      </c>
      <c r="J390" s="3" t="str">
        <f>HYPERLINK("https://www.boe.es/gazeta/dias/1833/07/30/pdfs/GMD-1833-92.pdf#page=4","Abrir facsímil")</f>
        <v>Abrir facsímil</v>
      </c>
      <c r="K390" s="3" t="s">
        <v>24</v>
      </c>
    </row>
    <row r="391" spans="1:11" ht="42" customHeight="1">
      <c r="A391" s="2" t="s">
        <v>1214</v>
      </c>
      <c r="B391" s="2" t="s">
        <v>1215</v>
      </c>
      <c r="C391" s="2" t="s">
        <v>297</v>
      </c>
      <c r="D391" s="2" t="s">
        <v>18</v>
      </c>
      <c r="E391" s="5" t="s">
        <v>137</v>
      </c>
      <c r="F391" s="3" t="s">
        <v>138</v>
      </c>
      <c r="G391" s="3" t="s">
        <v>21</v>
      </c>
      <c r="H391" s="2" t="s">
        <v>22</v>
      </c>
      <c r="I391" s="2" t="s">
        <v>1216</v>
      </c>
      <c r="J391" s="3" t="str">
        <f>HYPERLINK("https://www.boe.es/gazeta/dias/1833/03/12/pdfs/GMD-1833-31.pdf#page=4","Abrir facsímil")</f>
        <v>Abrir facsímil</v>
      </c>
      <c r="K391" s="3" t="s">
        <v>24</v>
      </c>
    </row>
    <row r="392" spans="1:11" ht="42" customHeight="1">
      <c r="A392" s="2" t="s">
        <v>1217</v>
      </c>
      <c r="B392" s="2" t="s">
        <v>1217</v>
      </c>
      <c r="C392" s="2" t="s">
        <v>33</v>
      </c>
      <c r="D392" s="2" t="s">
        <v>34</v>
      </c>
      <c r="E392" s="5" t="s">
        <v>92</v>
      </c>
      <c r="F392" s="3" t="s">
        <v>93</v>
      </c>
      <c r="G392" s="3" t="s">
        <v>37</v>
      </c>
      <c r="H392" s="2" t="s">
        <v>22</v>
      </c>
      <c r="I392" s="2" t="s">
        <v>1218</v>
      </c>
      <c r="J392" s="3" t="str">
        <f>HYPERLINK("https://www.boe.es/gazeta/dias/1833/05/21/pdfs/GMD-1833-62.pdf#page=2","Abrir facsímil")</f>
        <v>Abrir facsímil</v>
      </c>
      <c r="K392" s="3" t="s">
        <v>24</v>
      </c>
    </row>
    <row r="393" spans="1:11" ht="42" customHeight="1">
      <c r="A393" s="2" t="s">
        <v>1219</v>
      </c>
      <c r="B393" s="2" t="s">
        <v>1220</v>
      </c>
      <c r="C393" s="2" t="s">
        <v>33</v>
      </c>
      <c r="D393" s="2" t="s">
        <v>34</v>
      </c>
      <c r="E393" s="5" t="s">
        <v>125</v>
      </c>
      <c r="F393" s="3" t="s">
        <v>126</v>
      </c>
      <c r="G393" s="3" t="s">
        <v>696</v>
      </c>
      <c r="H393" s="2" t="s">
        <v>22</v>
      </c>
      <c r="I393" s="2" t="s">
        <v>1221</v>
      </c>
      <c r="J393" s="3" t="str">
        <f>HYPERLINK("https://www.boe.es/gazeta/dias/1833/08/29/pdfs/GMD-1833-105.pdf#page=3","Abrir facsímil")</f>
        <v>Abrir facsímil</v>
      </c>
      <c r="K393" s="3" t="s">
        <v>24</v>
      </c>
    </row>
    <row r="394" spans="1:11" ht="42" customHeight="1">
      <c r="A394" s="2" t="s">
        <v>1222</v>
      </c>
      <c r="B394" s="2" t="s">
        <v>1223</v>
      </c>
      <c r="C394" s="2" t="s">
        <v>131</v>
      </c>
      <c r="D394" s="2" t="s">
        <v>18</v>
      </c>
      <c r="E394" s="5" t="s">
        <v>659</v>
      </c>
      <c r="F394" s="3" t="s">
        <v>660</v>
      </c>
      <c r="G394" s="3" t="s">
        <v>56</v>
      </c>
      <c r="H394" s="2" t="s">
        <v>22</v>
      </c>
      <c r="I394" s="2" t="s">
        <v>1224</v>
      </c>
      <c r="J394" s="3" t="str">
        <f>HYPERLINK("https://www.boe.es/gazeta/dias/1833/07/09/pdfs/GMD-1833-83.pdf#page=1","Abrir facsímil")</f>
        <v>Abrir facsímil</v>
      </c>
      <c r="K394" s="3" t="s">
        <v>24</v>
      </c>
    </row>
    <row r="395" spans="1:11" ht="42" customHeight="1">
      <c r="A395" s="2" t="s">
        <v>1225</v>
      </c>
      <c r="B395" s="2" t="s">
        <v>1226</v>
      </c>
      <c r="C395" s="2" t="s">
        <v>26</v>
      </c>
      <c r="D395" s="2" t="s">
        <v>18</v>
      </c>
      <c r="E395" s="5" t="s">
        <v>150</v>
      </c>
      <c r="F395" s="3" t="s">
        <v>151</v>
      </c>
      <c r="G395" s="3" t="s">
        <v>56</v>
      </c>
      <c r="H395" s="2" t="s">
        <v>22</v>
      </c>
      <c r="I395" s="2" t="s">
        <v>1227</v>
      </c>
      <c r="J395" s="3" t="str">
        <f>HYPERLINK("https://www.boe.es/gazeta/dias/1833/10/24/pdfs/GMD-1833-131.pdf#page=1","Abrir facsímil")</f>
        <v>Abrir facsímil</v>
      </c>
      <c r="K395" s="3" t="s">
        <v>24</v>
      </c>
    </row>
    <row r="396" spans="1:11" ht="42" customHeight="1">
      <c r="A396" s="2" t="s">
        <v>1228</v>
      </c>
      <c r="B396" s="2" t="s">
        <v>1228</v>
      </c>
      <c r="C396" s="2" t="s">
        <v>33</v>
      </c>
      <c r="D396" s="2" t="s">
        <v>34</v>
      </c>
      <c r="E396" s="5" t="s">
        <v>98</v>
      </c>
      <c r="F396" s="3" t="s">
        <v>99</v>
      </c>
      <c r="G396" s="3" t="s">
        <v>37</v>
      </c>
      <c r="H396" s="2" t="s">
        <v>22</v>
      </c>
      <c r="I396" s="2" t="s">
        <v>1229</v>
      </c>
      <c r="J396" s="3" t="str">
        <f>HYPERLINK("https://www.boe.es/gazeta/dias/1833/07/04/pdfs/GMD-1833-81.pdf#page=2","Abrir facsímil")</f>
        <v>Abrir facsímil</v>
      </c>
      <c r="K396" s="3" t="s">
        <v>24</v>
      </c>
    </row>
    <row r="397" spans="1:11" ht="42" customHeight="1">
      <c r="A397" s="2" t="s">
        <v>1230</v>
      </c>
      <c r="B397" s="2" t="s">
        <v>1231</v>
      </c>
      <c r="C397" s="2" t="s">
        <v>122</v>
      </c>
      <c r="D397" s="2" t="s">
        <v>18</v>
      </c>
      <c r="E397" s="5" t="s">
        <v>596</v>
      </c>
      <c r="F397" s="3" t="s">
        <v>597</v>
      </c>
      <c r="G397" s="3" t="s">
        <v>56</v>
      </c>
      <c r="H397" s="2" t="s">
        <v>22</v>
      </c>
      <c r="I397" s="2" t="s">
        <v>1232</v>
      </c>
      <c r="J397" s="3" t="str">
        <f>HYPERLINK("https://www.boe.es/gazeta/dias/1833/10/29/pdfs/GMD-1833-134.pdf#page=1","Abrir facsímil")</f>
        <v>Abrir facsímil</v>
      </c>
      <c r="K397" s="3" t="s">
        <v>24</v>
      </c>
    </row>
    <row r="398" spans="1:11" ht="42" customHeight="1">
      <c r="A398" s="2" t="s">
        <v>1233</v>
      </c>
      <c r="B398" s="2" t="s">
        <v>1233</v>
      </c>
      <c r="C398" s="2" t="s">
        <v>33</v>
      </c>
      <c r="D398" s="2" t="s">
        <v>34</v>
      </c>
      <c r="E398" s="5" t="s">
        <v>186</v>
      </c>
      <c r="F398" s="3" t="s">
        <v>187</v>
      </c>
      <c r="G398" s="3" t="s">
        <v>89</v>
      </c>
      <c r="H398" s="2" t="s">
        <v>22</v>
      </c>
      <c r="I398" s="2" t="s">
        <v>1234</v>
      </c>
      <c r="J398" s="3" t="str">
        <f>HYPERLINK("https://www.boe.es/gazeta/dias/1833/07/02/pdfs/GMD-1833-80.pdf#page=3","Abrir facsímil")</f>
        <v>Abrir facsímil</v>
      </c>
      <c r="K398" s="3" t="s">
        <v>24</v>
      </c>
    </row>
    <row r="399" spans="1:11" ht="42" customHeight="1">
      <c r="A399" s="2" t="s">
        <v>1235</v>
      </c>
      <c r="B399" s="2" t="s">
        <v>1235</v>
      </c>
      <c r="C399" s="2" t="s">
        <v>49</v>
      </c>
      <c r="D399" s="2" t="s">
        <v>50</v>
      </c>
      <c r="E399" s="5" t="s">
        <v>671</v>
      </c>
      <c r="F399" s="3" t="s">
        <v>672</v>
      </c>
      <c r="G399" s="3" t="s">
        <v>37</v>
      </c>
      <c r="H399" s="2" t="s">
        <v>22</v>
      </c>
      <c r="I399" s="2" t="s">
        <v>1236</v>
      </c>
      <c r="J399" s="3" t="str">
        <f>HYPERLINK("https://www.boe.es/gazeta/dias/1833/11/28/pdfs/GMD-1833-151.pdf#page=2","Abrir facsímil")</f>
        <v>Abrir facsímil</v>
      </c>
      <c r="K399" s="3" t="s">
        <v>24</v>
      </c>
    </row>
    <row r="400" spans="1:11" ht="42" customHeight="1">
      <c r="A400" s="2" t="s">
        <v>1235</v>
      </c>
      <c r="B400" s="2" t="s">
        <v>1235</v>
      </c>
      <c r="C400" s="2" t="s">
        <v>26</v>
      </c>
      <c r="D400" s="2" t="s">
        <v>18</v>
      </c>
      <c r="E400" s="5" t="s">
        <v>192</v>
      </c>
      <c r="F400" s="3" t="s">
        <v>218</v>
      </c>
      <c r="G400" s="3" t="s">
        <v>219</v>
      </c>
      <c r="H400" s="2" t="s">
        <v>22</v>
      </c>
      <c r="I400" s="2" t="s">
        <v>1237</v>
      </c>
      <c r="J400" s="3" t="str">
        <f>HYPERLINK("https://www.boe.es/gazeta/dias/1833/12/14/pdfs/GMD-1833-159.pdf#page=4","Abrir facsímil")</f>
        <v>Abrir facsímil</v>
      </c>
      <c r="K400" s="3" t="s">
        <v>24</v>
      </c>
    </row>
    <row r="401" spans="1:11" ht="42" customHeight="1">
      <c r="A401" s="2" t="s">
        <v>1238</v>
      </c>
      <c r="B401" s="2" t="s">
        <v>1238</v>
      </c>
      <c r="C401" s="2" t="s">
        <v>33</v>
      </c>
      <c r="D401" s="2" t="s">
        <v>34</v>
      </c>
      <c r="E401" s="5" t="s">
        <v>369</v>
      </c>
      <c r="F401" s="3" t="s">
        <v>370</v>
      </c>
      <c r="G401" s="3" t="s">
        <v>37</v>
      </c>
      <c r="H401" s="2" t="s">
        <v>22</v>
      </c>
      <c r="I401" s="2" t="s">
        <v>1239</v>
      </c>
      <c r="J401" s="3" t="str">
        <f>HYPERLINK("https://www.boe.es/gazeta/dias/1833/07/27/pdfs/GMD-1833-91.pdf#page=2","Abrir facsímil")</f>
        <v>Abrir facsímil</v>
      </c>
      <c r="K401" s="3" t="s">
        <v>24</v>
      </c>
    </row>
    <row r="402" spans="1:11" ht="42" customHeight="1">
      <c r="A402" s="2" t="s">
        <v>1240</v>
      </c>
      <c r="B402" s="2" t="s">
        <v>1241</v>
      </c>
      <c r="C402" s="2" t="s">
        <v>33</v>
      </c>
      <c r="D402" s="2" t="s">
        <v>34</v>
      </c>
      <c r="E402" s="5" t="s">
        <v>159</v>
      </c>
      <c r="F402" s="3" t="s">
        <v>160</v>
      </c>
      <c r="G402" s="3" t="s">
        <v>175</v>
      </c>
      <c r="H402" s="2" t="s">
        <v>22</v>
      </c>
      <c r="I402" s="2" t="s">
        <v>1242</v>
      </c>
      <c r="J402" s="3" t="str">
        <f>HYPERLINK("https://www.boe.es/gazeta/dias/1833/09/24/pdfs/GMD-1833-116.pdf#page=7","Abrir facsímil")</f>
        <v>Abrir facsímil</v>
      </c>
      <c r="K402" s="3" t="s">
        <v>24</v>
      </c>
    </row>
    <row r="403" spans="1:11" ht="42" customHeight="1">
      <c r="A403" s="2" t="s">
        <v>1243</v>
      </c>
      <c r="B403" s="2" t="s">
        <v>1244</v>
      </c>
      <c r="C403" s="2" t="s">
        <v>49</v>
      </c>
      <c r="D403" s="2" t="s">
        <v>50</v>
      </c>
      <c r="E403" s="5" t="s">
        <v>150</v>
      </c>
      <c r="F403" s="3" t="s">
        <v>151</v>
      </c>
      <c r="G403" s="3" t="s">
        <v>56</v>
      </c>
      <c r="H403" s="2" t="s">
        <v>22</v>
      </c>
      <c r="I403" s="2" t="s">
        <v>1245</v>
      </c>
      <c r="J403" s="3" t="str">
        <f>HYPERLINK("https://www.boe.es/gazeta/dias/1833/10/24/pdfs/GMD-1833-131.pdf#page=1","Abrir facsímil")</f>
        <v>Abrir facsímil</v>
      </c>
      <c r="K403" s="3" t="s">
        <v>24</v>
      </c>
    </row>
    <row r="404" spans="1:11" ht="42" customHeight="1">
      <c r="A404" s="2" t="s">
        <v>1246</v>
      </c>
      <c r="B404" s="2" t="s">
        <v>1247</v>
      </c>
      <c r="C404" s="2" t="s">
        <v>207</v>
      </c>
      <c r="D404" s="2" t="s">
        <v>18</v>
      </c>
      <c r="E404" s="5" t="s">
        <v>141</v>
      </c>
      <c r="F404" s="3" t="s">
        <v>142</v>
      </c>
      <c r="G404" s="3" t="s">
        <v>56</v>
      </c>
      <c r="H404" s="2" t="s">
        <v>22</v>
      </c>
      <c r="I404" s="2" t="s">
        <v>1248</v>
      </c>
      <c r="J404" s="3" t="str">
        <f>HYPERLINK("https://www.boe.es/gazeta/dias/1833/11/05/pdfs/GMD-1833-138.pdf#page=1","Abrir facsímil")</f>
        <v>Abrir facsímil</v>
      </c>
      <c r="K404" s="3" t="s">
        <v>24</v>
      </c>
    </row>
    <row r="405" spans="1:11" ht="42" customHeight="1">
      <c r="A405" s="2" t="s">
        <v>1249</v>
      </c>
      <c r="B405" s="2" t="s">
        <v>1250</v>
      </c>
      <c r="C405" s="2" t="s">
        <v>26</v>
      </c>
      <c r="D405" s="2" t="s">
        <v>18</v>
      </c>
      <c r="E405" s="5" t="s">
        <v>554</v>
      </c>
      <c r="F405" s="3" t="s">
        <v>555</v>
      </c>
      <c r="G405" s="3" t="s">
        <v>21</v>
      </c>
      <c r="H405" s="2" t="s">
        <v>22</v>
      </c>
      <c r="I405" s="2" t="s">
        <v>1251</v>
      </c>
      <c r="J405" s="3" t="str">
        <f>HYPERLINK("https://www.boe.es/gazeta/dias/1833/06/29/pdfs/GMD-1833-79.pdf#page=4","Abrir facsímil")</f>
        <v>Abrir facsímil</v>
      </c>
      <c r="K405" s="3" t="s">
        <v>24</v>
      </c>
    </row>
    <row r="406" spans="1:11" ht="42" customHeight="1">
      <c r="A406" s="2" t="s">
        <v>1252</v>
      </c>
      <c r="B406" s="2" t="s">
        <v>1252</v>
      </c>
      <c r="C406" s="2" t="s">
        <v>33</v>
      </c>
      <c r="D406" s="2" t="s">
        <v>34</v>
      </c>
      <c r="E406" s="5" t="s">
        <v>443</v>
      </c>
      <c r="F406" s="3" t="s">
        <v>444</v>
      </c>
      <c r="G406" s="3" t="s">
        <v>89</v>
      </c>
      <c r="H406" s="2" t="s">
        <v>22</v>
      </c>
      <c r="I406" s="2" t="s">
        <v>1253</v>
      </c>
      <c r="J406" s="3" t="str">
        <f>HYPERLINK("https://www.boe.es/gazeta/dias/1833/07/25/pdfs/GMD-1833-90.pdf#page=3","Abrir facsímil")</f>
        <v>Abrir facsímil</v>
      </c>
      <c r="K406" s="3" t="s">
        <v>24</v>
      </c>
    </row>
    <row r="407" spans="1:11" ht="42" customHeight="1">
      <c r="A407" s="2" t="s">
        <v>1254</v>
      </c>
      <c r="B407" s="2" t="s">
        <v>1254</v>
      </c>
      <c r="C407" s="2" t="s">
        <v>26</v>
      </c>
      <c r="D407" s="2" t="s">
        <v>18</v>
      </c>
      <c r="E407" s="5" t="s">
        <v>61</v>
      </c>
      <c r="F407" s="3" t="s">
        <v>62</v>
      </c>
      <c r="G407" s="3" t="s">
        <v>37</v>
      </c>
      <c r="H407" s="2" t="s">
        <v>22</v>
      </c>
      <c r="I407" s="2" t="s">
        <v>1255</v>
      </c>
      <c r="J407" s="3" t="str">
        <f>HYPERLINK("https://www.boe.es/gazeta/dias/1833/10/15/pdfs/GMD-1833-126.pdf#page=2","Abrir facsímil")</f>
        <v>Abrir facsímil</v>
      </c>
      <c r="K407" s="3" t="s">
        <v>24</v>
      </c>
    </row>
    <row r="408" spans="1:11" ht="42" customHeight="1">
      <c r="A408" s="2" t="s">
        <v>1256</v>
      </c>
      <c r="B408" s="2" t="s">
        <v>1256</v>
      </c>
      <c r="C408" s="2" t="s">
        <v>33</v>
      </c>
      <c r="D408" s="2" t="s">
        <v>34</v>
      </c>
      <c r="E408" s="5" t="s">
        <v>426</v>
      </c>
      <c r="F408" s="3" t="s">
        <v>1257</v>
      </c>
      <c r="G408" s="3" t="s">
        <v>89</v>
      </c>
      <c r="H408" s="2" t="s">
        <v>22</v>
      </c>
      <c r="I408" s="2" t="s">
        <v>1258</v>
      </c>
      <c r="J408" s="3" t="str">
        <f>HYPERLINK("https://www.boe.es/gazeta/dias/1833/10/31/pdfs/GMD-1833-135.pdf#page=3","Abrir facsímil")</f>
        <v>Abrir facsímil</v>
      </c>
      <c r="K408" s="3" t="s">
        <v>24</v>
      </c>
    </row>
    <row r="409" spans="1:11" ht="42" customHeight="1">
      <c r="A409" s="2" t="s">
        <v>1259</v>
      </c>
      <c r="B409" s="2" t="s">
        <v>1259</v>
      </c>
      <c r="C409" s="2" t="s">
        <v>33</v>
      </c>
      <c r="D409" s="2" t="s">
        <v>34</v>
      </c>
      <c r="E409" s="5" t="s">
        <v>110</v>
      </c>
      <c r="F409" s="3" t="s">
        <v>111</v>
      </c>
      <c r="G409" s="3" t="s">
        <v>127</v>
      </c>
      <c r="H409" s="2" t="s">
        <v>22</v>
      </c>
      <c r="I409" s="2" t="s">
        <v>1260</v>
      </c>
      <c r="J409" s="3" t="str">
        <f>HYPERLINK("https://www.boe.es/gazeta/dias/1833/11/16/pdfs/GMD-1833-143.pdf#page=5","Abrir facsímil")</f>
        <v>Abrir facsímil</v>
      </c>
      <c r="K409" s="3" t="s">
        <v>24</v>
      </c>
    </row>
    <row r="410" spans="1:11" ht="42" customHeight="1">
      <c r="A410" s="2" t="s">
        <v>1261</v>
      </c>
      <c r="B410" s="2" t="s">
        <v>1262</v>
      </c>
      <c r="C410" s="2" t="s">
        <v>122</v>
      </c>
      <c r="D410" s="2" t="s">
        <v>18</v>
      </c>
      <c r="E410" s="5" t="s">
        <v>587</v>
      </c>
      <c r="F410" s="3" t="s">
        <v>588</v>
      </c>
      <c r="G410" s="3" t="s">
        <v>21</v>
      </c>
      <c r="H410" s="2" t="s">
        <v>22</v>
      </c>
      <c r="I410" s="2" t="s">
        <v>1263</v>
      </c>
      <c r="J410" s="3" t="str">
        <f>HYPERLINK("https://www.boe.es/gazeta/dias/1833/09/03/pdfs/GMD-1833-107.pdf#page=4","Abrir facsímil")</f>
        <v>Abrir facsímil</v>
      </c>
      <c r="K410" s="3" t="s">
        <v>24</v>
      </c>
    </row>
    <row r="411" spans="1:11" ht="42" customHeight="1">
      <c r="A411" s="2" t="s">
        <v>1264</v>
      </c>
      <c r="B411" s="2" t="s">
        <v>1265</v>
      </c>
      <c r="C411" s="2" t="s">
        <v>26</v>
      </c>
      <c r="D411" s="2" t="s">
        <v>18</v>
      </c>
      <c r="E411" s="5" t="s">
        <v>452</v>
      </c>
      <c r="F411" s="3" t="s">
        <v>453</v>
      </c>
      <c r="G411" s="3" t="s">
        <v>89</v>
      </c>
      <c r="H411" s="2" t="s">
        <v>22</v>
      </c>
      <c r="I411" s="2" t="s">
        <v>1266</v>
      </c>
      <c r="J411" s="3" t="str">
        <f>HYPERLINK("https://www.boe.es/gazeta/dias/1833/12/17/pdfs/GMD-1833-161.pdf#page=3","Abrir facsímil")</f>
        <v>Abrir facsímil</v>
      </c>
      <c r="K411" s="3" t="s">
        <v>24</v>
      </c>
    </row>
    <row r="412" spans="1:11" ht="42" customHeight="1">
      <c r="A412" s="2" t="s">
        <v>1267</v>
      </c>
      <c r="B412" s="2" t="s">
        <v>1267</v>
      </c>
      <c r="C412" s="2" t="s">
        <v>33</v>
      </c>
      <c r="D412" s="2" t="s">
        <v>34</v>
      </c>
      <c r="E412" s="5" t="s">
        <v>409</v>
      </c>
      <c r="F412" s="3" t="s">
        <v>410</v>
      </c>
      <c r="G412" s="3" t="s">
        <v>127</v>
      </c>
      <c r="H412" s="2" t="s">
        <v>22</v>
      </c>
      <c r="I412" s="2" t="s">
        <v>1268</v>
      </c>
      <c r="J412" s="3" t="str">
        <f>HYPERLINK("https://www.boe.es/gazeta/dias/1833/11/23/pdfs/GMD-1833-147.pdf#page=5","Abrir facsímil")</f>
        <v>Abrir facsímil</v>
      </c>
      <c r="K412" s="3" t="s">
        <v>24</v>
      </c>
    </row>
    <row r="413" spans="1:11" ht="42" customHeight="1">
      <c r="A413" s="2" t="s">
        <v>1269</v>
      </c>
      <c r="B413" s="2" t="s">
        <v>1270</v>
      </c>
      <c r="C413" s="2" t="s">
        <v>49</v>
      </c>
      <c r="D413" s="2" t="s">
        <v>50</v>
      </c>
      <c r="E413" s="5" t="s">
        <v>1165</v>
      </c>
      <c r="F413" s="3" t="s">
        <v>1166</v>
      </c>
      <c r="G413" s="3" t="s">
        <v>127</v>
      </c>
      <c r="H413" s="2" t="s">
        <v>22</v>
      </c>
      <c r="I413" s="2" t="s">
        <v>1271</v>
      </c>
      <c r="J413" s="3" t="str">
        <f>HYPERLINK("https://www.boe.es/gazeta/dias/1833/09/12/pdfs/GMD-1833-111.pdf#page=5","Abrir facsímil")</f>
        <v>Abrir facsímil</v>
      </c>
      <c r="K413" s="3" t="s">
        <v>24</v>
      </c>
    </row>
    <row r="414" spans="1:11" ht="42" customHeight="1">
      <c r="A414" s="2" t="s">
        <v>1269</v>
      </c>
      <c r="B414" s="2" t="s">
        <v>1270</v>
      </c>
      <c r="C414" s="2" t="s">
        <v>33</v>
      </c>
      <c r="D414" s="2" t="s">
        <v>34</v>
      </c>
      <c r="E414" s="5" t="s">
        <v>159</v>
      </c>
      <c r="F414" s="3" t="s">
        <v>160</v>
      </c>
      <c r="G414" s="3" t="s">
        <v>175</v>
      </c>
      <c r="H414" s="2" t="s">
        <v>22</v>
      </c>
      <c r="I414" s="2" t="s">
        <v>1272</v>
      </c>
      <c r="J414" s="3" t="str">
        <f>HYPERLINK("https://www.boe.es/gazeta/dias/1833/09/24/pdfs/GMD-1833-116.pdf#page=7","Abrir facsímil")</f>
        <v>Abrir facsímil</v>
      </c>
      <c r="K414" s="3" t="s">
        <v>24</v>
      </c>
    </row>
    <row r="415" spans="1:11" ht="42" customHeight="1">
      <c r="A415" s="2" t="s">
        <v>1273</v>
      </c>
      <c r="B415" s="2" t="s">
        <v>1274</v>
      </c>
      <c r="C415" s="2" t="s">
        <v>49</v>
      </c>
      <c r="D415" s="2" t="s">
        <v>50</v>
      </c>
      <c r="E415" s="5" t="s">
        <v>436</v>
      </c>
      <c r="F415" s="3" t="s">
        <v>437</v>
      </c>
      <c r="G415" s="3" t="s">
        <v>37</v>
      </c>
      <c r="H415" s="2" t="s">
        <v>22</v>
      </c>
      <c r="I415" s="2" t="s">
        <v>1275</v>
      </c>
      <c r="J415" s="3" t="str">
        <f>HYPERLINK("https://www.boe.es/gazeta/dias/1833/03/23/pdfs/GMD-1833-36.pdf#page=2","Abrir facsímil")</f>
        <v>Abrir facsímil</v>
      </c>
      <c r="K415" s="3" t="s">
        <v>24</v>
      </c>
    </row>
    <row r="416" spans="1:11" ht="42" customHeight="1">
      <c r="A416" s="2" t="s">
        <v>1276</v>
      </c>
      <c r="B416" s="2" t="s">
        <v>1277</v>
      </c>
      <c r="C416" s="2" t="s">
        <v>33</v>
      </c>
      <c r="D416" s="2" t="s">
        <v>34</v>
      </c>
      <c r="E416" s="5" t="s">
        <v>743</v>
      </c>
      <c r="F416" s="3" t="s">
        <v>744</v>
      </c>
      <c r="G416" s="3" t="s">
        <v>745</v>
      </c>
      <c r="H416" s="2" t="s">
        <v>22</v>
      </c>
      <c r="I416" s="2" t="s">
        <v>1278</v>
      </c>
      <c r="J416" s="3" t="str">
        <f>HYPERLINK("https://www.boe.es/gazeta/dias/1833/02/19/pdfs/GMD-1833-22.pdf#page=5","Abrir facsímil")</f>
        <v>Abrir facsímil</v>
      </c>
      <c r="K416" s="3" t="s">
        <v>24</v>
      </c>
    </row>
    <row r="417" spans="1:11" ht="42" customHeight="1">
      <c r="A417" s="2" t="s">
        <v>1279</v>
      </c>
      <c r="B417" s="2" t="s">
        <v>1279</v>
      </c>
      <c r="C417" s="2" t="s">
        <v>131</v>
      </c>
      <c r="D417" s="2" t="s">
        <v>18</v>
      </c>
      <c r="E417" s="5" t="s">
        <v>596</v>
      </c>
      <c r="F417" s="3" t="s">
        <v>597</v>
      </c>
      <c r="G417" s="3" t="s">
        <v>89</v>
      </c>
      <c r="H417" s="2" t="s">
        <v>22</v>
      </c>
      <c r="I417" s="2" t="s">
        <v>1280</v>
      </c>
      <c r="J417" s="3" t="str">
        <f>HYPERLINK("https://www.boe.es/gazeta/dias/1833/10/29/pdfs/GMD-1833-134.pdf#page=3","Abrir facsímil")</f>
        <v>Abrir facsímil</v>
      </c>
      <c r="K417" s="3" t="s">
        <v>24</v>
      </c>
    </row>
    <row r="418" spans="1:11" ht="42" customHeight="1">
      <c r="A418" s="2" t="s">
        <v>1281</v>
      </c>
      <c r="B418" s="2" t="s">
        <v>1281</v>
      </c>
      <c r="C418" s="2" t="s">
        <v>131</v>
      </c>
      <c r="D418" s="2" t="s">
        <v>18</v>
      </c>
      <c r="E418" s="5" t="s">
        <v>566</v>
      </c>
      <c r="F418" s="3" t="s">
        <v>567</v>
      </c>
      <c r="G418" s="3" t="s">
        <v>21</v>
      </c>
      <c r="H418" s="2" t="s">
        <v>22</v>
      </c>
      <c r="I418" s="2" t="s">
        <v>1282</v>
      </c>
      <c r="J418" s="3" t="str">
        <f>HYPERLINK("https://www.boe.es/gazeta/dias/1833/07/30/pdfs/GMD-1833-92.pdf#page=4","Abrir facsímil")</f>
        <v>Abrir facsímil</v>
      </c>
      <c r="K418" s="3" t="s">
        <v>24</v>
      </c>
    </row>
    <row r="419" spans="1:11" ht="42" customHeight="1">
      <c r="A419" s="2" t="s">
        <v>1283</v>
      </c>
      <c r="B419" s="2" t="s">
        <v>1283</v>
      </c>
      <c r="C419" s="2" t="s">
        <v>26</v>
      </c>
      <c r="D419" s="2" t="s">
        <v>18</v>
      </c>
      <c r="E419" s="5" t="s">
        <v>165</v>
      </c>
      <c r="F419" s="3" t="s">
        <v>166</v>
      </c>
      <c r="G419" s="3" t="s">
        <v>37</v>
      </c>
      <c r="H419" s="2" t="s">
        <v>22</v>
      </c>
      <c r="I419" s="2" t="s">
        <v>1284</v>
      </c>
      <c r="J419" s="3" t="str">
        <f>HYPERLINK("https://www.boe.es/gazeta/dias/1833/08/15/pdfs/GMD-1833-99.pdf#page=2","Abrir facsímil")</f>
        <v>Abrir facsímil</v>
      </c>
      <c r="K419" s="3" t="s">
        <v>24</v>
      </c>
    </row>
    <row r="420" spans="1:11" ht="42" customHeight="1">
      <c r="A420" s="2" t="s">
        <v>1285</v>
      </c>
      <c r="B420" s="2" t="s">
        <v>1285</v>
      </c>
      <c r="C420" s="2" t="s">
        <v>207</v>
      </c>
      <c r="D420" s="2" t="s">
        <v>18</v>
      </c>
      <c r="E420" s="5" t="s">
        <v>141</v>
      </c>
      <c r="F420" s="3" t="s">
        <v>142</v>
      </c>
      <c r="G420" s="3" t="s">
        <v>21</v>
      </c>
      <c r="H420" s="2" t="s">
        <v>22</v>
      </c>
      <c r="I420" s="2" t="s">
        <v>1286</v>
      </c>
      <c r="J420" s="3" t="str">
        <f>HYPERLINK("https://www.boe.es/gazeta/dias/1833/11/05/pdfs/GMD-1833-138.pdf#page=4","Abrir facsímil")</f>
        <v>Abrir facsímil</v>
      </c>
      <c r="K420" s="3" t="s">
        <v>24</v>
      </c>
    </row>
    <row r="421" spans="1:11" ht="42" customHeight="1">
      <c r="A421" s="2" t="s">
        <v>1287</v>
      </c>
      <c r="B421" s="2" t="s">
        <v>1287</v>
      </c>
      <c r="C421" s="2" t="s">
        <v>33</v>
      </c>
      <c r="D421" s="2" t="s">
        <v>34</v>
      </c>
      <c r="E421" s="5" t="s">
        <v>1288</v>
      </c>
      <c r="F421" s="3" t="s">
        <v>1289</v>
      </c>
      <c r="G421" s="3" t="s">
        <v>89</v>
      </c>
      <c r="H421" s="2" t="s">
        <v>22</v>
      </c>
      <c r="I421" s="2" t="s">
        <v>1290</v>
      </c>
      <c r="J421" s="3" t="str">
        <f>HYPERLINK("https://www.boe.es/gazeta/dias/1833/09/19/pdfs/GMD-1833-114.pdf#page=3","Abrir facsímil")</f>
        <v>Abrir facsímil</v>
      </c>
      <c r="K421" s="3" t="s">
        <v>24</v>
      </c>
    </row>
    <row r="422" spans="1:11" ht="42" customHeight="1">
      <c r="A422" s="2" t="s">
        <v>1291</v>
      </c>
      <c r="B422" s="2" t="s">
        <v>1292</v>
      </c>
      <c r="C422" s="2" t="s">
        <v>131</v>
      </c>
      <c r="D422" s="2" t="s">
        <v>18</v>
      </c>
      <c r="E422" s="5" t="s">
        <v>554</v>
      </c>
      <c r="F422" s="3" t="s">
        <v>555</v>
      </c>
      <c r="G422" s="3" t="s">
        <v>37</v>
      </c>
      <c r="H422" s="2" t="s">
        <v>38</v>
      </c>
      <c r="I422" s="2" t="s">
        <v>1293</v>
      </c>
      <c r="J422" s="3" t="str">
        <f>HYPERLINK("https://www.boe.es/gazeta/dias/1833/06/29/pdfs/GMD-1833-79.pdf#page=2","Abrir facsímil")</f>
        <v>Abrir facsímil</v>
      </c>
      <c r="K422" s="3" t="s">
        <v>40</v>
      </c>
    </row>
    <row r="423" spans="1:11" ht="42" customHeight="1">
      <c r="A423" s="2" t="s">
        <v>1291</v>
      </c>
      <c r="B423" s="2" t="s">
        <v>1292</v>
      </c>
      <c r="C423" s="2" t="s">
        <v>49</v>
      </c>
      <c r="D423" s="2" t="s">
        <v>50</v>
      </c>
      <c r="E423" s="5" t="s">
        <v>671</v>
      </c>
      <c r="F423" s="3" t="s">
        <v>672</v>
      </c>
      <c r="G423" s="3" t="s">
        <v>89</v>
      </c>
      <c r="H423" s="2" t="s">
        <v>38</v>
      </c>
      <c r="I423" s="2" t="s">
        <v>1294</v>
      </c>
      <c r="J423" s="3" t="str">
        <f>HYPERLINK("https://www.boe.es/gazeta/dias/1833/11/28/pdfs/GMD-1833-151.pdf#page=3","Abrir facsímil")</f>
        <v>Abrir facsímil</v>
      </c>
      <c r="K423" s="3" t="s">
        <v>40</v>
      </c>
    </row>
    <row r="424" spans="1:11" ht="42" customHeight="1">
      <c r="A424" s="2" t="s">
        <v>1295</v>
      </c>
      <c r="B424" s="2" t="s">
        <v>1295</v>
      </c>
      <c r="C424" s="2" t="s">
        <v>26</v>
      </c>
      <c r="D424" s="2" t="s">
        <v>18</v>
      </c>
      <c r="E424" s="5" t="s">
        <v>1107</v>
      </c>
      <c r="F424" s="3" t="s">
        <v>1108</v>
      </c>
      <c r="G424" s="3" t="s">
        <v>37</v>
      </c>
      <c r="H424" s="2" t="s">
        <v>22</v>
      </c>
      <c r="I424" s="2" t="s">
        <v>1296</v>
      </c>
      <c r="J424" s="3" t="str">
        <f>HYPERLINK("https://www.boe.es/gazeta/dias/1833/03/21/pdfs/GMD-1833-35.pdf#page=2","Abrir facsímil")</f>
        <v>Abrir facsímil</v>
      </c>
      <c r="K424" s="3" t="s">
        <v>24</v>
      </c>
    </row>
    <row r="425" spans="1:11" ht="42" customHeight="1">
      <c r="A425" s="2" t="s">
        <v>1297</v>
      </c>
      <c r="B425" s="2" t="s">
        <v>1298</v>
      </c>
      <c r="C425" s="2" t="s">
        <v>33</v>
      </c>
      <c r="D425" s="2" t="s">
        <v>34</v>
      </c>
      <c r="E425" s="5" t="s">
        <v>647</v>
      </c>
      <c r="F425" s="3" t="s">
        <v>648</v>
      </c>
      <c r="G425" s="3" t="s">
        <v>56</v>
      </c>
      <c r="H425" s="2" t="s">
        <v>22</v>
      </c>
      <c r="I425" s="2" t="s">
        <v>1299</v>
      </c>
      <c r="J425" s="3" t="str">
        <f>HYPERLINK("https://www.boe.es/gazeta/dias/1833/03/26/pdfs/GMD-1833-37.pdf#page=1","Abrir facsímil")</f>
        <v>Abrir facsímil</v>
      </c>
      <c r="K425" s="3" t="s">
        <v>24</v>
      </c>
    </row>
    <row r="426" spans="1:11" ht="42" customHeight="1">
      <c r="A426" s="2" t="s">
        <v>1300</v>
      </c>
      <c r="B426" s="2" t="s">
        <v>1300</v>
      </c>
      <c r="C426" s="2" t="s">
        <v>33</v>
      </c>
      <c r="D426" s="2" t="s">
        <v>34</v>
      </c>
      <c r="E426" s="5" t="s">
        <v>940</v>
      </c>
      <c r="F426" s="3" t="s">
        <v>941</v>
      </c>
      <c r="G426" s="3" t="s">
        <v>37</v>
      </c>
      <c r="H426" s="2" t="s">
        <v>22</v>
      </c>
      <c r="I426" s="2" t="s">
        <v>1301</v>
      </c>
      <c r="J426" s="3" t="str">
        <f>HYPERLINK("https://www.boe.es/gazeta/dias/1833/04/23/pdfs/GMD-1833-50.pdf#page=2","Abrir facsímil")</f>
        <v>Abrir facsímil</v>
      </c>
      <c r="K426" s="3" t="s">
        <v>24</v>
      </c>
    </row>
    <row r="427" spans="1:11" ht="42" customHeight="1">
      <c r="A427" s="2" t="s">
        <v>1302</v>
      </c>
      <c r="B427" s="2" t="s">
        <v>1302</v>
      </c>
      <c r="C427" s="2" t="s">
        <v>17</v>
      </c>
      <c r="D427" s="2" t="s">
        <v>18</v>
      </c>
      <c r="E427" s="5" t="s">
        <v>414</v>
      </c>
      <c r="F427" s="3" t="s">
        <v>415</v>
      </c>
      <c r="G427" s="3" t="s">
        <v>37</v>
      </c>
      <c r="H427" s="2" t="s">
        <v>22</v>
      </c>
      <c r="I427" s="2" t="s">
        <v>1303</v>
      </c>
      <c r="J427" s="3" t="str">
        <f>HYPERLINK("https://www.boe.es/gazeta/dias/1833/03/02/pdfs/GMD-1833-27.pdf#page=2","Abrir facsímil")</f>
        <v>Abrir facsímil</v>
      </c>
      <c r="K427" s="3" t="s">
        <v>24</v>
      </c>
    </row>
    <row r="428" spans="1:11" ht="42" customHeight="1">
      <c r="A428" s="2" t="s">
        <v>1304</v>
      </c>
      <c r="B428" s="2" t="s">
        <v>1304</v>
      </c>
      <c r="C428" s="2" t="s">
        <v>207</v>
      </c>
      <c r="D428" s="2" t="s">
        <v>18</v>
      </c>
      <c r="E428" s="5" t="s">
        <v>54</v>
      </c>
      <c r="F428" s="3" t="s">
        <v>55</v>
      </c>
      <c r="G428" s="3" t="s">
        <v>56</v>
      </c>
      <c r="H428" s="2" t="s">
        <v>22</v>
      </c>
      <c r="I428" s="2" t="s">
        <v>1305</v>
      </c>
      <c r="J428" s="3" t="str">
        <f>HYPERLINK("https://www.boe.es/gazeta/dias/1833/05/11/pdfs/GMD-1833-58.pdf#page=1","Abrir facsímil")</f>
        <v>Abrir facsímil</v>
      </c>
      <c r="K428" s="3" t="s">
        <v>24</v>
      </c>
    </row>
    <row r="429" spans="1:11" ht="42" customHeight="1">
      <c r="A429" s="2" t="s">
        <v>1306</v>
      </c>
      <c r="B429" s="2" t="s">
        <v>1306</v>
      </c>
      <c r="C429" s="2" t="s">
        <v>26</v>
      </c>
      <c r="D429" s="2" t="s">
        <v>18</v>
      </c>
      <c r="E429" s="5" t="s">
        <v>541</v>
      </c>
      <c r="F429" s="3" t="s">
        <v>542</v>
      </c>
      <c r="G429" s="3" t="s">
        <v>21</v>
      </c>
      <c r="H429" s="2" t="s">
        <v>22</v>
      </c>
      <c r="I429" s="2" t="s">
        <v>1307</v>
      </c>
      <c r="J429" s="3" t="str">
        <f>HYPERLINK("https://www.boe.es/gazeta/dias/1833/05/25/pdfs/GMD-1833-64.pdf#page=4","Abrir facsímil")</f>
        <v>Abrir facsímil</v>
      </c>
      <c r="K429" s="3" t="s">
        <v>24</v>
      </c>
    </row>
    <row r="430" spans="1:11" ht="42" customHeight="1">
      <c r="A430" s="2" t="s">
        <v>1308</v>
      </c>
      <c r="B430" s="2" t="s">
        <v>1308</v>
      </c>
      <c r="C430" s="2" t="s">
        <v>33</v>
      </c>
      <c r="D430" s="2" t="s">
        <v>34</v>
      </c>
      <c r="E430" s="5" t="s">
        <v>618</v>
      </c>
      <c r="F430" s="3" t="s">
        <v>619</v>
      </c>
      <c r="G430" s="3" t="s">
        <v>1309</v>
      </c>
      <c r="H430" s="2" t="s">
        <v>22</v>
      </c>
      <c r="I430" s="2" t="s">
        <v>1310</v>
      </c>
      <c r="J430" s="3" t="str">
        <f>HYPERLINK("https://www.boe.es/gazeta/dias/1833/01/29/pdfs/GMD-1833-13.pdf#page=3","Abrir facsímil")</f>
        <v>Abrir facsímil</v>
      </c>
      <c r="K430" s="3" t="s">
        <v>24</v>
      </c>
    </row>
    <row r="431" spans="1:11" ht="42" customHeight="1">
      <c r="A431" s="2" t="s">
        <v>1308</v>
      </c>
      <c r="B431" s="2" t="s">
        <v>1308</v>
      </c>
      <c r="C431" s="2" t="s">
        <v>33</v>
      </c>
      <c r="D431" s="2" t="s">
        <v>34</v>
      </c>
      <c r="E431" s="5" t="s">
        <v>409</v>
      </c>
      <c r="F431" s="3" t="s">
        <v>410</v>
      </c>
      <c r="G431" s="3" t="s">
        <v>89</v>
      </c>
      <c r="H431" s="2" t="s">
        <v>22</v>
      </c>
      <c r="I431" s="2" t="s">
        <v>1311</v>
      </c>
      <c r="J431" s="3" t="str">
        <f>HYPERLINK("https://www.boe.es/gazeta/dias/1833/11/23/pdfs/GMD-1833-147.pdf#page=3","Abrir facsímil")</f>
        <v>Abrir facsímil</v>
      </c>
      <c r="K431" s="3" t="s">
        <v>24</v>
      </c>
    </row>
    <row r="432" spans="1:11" ht="42" customHeight="1">
      <c r="A432" s="2" t="s">
        <v>1312</v>
      </c>
      <c r="B432" s="2" t="s">
        <v>1313</v>
      </c>
      <c r="C432" s="2" t="s">
        <v>49</v>
      </c>
      <c r="D432" s="2" t="s">
        <v>50</v>
      </c>
      <c r="E432" s="5" t="s">
        <v>141</v>
      </c>
      <c r="F432" s="3" t="s">
        <v>142</v>
      </c>
      <c r="G432" s="3" t="s">
        <v>21</v>
      </c>
      <c r="H432" s="2" t="s">
        <v>22</v>
      </c>
      <c r="I432" s="2" t="s">
        <v>1314</v>
      </c>
      <c r="J432" s="3" t="str">
        <f>HYPERLINK("https://www.boe.es/gazeta/dias/1833/11/05/pdfs/GMD-1833-138.pdf#page=4","Abrir facsímil")</f>
        <v>Abrir facsímil</v>
      </c>
      <c r="K432" s="3" t="s">
        <v>24</v>
      </c>
    </row>
    <row r="433" spans="1:11" ht="42" customHeight="1">
      <c r="A433" s="2" t="s">
        <v>1315</v>
      </c>
      <c r="B433" s="2" t="s">
        <v>1316</v>
      </c>
      <c r="C433" s="2" t="s">
        <v>49</v>
      </c>
      <c r="D433" s="2" t="s">
        <v>50</v>
      </c>
      <c r="E433" s="5" t="s">
        <v>233</v>
      </c>
      <c r="F433" s="3" t="s">
        <v>234</v>
      </c>
      <c r="G433" s="3" t="s">
        <v>21</v>
      </c>
      <c r="H433" s="2" t="s">
        <v>22</v>
      </c>
      <c r="I433" s="2" t="s">
        <v>1317</v>
      </c>
      <c r="J433" s="3" t="str">
        <f>HYPERLINK("https://www.boe.es/gazeta/dias/1833/11/21/pdfs/GMD-1833-146.pdf#page=4","Abrir facsímil")</f>
        <v>Abrir facsímil</v>
      </c>
      <c r="K433" s="3" t="s">
        <v>24</v>
      </c>
    </row>
    <row r="434" spans="1:11" ht="42" customHeight="1">
      <c r="A434" s="2" t="s">
        <v>1318</v>
      </c>
      <c r="B434" s="2" t="s">
        <v>1318</v>
      </c>
      <c r="C434" s="2" t="s">
        <v>33</v>
      </c>
      <c r="D434" s="2" t="s">
        <v>34</v>
      </c>
      <c r="E434" s="5" t="s">
        <v>170</v>
      </c>
      <c r="F434" s="3" t="s">
        <v>171</v>
      </c>
      <c r="G434" s="3" t="s">
        <v>89</v>
      </c>
      <c r="H434" s="2" t="s">
        <v>22</v>
      </c>
      <c r="I434" s="2" t="s">
        <v>1319</v>
      </c>
      <c r="J434" s="3" t="str">
        <f>HYPERLINK("https://www.boe.es/gazeta/dias/1833/09/26/pdfs/GMD-1833-117.pdf#page=3","Abrir facsímil")</f>
        <v>Abrir facsímil</v>
      </c>
      <c r="K434" s="3" t="s">
        <v>24</v>
      </c>
    </row>
    <row r="435" spans="1:11" ht="42" customHeight="1">
      <c r="A435" s="2" t="s">
        <v>1320</v>
      </c>
      <c r="B435" s="2" t="s">
        <v>1320</v>
      </c>
      <c r="C435" s="2" t="s">
        <v>33</v>
      </c>
      <c r="D435" s="2" t="s">
        <v>34</v>
      </c>
      <c r="E435" s="5" t="s">
        <v>170</v>
      </c>
      <c r="F435" s="3" t="s">
        <v>171</v>
      </c>
      <c r="G435" s="3" t="s">
        <v>89</v>
      </c>
      <c r="H435" s="2" t="s">
        <v>22</v>
      </c>
      <c r="I435" s="2" t="s">
        <v>1321</v>
      </c>
      <c r="J435" s="3" t="str">
        <f>HYPERLINK("https://www.boe.es/gazeta/dias/1833/09/26/pdfs/GMD-1833-117.pdf#page=3","Abrir facsímil")</f>
        <v>Abrir facsímil</v>
      </c>
      <c r="K435" s="3" t="s">
        <v>24</v>
      </c>
    </row>
    <row r="436" spans="1:11" ht="42" customHeight="1">
      <c r="A436" s="2" t="s">
        <v>1322</v>
      </c>
      <c r="B436" s="2" t="s">
        <v>1323</v>
      </c>
      <c r="C436" s="2" t="s">
        <v>33</v>
      </c>
      <c r="D436" s="2" t="s">
        <v>34</v>
      </c>
      <c r="E436" s="5" t="s">
        <v>647</v>
      </c>
      <c r="F436" s="3" t="s">
        <v>648</v>
      </c>
      <c r="G436" s="3" t="s">
        <v>56</v>
      </c>
      <c r="H436" s="2" t="s">
        <v>22</v>
      </c>
      <c r="I436" s="2" t="s">
        <v>1324</v>
      </c>
      <c r="J436" s="3" t="str">
        <f>HYPERLINK("https://www.boe.es/gazeta/dias/1833/03/26/pdfs/GMD-1833-37.pdf#page=1","Abrir facsímil")</f>
        <v>Abrir facsímil</v>
      </c>
      <c r="K436" s="3" t="s">
        <v>24</v>
      </c>
    </row>
    <row r="437" spans="1:11" ht="42" customHeight="1">
      <c r="A437" s="2" t="s">
        <v>1322</v>
      </c>
      <c r="B437" s="2" t="s">
        <v>1323</v>
      </c>
      <c r="C437" s="2" t="s">
        <v>49</v>
      </c>
      <c r="D437" s="2" t="s">
        <v>191</v>
      </c>
      <c r="E437" s="5" t="s">
        <v>1325</v>
      </c>
      <c r="F437" s="3" t="s">
        <v>1326</v>
      </c>
      <c r="G437" s="3" t="s">
        <v>56</v>
      </c>
      <c r="H437" s="2" t="s">
        <v>22</v>
      </c>
      <c r="I437" s="2" t="s">
        <v>1327</v>
      </c>
      <c r="J437" s="3" t="str">
        <f>HYPERLINK("https://www.boe.es/gazeta/dias/1833/09/29/pdfs/GMD-1833-119E.pdf#page=1","Abrir facsímil")</f>
        <v>Abrir facsímil</v>
      </c>
      <c r="K437" s="3" t="s">
        <v>24</v>
      </c>
    </row>
    <row r="438" spans="1:11" ht="42" customHeight="1">
      <c r="A438" s="2" t="s">
        <v>1322</v>
      </c>
      <c r="B438" s="2" t="s">
        <v>1323</v>
      </c>
      <c r="C438" s="2" t="s">
        <v>49</v>
      </c>
      <c r="D438" s="2" t="s">
        <v>50</v>
      </c>
      <c r="E438" s="5" t="s">
        <v>58</v>
      </c>
      <c r="F438" s="3" t="s">
        <v>59</v>
      </c>
      <c r="G438" s="3" t="s">
        <v>56</v>
      </c>
      <c r="H438" s="2" t="s">
        <v>22</v>
      </c>
      <c r="I438" s="2" t="s">
        <v>1328</v>
      </c>
      <c r="J438" s="3" t="str">
        <f>HYPERLINK("https://www.boe.es/gazeta/dias/1833/10/03/pdfs/GMD-1833-121.pdf#page=1","Abrir facsímil")</f>
        <v>Abrir facsímil</v>
      </c>
      <c r="K438" s="3" t="s">
        <v>24</v>
      </c>
    </row>
    <row r="439" spans="1:11" ht="42" customHeight="1">
      <c r="A439" s="2" t="s">
        <v>1322</v>
      </c>
      <c r="B439" s="2" t="s">
        <v>1323</v>
      </c>
      <c r="C439" s="2" t="s">
        <v>33</v>
      </c>
      <c r="D439" s="2" t="s">
        <v>34</v>
      </c>
      <c r="E439" s="5" t="s">
        <v>266</v>
      </c>
      <c r="F439" s="3" t="s">
        <v>267</v>
      </c>
      <c r="G439" s="3" t="s">
        <v>56</v>
      </c>
      <c r="H439" s="2" t="s">
        <v>22</v>
      </c>
      <c r="I439" s="2" t="s">
        <v>1329</v>
      </c>
      <c r="J439" s="3" t="str">
        <f>HYPERLINK("https://www.boe.es/gazeta/dias/1833/10/05/pdfs/GMD-1833-122.pdf#page=1","Abrir facsímil")</f>
        <v>Abrir facsímil</v>
      </c>
      <c r="K439" s="3" t="s">
        <v>24</v>
      </c>
    </row>
    <row r="440" spans="1:11" ht="42" customHeight="1">
      <c r="A440" s="2" t="s">
        <v>1322</v>
      </c>
      <c r="B440" s="2" t="s">
        <v>1323</v>
      </c>
      <c r="C440" s="2" t="s">
        <v>49</v>
      </c>
      <c r="D440" s="2" t="s">
        <v>50</v>
      </c>
      <c r="E440" s="5" t="s">
        <v>1138</v>
      </c>
      <c r="F440" s="3" t="s">
        <v>1139</v>
      </c>
      <c r="G440" s="3" t="s">
        <v>37</v>
      </c>
      <c r="H440" s="2" t="s">
        <v>22</v>
      </c>
      <c r="I440" s="2" t="s">
        <v>1330</v>
      </c>
      <c r="J440" s="3" t="str">
        <f>HYPERLINK("https://www.boe.es/gazeta/dias/1833/10/26/pdfs/GMD-1833-132.pdf#page=2","Abrir facsímil")</f>
        <v>Abrir facsímil</v>
      </c>
      <c r="K440" s="3" t="s">
        <v>24</v>
      </c>
    </row>
    <row r="441" spans="1:11" ht="42" customHeight="1">
      <c r="A441" s="2" t="s">
        <v>1331</v>
      </c>
      <c r="B441" s="2" t="s">
        <v>1332</v>
      </c>
      <c r="C441" s="2" t="s">
        <v>49</v>
      </c>
      <c r="D441" s="2" t="s">
        <v>50</v>
      </c>
      <c r="E441" s="5" t="s">
        <v>466</v>
      </c>
      <c r="F441" s="3" t="s">
        <v>467</v>
      </c>
      <c r="G441" s="3" t="s">
        <v>21</v>
      </c>
      <c r="H441" s="2" t="s">
        <v>22</v>
      </c>
      <c r="I441" s="2" t="s">
        <v>1333</v>
      </c>
      <c r="J441" s="3" t="str">
        <f>HYPERLINK("https://www.boe.es/gazeta/dias/1833/10/22/pdfs/GMD-1833-130.pdf#page=4","Abrir facsímil")</f>
        <v>Abrir facsímil</v>
      </c>
      <c r="K441" s="3" t="s">
        <v>24</v>
      </c>
    </row>
    <row r="442" spans="1:11" ht="42" customHeight="1">
      <c r="A442" s="2" t="s">
        <v>1334</v>
      </c>
      <c r="B442" s="2" t="s">
        <v>1335</v>
      </c>
      <c r="C442" s="2" t="s">
        <v>33</v>
      </c>
      <c r="D442" s="2" t="s">
        <v>34</v>
      </c>
      <c r="E442" s="5" t="s">
        <v>587</v>
      </c>
      <c r="F442" s="3" t="s">
        <v>588</v>
      </c>
      <c r="G442" s="3" t="s">
        <v>21</v>
      </c>
      <c r="H442" s="2" t="s">
        <v>22</v>
      </c>
      <c r="I442" s="2" t="s">
        <v>1336</v>
      </c>
      <c r="J442" s="3" t="str">
        <f>HYPERLINK("https://www.boe.es/gazeta/dias/1833/09/03/pdfs/GMD-1833-107.pdf#page=4","Abrir facsímil")</f>
        <v>Abrir facsímil</v>
      </c>
      <c r="K442" s="3" t="s">
        <v>24</v>
      </c>
    </row>
    <row r="443" spans="1:11" ht="42" customHeight="1">
      <c r="A443" s="2" t="s">
        <v>1337</v>
      </c>
      <c r="B443" s="2" t="s">
        <v>1337</v>
      </c>
      <c r="C443" s="2" t="s">
        <v>33</v>
      </c>
      <c r="D443" s="2" t="s">
        <v>34</v>
      </c>
      <c r="E443" s="5" t="s">
        <v>159</v>
      </c>
      <c r="F443" s="3" t="s">
        <v>160</v>
      </c>
      <c r="G443" s="3" t="s">
        <v>664</v>
      </c>
      <c r="H443" s="2" t="s">
        <v>22</v>
      </c>
      <c r="I443" s="2" t="s">
        <v>1338</v>
      </c>
      <c r="J443" s="3" t="str">
        <f>HYPERLINK("https://www.boe.es/gazeta/dias/1833/09/24/pdfs/GMD-1833-116.pdf#page=8","Abrir facsímil")</f>
        <v>Abrir facsímil</v>
      </c>
      <c r="K443" s="3" t="s">
        <v>24</v>
      </c>
    </row>
    <row r="444" spans="1:11" ht="42" customHeight="1">
      <c r="A444" s="2" t="s">
        <v>1339</v>
      </c>
      <c r="B444" s="2" t="s">
        <v>1339</v>
      </c>
      <c r="C444" s="2" t="s">
        <v>297</v>
      </c>
      <c r="D444" s="2" t="s">
        <v>18</v>
      </c>
      <c r="E444" s="5" t="s">
        <v>303</v>
      </c>
      <c r="F444" s="3" t="s">
        <v>304</v>
      </c>
      <c r="G444" s="3" t="s">
        <v>21</v>
      </c>
      <c r="H444" s="2" t="s">
        <v>22</v>
      </c>
      <c r="I444" s="2" t="s">
        <v>1340</v>
      </c>
      <c r="J444" s="3" t="str">
        <f>HYPERLINK("https://www.boe.es/gazeta/dias/1833/07/23/pdfs/GMD-1833-89.pdf#page=4","Abrir facsímil")</f>
        <v>Abrir facsímil</v>
      </c>
      <c r="K444" s="3" t="s">
        <v>24</v>
      </c>
    </row>
    <row r="445" spans="1:11" ht="42" customHeight="1">
      <c r="A445" s="2" t="s">
        <v>1341</v>
      </c>
      <c r="B445" s="2" t="s">
        <v>1342</v>
      </c>
      <c r="C445" s="2" t="s">
        <v>33</v>
      </c>
      <c r="D445" s="2" t="s">
        <v>34</v>
      </c>
      <c r="E445" s="5" t="s">
        <v>145</v>
      </c>
      <c r="F445" s="3" t="s">
        <v>146</v>
      </c>
      <c r="G445" s="3" t="s">
        <v>21</v>
      </c>
      <c r="H445" s="2" t="s">
        <v>22</v>
      </c>
      <c r="I445" s="2" t="s">
        <v>1343</v>
      </c>
      <c r="J445" s="3" t="str">
        <f>HYPERLINK("https://www.boe.es/gazeta/dias/1833/06/25/pdfs/GMD-1833-77.pdf#page=4","Abrir facsímil")</f>
        <v>Abrir facsímil</v>
      </c>
      <c r="K445" s="3" t="s">
        <v>24</v>
      </c>
    </row>
    <row r="446" spans="1:11" ht="42" customHeight="1">
      <c r="A446" s="2" t="s">
        <v>1344</v>
      </c>
      <c r="B446" s="2" t="s">
        <v>1344</v>
      </c>
      <c r="C446" s="2" t="s">
        <v>122</v>
      </c>
      <c r="D446" s="2" t="s">
        <v>18</v>
      </c>
      <c r="E446" s="5" t="s">
        <v>78</v>
      </c>
      <c r="F446" s="3" t="s">
        <v>79</v>
      </c>
      <c r="G446" s="3" t="s">
        <v>1345</v>
      </c>
      <c r="H446" s="2" t="s">
        <v>22</v>
      </c>
      <c r="I446" s="2" t="s">
        <v>1346</v>
      </c>
      <c r="J446" s="3" t="str">
        <f>HYPERLINK("https://www.boe.es/gazeta/dias/1833/02/21/pdfs/GMD-1833-23.pdf#page=4","Abrir facsímil")</f>
        <v>Abrir facsímil</v>
      </c>
      <c r="K446" s="3" t="s">
        <v>24</v>
      </c>
    </row>
    <row r="447" spans="1:11" ht="42" customHeight="1">
      <c r="A447" s="2" t="s">
        <v>1344</v>
      </c>
      <c r="B447" s="2" t="s">
        <v>1344</v>
      </c>
      <c r="C447" s="2" t="s">
        <v>49</v>
      </c>
      <c r="D447" s="2" t="s">
        <v>50</v>
      </c>
      <c r="E447" s="5" t="s">
        <v>436</v>
      </c>
      <c r="F447" s="3" t="s">
        <v>437</v>
      </c>
      <c r="G447" s="3" t="s">
        <v>21</v>
      </c>
      <c r="H447" s="2" t="s">
        <v>22</v>
      </c>
      <c r="I447" s="2" t="s">
        <v>1347</v>
      </c>
      <c r="J447" s="3" t="str">
        <f>HYPERLINK("https://www.boe.es/gazeta/dias/1833/03/23/pdfs/GMD-1833-36.pdf#page=4","Abrir facsímil")</f>
        <v>Abrir facsímil</v>
      </c>
      <c r="K447" s="3" t="s">
        <v>24</v>
      </c>
    </row>
    <row r="448" spans="1:11" ht="42" customHeight="1">
      <c r="A448" s="2" t="s">
        <v>1348</v>
      </c>
      <c r="B448" s="2" t="s">
        <v>1348</v>
      </c>
      <c r="C448" s="2" t="s">
        <v>49</v>
      </c>
      <c r="D448" s="2" t="s">
        <v>50</v>
      </c>
      <c r="E448" s="5" t="s">
        <v>520</v>
      </c>
      <c r="F448" s="3" t="s">
        <v>521</v>
      </c>
      <c r="G448" s="3" t="s">
        <v>89</v>
      </c>
      <c r="H448" s="2" t="s">
        <v>22</v>
      </c>
      <c r="I448" s="2" t="s">
        <v>1349</v>
      </c>
      <c r="J448" s="3" t="str">
        <f>HYPERLINK("https://www.boe.es/gazeta/dias/1833/04/11/pdfs/GMD-1833-45.pdf#page=3","Abrir facsímil")</f>
        <v>Abrir facsímil</v>
      </c>
      <c r="K448" s="3" t="s">
        <v>24</v>
      </c>
    </row>
    <row r="449" spans="1:11" ht="42" customHeight="1">
      <c r="A449" s="2" t="s">
        <v>1348</v>
      </c>
      <c r="B449" s="2" t="s">
        <v>1348</v>
      </c>
      <c r="C449" s="2" t="s">
        <v>26</v>
      </c>
      <c r="D449" s="2" t="s">
        <v>18</v>
      </c>
      <c r="E449" s="5" t="s">
        <v>213</v>
      </c>
      <c r="F449" s="3" t="s">
        <v>214</v>
      </c>
      <c r="G449" s="3" t="s">
        <v>37</v>
      </c>
      <c r="H449" s="2" t="s">
        <v>22</v>
      </c>
      <c r="I449" s="2" t="s">
        <v>1350</v>
      </c>
      <c r="J449" s="3" t="str">
        <f>HYPERLINK("https://www.boe.es/gazeta/dias/1833/08/17/pdfs/GMD-1833-100.pdf#page=2","Abrir facsímil")</f>
        <v>Abrir facsímil</v>
      </c>
      <c r="K449" s="3" t="s">
        <v>24</v>
      </c>
    </row>
    <row r="450" spans="1:11" ht="42" customHeight="1">
      <c r="A450" s="2" t="s">
        <v>1351</v>
      </c>
      <c r="B450" s="2" t="s">
        <v>1351</v>
      </c>
      <c r="C450" s="2" t="s">
        <v>49</v>
      </c>
      <c r="D450" s="2" t="s">
        <v>50</v>
      </c>
      <c r="E450" s="5" t="s">
        <v>266</v>
      </c>
      <c r="F450" s="3" t="s">
        <v>267</v>
      </c>
      <c r="G450" s="3" t="s">
        <v>45</v>
      </c>
      <c r="H450" s="2" t="s">
        <v>22</v>
      </c>
      <c r="I450" s="2" t="s">
        <v>1352</v>
      </c>
      <c r="J450" s="3" t="str">
        <f>HYPERLINK("https://www.boe.es/gazeta/dias/1833/10/05/pdfs/GMD-1833-122.pdf#page=6","Abrir facsímil")</f>
        <v>Abrir facsímil</v>
      </c>
      <c r="K450" s="3" t="s">
        <v>24</v>
      </c>
    </row>
    <row r="451" spans="1:11" ht="42" customHeight="1">
      <c r="A451" s="2" t="s">
        <v>1353</v>
      </c>
      <c r="B451" s="2" t="s">
        <v>1354</v>
      </c>
      <c r="C451" s="2" t="s">
        <v>49</v>
      </c>
      <c r="D451" s="2" t="s">
        <v>50</v>
      </c>
      <c r="E451" s="5" t="s">
        <v>1355</v>
      </c>
      <c r="F451" s="3" t="s">
        <v>1356</v>
      </c>
      <c r="G451" s="3" t="s">
        <v>56</v>
      </c>
      <c r="H451" s="2" t="s">
        <v>22</v>
      </c>
      <c r="I451" s="2" t="s">
        <v>1357</v>
      </c>
      <c r="J451" s="3" t="str">
        <f>HYPERLINK("https://www.boe.es/gazeta/dias/1833/01/22/pdfs/GMD-1833-10.pdf#page=1","Abrir facsímil")</f>
        <v>Abrir facsímil</v>
      </c>
      <c r="K451" s="3" t="s">
        <v>24</v>
      </c>
    </row>
    <row r="452" spans="1:11" ht="42" customHeight="1">
      <c r="A452" s="2" t="s">
        <v>1358</v>
      </c>
      <c r="B452" s="2" t="s">
        <v>1359</v>
      </c>
      <c r="C452" s="2" t="s">
        <v>49</v>
      </c>
      <c r="D452" s="2" t="s">
        <v>50</v>
      </c>
      <c r="E452" s="5" t="s">
        <v>1360</v>
      </c>
      <c r="F452" s="3" t="s">
        <v>1361</v>
      </c>
      <c r="G452" s="3" t="s">
        <v>21</v>
      </c>
      <c r="H452" s="2" t="s">
        <v>22</v>
      </c>
      <c r="I452" s="2" t="s">
        <v>1362</v>
      </c>
      <c r="J452" s="3" t="str">
        <f>HYPERLINK("https://www.boe.es/gazeta/dias/1833/08/24/pdfs/GMD-1833-103.pdf#page=4","Abrir facsímil")</f>
        <v>Abrir facsímil</v>
      </c>
      <c r="K452" s="3" t="s">
        <v>24</v>
      </c>
    </row>
    <row r="453" spans="1:11" ht="42" customHeight="1">
      <c r="A453" s="2" t="s">
        <v>1363</v>
      </c>
      <c r="B453" s="2" t="s">
        <v>1363</v>
      </c>
      <c r="C453" s="2" t="s">
        <v>33</v>
      </c>
      <c r="D453" s="2" t="s">
        <v>34</v>
      </c>
      <c r="E453" s="5" t="s">
        <v>780</v>
      </c>
      <c r="F453" s="3" t="s">
        <v>781</v>
      </c>
      <c r="G453" s="3" t="s">
        <v>127</v>
      </c>
      <c r="H453" s="2" t="s">
        <v>22</v>
      </c>
      <c r="I453" s="2" t="s">
        <v>1364</v>
      </c>
      <c r="J453" s="3" t="str">
        <f>HYPERLINK("https://www.boe.es/gazeta/dias/1833/03/07/pdfs/GMD-1833-29.pdf#page=5","Abrir facsímil")</f>
        <v>Abrir facsímil</v>
      </c>
      <c r="K453" s="3" t="s">
        <v>24</v>
      </c>
    </row>
    <row r="454" spans="1:11" ht="42" customHeight="1">
      <c r="A454" s="2" t="s">
        <v>1363</v>
      </c>
      <c r="B454" s="2" t="s">
        <v>1363</v>
      </c>
      <c r="C454" s="2" t="s">
        <v>33</v>
      </c>
      <c r="D454" s="2" t="s">
        <v>34</v>
      </c>
      <c r="E454" s="5" t="s">
        <v>197</v>
      </c>
      <c r="F454" s="3" t="s">
        <v>198</v>
      </c>
      <c r="G454" s="3" t="s">
        <v>1365</v>
      </c>
      <c r="H454" s="2" t="s">
        <v>22</v>
      </c>
      <c r="I454" s="2" t="s">
        <v>1366</v>
      </c>
      <c r="J454" s="3" t="str">
        <f>HYPERLINK("https://www.boe.es/gazeta/dias/1833/05/07/pdfs/GMD-1833-56.pdf#page=2","Abrir facsímil")</f>
        <v>Abrir facsímil</v>
      </c>
      <c r="K454" s="3" t="s">
        <v>24</v>
      </c>
    </row>
    <row r="455" spans="1:11" ht="42" customHeight="1">
      <c r="A455" s="2" t="s">
        <v>1367</v>
      </c>
      <c r="B455" s="2" t="s">
        <v>1368</v>
      </c>
      <c r="C455" s="2" t="s">
        <v>33</v>
      </c>
      <c r="D455" s="2" t="s">
        <v>34</v>
      </c>
      <c r="E455" s="5" t="s">
        <v>159</v>
      </c>
      <c r="F455" s="3" t="s">
        <v>160</v>
      </c>
      <c r="G455" s="3" t="s">
        <v>175</v>
      </c>
      <c r="H455" s="2" t="s">
        <v>22</v>
      </c>
      <c r="I455" s="2" t="s">
        <v>1369</v>
      </c>
      <c r="J455" s="3" t="str">
        <f>HYPERLINK("https://www.boe.es/gazeta/dias/1833/09/24/pdfs/GMD-1833-116.pdf#page=7","Abrir facsímil")</f>
        <v>Abrir facsímil</v>
      </c>
      <c r="K455" s="3" t="s">
        <v>24</v>
      </c>
    </row>
    <row r="456" spans="1:11" ht="42" customHeight="1">
      <c r="A456" s="2" t="s">
        <v>1370</v>
      </c>
      <c r="B456" s="2" t="s">
        <v>1370</v>
      </c>
      <c r="C456" s="2" t="s">
        <v>33</v>
      </c>
      <c r="D456" s="2" t="s">
        <v>34</v>
      </c>
      <c r="E456" s="5" t="s">
        <v>1371</v>
      </c>
      <c r="F456" s="3" t="s">
        <v>1372</v>
      </c>
      <c r="G456" s="3" t="s">
        <v>1373</v>
      </c>
      <c r="H456" s="2" t="s">
        <v>22</v>
      </c>
      <c r="I456" s="2" t="s">
        <v>1374</v>
      </c>
      <c r="J456" s="3" t="str">
        <f>HYPERLINK("https://www.boe.es/gazeta/dias/1833/10/17/pdfs/GMD-1833-128.pdf#page=3","Abrir facsímil")</f>
        <v>Abrir facsímil</v>
      </c>
      <c r="K456" s="3" t="s">
        <v>24</v>
      </c>
    </row>
    <row r="457" spans="1:11" ht="42" customHeight="1">
      <c r="A457" s="2" t="s">
        <v>1375</v>
      </c>
      <c r="B457" s="2" t="s">
        <v>1376</v>
      </c>
      <c r="C457" s="2" t="s">
        <v>33</v>
      </c>
      <c r="D457" s="2" t="s">
        <v>191</v>
      </c>
      <c r="E457" s="5" t="s">
        <v>1377</v>
      </c>
      <c r="F457" s="3" t="s">
        <v>1378</v>
      </c>
      <c r="G457" s="3" t="s">
        <v>56</v>
      </c>
      <c r="H457" s="2" t="s">
        <v>22</v>
      </c>
      <c r="I457" s="2" t="s">
        <v>1379</v>
      </c>
      <c r="J457" s="3" t="str">
        <f>HYPERLINK("https://www.boe.es/gazeta/dias/1833/11/25/pdfs/GMD-1833-149E.pdf#page=1","Abrir facsímil")</f>
        <v>Abrir facsímil</v>
      </c>
      <c r="K457" s="3" t="s">
        <v>24</v>
      </c>
    </row>
    <row r="458" spans="1:11" ht="42" customHeight="1">
      <c r="A458" s="2" t="s">
        <v>1380</v>
      </c>
      <c r="B458" s="2" t="s">
        <v>1381</v>
      </c>
      <c r="C458" s="2" t="s">
        <v>26</v>
      </c>
      <c r="D458" s="2" t="s">
        <v>18</v>
      </c>
      <c r="E458" s="5" t="s">
        <v>150</v>
      </c>
      <c r="F458" s="3" t="s">
        <v>151</v>
      </c>
      <c r="G458" s="3" t="s">
        <v>37</v>
      </c>
      <c r="H458" s="2" t="s">
        <v>22</v>
      </c>
      <c r="I458" s="2" t="s">
        <v>1382</v>
      </c>
      <c r="J458" s="3" t="str">
        <f>HYPERLINK("https://www.boe.es/gazeta/dias/1833/10/24/pdfs/GMD-1833-131.pdf#page=2","Abrir facsímil")</f>
        <v>Abrir facsímil</v>
      </c>
      <c r="K458" s="3" t="s">
        <v>24</v>
      </c>
    </row>
    <row r="459" spans="1:11" ht="42" customHeight="1">
      <c r="A459" s="2" t="s">
        <v>1383</v>
      </c>
      <c r="B459" s="2" t="s">
        <v>1384</v>
      </c>
      <c r="C459" s="2" t="s">
        <v>26</v>
      </c>
      <c r="D459" s="2" t="s">
        <v>18</v>
      </c>
      <c r="E459" s="5" t="s">
        <v>61</v>
      </c>
      <c r="F459" s="3" t="s">
        <v>62</v>
      </c>
      <c r="G459" s="3" t="s">
        <v>37</v>
      </c>
      <c r="H459" s="2" t="s">
        <v>22</v>
      </c>
      <c r="I459" s="2" t="s">
        <v>1385</v>
      </c>
      <c r="J459" s="3" t="str">
        <f>HYPERLINK("https://www.boe.es/gazeta/dias/1833/10/15/pdfs/GMD-1833-126.pdf#page=2","Abrir facsímil")</f>
        <v>Abrir facsímil</v>
      </c>
      <c r="K459" s="3" t="s">
        <v>24</v>
      </c>
    </row>
    <row r="460" spans="1:11" ht="42" customHeight="1">
      <c r="A460" s="2" t="s">
        <v>1386</v>
      </c>
      <c r="B460" s="2" t="s">
        <v>1387</v>
      </c>
      <c r="C460" s="2" t="s">
        <v>297</v>
      </c>
      <c r="D460" s="2" t="s">
        <v>18</v>
      </c>
      <c r="E460" s="5" t="s">
        <v>876</v>
      </c>
      <c r="F460" s="3" t="s">
        <v>877</v>
      </c>
      <c r="G460" s="3" t="s">
        <v>89</v>
      </c>
      <c r="H460" s="2" t="s">
        <v>22</v>
      </c>
      <c r="I460" s="2" t="s">
        <v>1388</v>
      </c>
      <c r="J460" s="3" t="str">
        <f>HYPERLINK("https://www.boe.es/gazeta/dias/1833/08/06/pdfs/GMD-1833-95.pdf#page=3","Abrir facsímil")</f>
        <v>Abrir facsímil</v>
      </c>
      <c r="K460" s="3" t="s">
        <v>24</v>
      </c>
    </row>
    <row r="461" spans="1:11" ht="42" customHeight="1">
      <c r="A461" s="2" t="s">
        <v>1389</v>
      </c>
      <c r="B461" s="2" t="s">
        <v>1390</v>
      </c>
      <c r="C461" s="2" t="s">
        <v>33</v>
      </c>
      <c r="D461" s="2" t="s">
        <v>34</v>
      </c>
      <c r="E461" s="5" t="s">
        <v>197</v>
      </c>
      <c r="F461" s="3" t="s">
        <v>198</v>
      </c>
      <c r="G461" s="3" t="s">
        <v>56</v>
      </c>
      <c r="H461" s="2" t="s">
        <v>22</v>
      </c>
      <c r="I461" s="2" t="s">
        <v>1391</v>
      </c>
      <c r="J461" s="3" t="str">
        <f>HYPERLINK("https://www.boe.es/gazeta/dias/1833/05/07/pdfs/GMD-1833-56.pdf#page=1","Abrir facsímil")</f>
        <v>Abrir facsímil</v>
      </c>
      <c r="K461" s="3" t="s">
        <v>24</v>
      </c>
    </row>
    <row r="462" spans="1:11" ht="42" customHeight="1">
      <c r="A462" s="2" t="s">
        <v>1392</v>
      </c>
      <c r="B462" s="2" t="s">
        <v>1393</v>
      </c>
      <c r="C462" s="2" t="s">
        <v>26</v>
      </c>
      <c r="D462" s="2" t="s">
        <v>18</v>
      </c>
      <c r="E462" s="5" t="s">
        <v>192</v>
      </c>
      <c r="F462" s="3" t="s">
        <v>218</v>
      </c>
      <c r="G462" s="3" t="s">
        <v>127</v>
      </c>
      <c r="H462" s="2" t="s">
        <v>22</v>
      </c>
      <c r="I462" s="2" t="s">
        <v>1394</v>
      </c>
      <c r="J462" s="3" t="str">
        <f>HYPERLINK("https://www.boe.es/gazeta/dias/1833/12/14/pdfs/GMD-1833-159.pdf#page=5","Abrir facsímil")</f>
        <v>Abrir facsímil</v>
      </c>
      <c r="K462" s="3" t="s">
        <v>24</v>
      </c>
    </row>
    <row r="463" spans="1:11" ht="42" customHeight="1">
      <c r="A463" s="2" t="s">
        <v>1395</v>
      </c>
      <c r="B463" s="2" t="s">
        <v>1396</v>
      </c>
      <c r="C463" s="2" t="s">
        <v>131</v>
      </c>
      <c r="D463" s="2" t="s">
        <v>18</v>
      </c>
      <c r="E463" s="5" t="s">
        <v>566</v>
      </c>
      <c r="F463" s="3" t="s">
        <v>567</v>
      </c>
      <c r="G463" s="3" t="s">
        <v>21</v>
      </c>
      <c r="H463" s="2" t="s">
        <v>22</v>
      </c>
      <c r="I463" s="2" t="s">
        <v>1397</v>
      </c>
      <c r="J463" s="3" t="str">
        <f>HYPERLINK("https://www.boe.es/gazeta/dias/1833/07/30/pdfs/GMD-1833-92.pdf#page=4","Abrir facsímil")</f>
        <v>Abrir facsímil</v>
      </c>
      <c r="K463" s="3" t="s">
        <v>24</v>
      </c>
    </row>
    <row r="464" spans="1:11" ht="42" customHeight="1">
      <c r="A464" s="2" t="s">
        <v>1398</v>
      </c>
      <c r="B464" s="2" t="s">
        <v>1398</v>
      </c>
      <c r="C464" s="2" t="s">
        <v>33</v>
      </c>
      <c r="D464" s="2" t="s">
        <v>34</v>
      </c>
      <c r="E464" s="5" t="s">
        <v>114</v>
      </c>
      <c r="F464" s="3" t="s">
        <v>115</v>
      </c>
      <c r="G464" s="3" t="s">
        <v>37</v>
      </c>
      <c r="H464" s="2" t="s">
        <v>22</v>
      </c>
      <c r="I464" s="2" t="s">
        <v>1399</v>
      </c>
      <c r="J464" s="3" t="str">
        <f>HYPERLINK("https://www.boe.es/gazeta/dias/1833/08/20/pdfs/GMD-1833-101.pdf#page=2","Abrir facsímil")</f>
        <v>Abrir facsímil</v>
      </c>
      <c r="K464" s="3" t="s">
        <v>24</v>
      </c>
    </row>
    <row r="465" spans="1:11" ht="42" customHeight="1">
      <c r="A465" s="2" t="s">
        <v>1400</v>
      </c>
      <c r="B465" s="2" t="s">
        <v>1400</v>
      </c>
      <c r="C465" s="2" t="s">
        <v>17</v>
      </c>
      <c r="D465" s="2" t="s">
        <v>18</v>
      </c>
      <c r="E465" s="5" t="s">
        <v>799</v>
      </c>
      <c r="F465" s="3" t="s">
        <v>800</v>
      </c>
      <c r="G465" s="3" t="s">
        <v>74</v>
      </c>
      <c r="H465" s="2" t="s">
        <v>22</v>
      </c>
      <c r="I465" s="2" t="s">
        <v>1401</v>
      </c>
      <c r="J465" s="3" t="str">
        <f>HYPERLINK("https://www.boe.es/gazeta/dias/1833/02/07/pdfs/GMD-1833-17.pdf#page=2","Abrir facsímil")</f>
        <v>Abrir facsímil</v>
      </c>
      <c r="K465" s="3" t="s">
        <v>24</v>
      </c>
    </row>
    <row r="466" spans="1:11" ht="42" customHeight="1">
      <c r="A466" s="2" t="s">
        <v>1402</v>
      </c>
      <c r="B466" s="2" t="s">
        <v>1402</v>
      </c>
      <c r="C466" s="2" t="s">
        <v>33</v>
      </c>
      <c r="D466" s="2" t="s">
        <v>34</v>
      </c>
      <c r="E466" s="5" t="s">
        <v>352</v>
      </c>
      <c r="F466" s="3" t="s">
        <v>353</v>
      </c>
      <c r="G466" s="3" t="s">
        <v>37</v>
      </c>
      <c r="H466" s="2" t="s">
        <v>22</v>
      </c>
      <c r="I466" s="2" t="s">
        <v>1403</v>
      </c>
      <c r="J466" s="3" t="str">
        <f>HYPERLINK("https://www.boe.es/gazeta/dias/1833/07/13/pdfs/GMD-1833-85.pdf#page=2","Abrir facsímil")</f>
        <v>Abrir facsímil</v>
      </c>
      <c r="K466" s="3" t="s">
        <v>24</v>
      </c>
    </row>
    <row r="467" spans="1:11" ht="42" customHeight="1">
      <c r="A467" s="2" t="s">
        <v>1404</v>
      </c>
      <c r="B467" s="2" t="s">
        <v>1404</v>
      </c>
      <c r="C467" s="2" t="s">
        <v>33</v>
      </c>
      <c r="D467" s="2" t="s">
        <v>34</v>
      </c>
      <c r="E467" s="5" t="s">
        <v>1360</v>
      </c>
      <c r="F467" s="3" t="s">
        <v>1361</v>
      </c>
      <c r="G467" s="3" t="s">
        <v>37</v>
      </c>
      <c r="H467" s="2" t="s">
        <v>22</v>
      </c>
      <c r="I467" s="2" t="s">
        <v>1405</v>
      </c>
      <c r="J467" s="3" t="str">
        <f>HYPERLINK("https://www.boe.es/gazeta/dias/1833/08/24/pdfs/GMD-1833-103.pdf#page=2","Abrir facsímil")</f>
        <v>Abrir facsímil</v>
      </c>
      <c r="K467" s="3" t="s">
        <v>24</v>
      </c>
    </row>
    <row r="468" spans="1:11" ht="42" customHeight="1">
      <c r="A468" s="2" t="s">
        <v>1406</v>
      </c>
      <c r="B468" s="2" t="s">
        <v>1407</v>
      </c>
      <c r="C468" s="2" t="s">
        <v>33</v>
      </c>
      <c r="D468" s="2" t="s">
        <v>34</v>
      </c>
      <c r="E468" s="5" t="s">
        <v>110</v>
      </c>
      <c r="F468" s="3" t="s">
        <v>111</v>
      </c>
      <c r="G468" s="3" t="s">
        <v>45</v>
      </c>
      <c r="H468" s="2" t="s">
        <v>22</v>
      </c>
      <c r="I468" s="2" t="s">
        <v>1408</v>
      </c>
      <c r="J468" s="3" t="str">
        <f>HYPERLINK("https://www.boe.es/gazeta/dias/1833/11/16/pdfs/GMD-1833-143.pdf#page=6","Abrir facsímil")</f>
        <v>Abrir facsímil</v>
      </c>
      <c r="K468" s="3" t="s">
        <v>24</v>
      </c>
    </row>
    <row r="469" spans="1:11" ht="42" customHeight="1">
      <c r="A469" s="2" t="s">
        <v>1409</v>
      </c>
      <c r="B469" s="2" t="s">
        <v>1410</v>
      </c>
      <c r="C469" s="2" t="s">
        <v>131</v>
      </c>
      <c r="D469" s="2" t="s">
        <v>18</v>
      </c>
      <c r="E469" s="5" t="s">
        <v>1411</v>
      </c>
      <c r="F469" s="3" t="s">
        <v>1412</v>
      </c>
      <c r="G469" s="3" t="s">
        <v>21</v>
      </c>
      <c r="H469" s="2" t="s">
        <v>22</v>
      </c>
      <c r="I469" s="2" t="s">
        <v>1413</v>
      </c>
      <c r="J469" s="3" t="str">
        <f>HYPERLINK("https://www.boe.es/gazeta/dias/1833/03/05/pdfs/GMD-1833-28.pdf#page=4","Abrir facsímil")</f>
        <v>Abrir facsímil</v>
      </c>
      <c r="K469" s="3" t="s">
        <v>24</v>
      </c>
    </row>
    <row r="470" spans="1:11" ht="42" customHeight="1">
      <c r="A470" s="2" t="s">
        <v>1414</v>
      </c>
      <c r="B470" s="2" t="s">
        <v>1415</v>
      </c>
      <c r="C470" s="2" t="s">
        <v>26</v>
      </c>
      <c r="D470" s="2" t="s">
        <v>191</v>
      </c>
      <c r="E470" s="5" t="s">
        <v>1377</v>
      </c>
      <c r="F470" s="3" t="s">
        <v>1378</v>
      </c>
      <c r="G470" s="3" t="s">
        <v>56</v>
      </c>
      <c r="H470" s="2" t="s">
        <v>22</v>
      </c>
      <c r="I470" s="2" t="s">
        <v>1416</v>
      </c>
      <c r="J470" s="3" t="str">
        <f>HYPERLINK("https://www.boe.es/gazeta/dias/1833/11/25/pdfs/GMD-1833-149E.pdf#page=1","Abrir facsímil")</f>
        <v>Abrir facsímil</v>
      </c>
      <c r="K470" s="3" t="s">
        <v>24</v>
      </c>
    </row>
    <row r="471" spans="1:11" ht="42" customHeight="1">
      <c r="A471" s="2" t="s">
        <v>1417</v>
      </c>
      <c r="B471" s="2" t="s">
        <v>1418</v>
      </c>
      <c r="C471" s="2" t="s">
        <v>33</v>
      </c>
      <c r="D471" s="2" t="s">
        <v>34</v>
      </c>
      <c r="E471" s="5" t="s">
        <v>43</v>
      </c>
      <c r="F471" s="3" t="s">
        <v>44</v>
      </c>
      <c r="G471" s="3" t="s">
        <v>45</v>
      </c>
      <c r="H471" s="2" t="s">
        <v>22</v>
      </c>
      <c r="I471" s="2" t="s">
        <v>1419</v>
      </c>
      <c r="J471" s="3" t="str">
        <f>HYPERLINK("https://www.boe.es/gazeta/dias/1833/12/07/pdfs/GMD-1833-156.pdf#page=6","Abrir facsímil")</f>
        <v>Abrir facsímil</v>
      </c>
      <c r="K471" s="3" t="s">
        <v>24</v>
      </c>
    </row>
    <row r="472" spans="1:11" ht="42" customHeight="1">
      <c r="A472" s="2" t="s">
        <v>1420</v>
      </c>
      <c r="B472" s="2" t="s">
        <v>1421</v>
      </c>
      <c r="C472" s="2" t="s">
        <v>207</v>
      </c>
      <c r="D472" s="2" t="s">
        <v>18</v>
      </c>
      <c r="E472" s="5" t="s">
        <v>233</v>
      </c>
      <c r="F472" s="3" t="s">
        <v>234</v>
      </c>
      <c r="G472" s="3" t="s">
        <v>21</v>
      </c>
      <c r="H472" s="2" t="s">
        <v>22</v>
      </c>
      <c r="I472" s="2" t="s">
        <v>1422</v>
      </c>
      <c r="J472" s="3" t="str">
        <f>HYPERLINK("https://www.boe.es/gazeta/dias/1833/11/21/pdfs/GMD-1833-146.pdf#page=4","Abrir facsímil")</f>
        <v>Abrir facsímil</v>
      </c>
      <c r="K472" s="3" t="s">
        <v>24</v>
      </c>
    </row>
    <row r="473" spans="1:11" ht="42" customHeight="1">
      <c r="A473" s="2" t="s">
        <v>1423</v>
      </c>
      <c r="B473" s="2" t="s">
        <v>1424</v>
      </c>
      <c r="C473" s="2" t="s">
        <v>26</v>
      </c>
      <c r="D473" s="2" t="s">
        <v>18</v>
      </c>
      <c r="E473" s="5" t="s">
        <v>66</v>
      </c>
      <c r="F473" s="3" t="s">
        <v>67</v>
      </c>
      <c r="G473" s="3" t="s">
        <v>37</v>
      </c>
      <c r="H473" s="2" t="s">
        <v>22</v>
      </c>
      <c r="I473" s="2" t="s">
        <v>1425</v>
      </c>
      <c r="J473" s="3" t="str">
        <f>HYPERLINK("https://www.boe.es/gazeta/dias/1833/01/31/pdfs/GMD-1833-14.pdf#page=2","Abrir facsímil")</f>
        <v>Abrir facsímil</v>
      </c>
      <c r="K473" s="3" t="s">
        <v>24</v>
      </c>
    </row>
    <row r="474" spans="1:11" ht="42" customHeight="1">
      <c r="A474" s="2" t="s">
        <v>1426</v>
      </c>
      <c r="B474" s="2" t="s">
        <v>1427</v>
      </c>
      <c r="C474" s="2" t="s">
        <v>26</v>
      </c>
      <c r="D474" s="2" t="s">
        <v>18</v>
      </c>
      <c r="E474" s="5" t="s">
        <v>197</v>
      </c>
      <c r="F474" s="3" t="s">
        <v>198</v>
      </c>
      <c r="G474" s="3" t="s">
        <v>21</v>
      </c>
      <c r="H474" s="2" t="s">
        <v>22</v>
      </c>
      <c r="I474" s="2" t="s">
        <v>1428</v>
      </c>
      <c r="J474" s="3" t="str">
        <f>HYPERLINK("https://www.boe.es/gazeta/dias/1833/05/07/pdfs/GMD-1833-56.pdf#page=4","Abrir facsímil")</f>
        <v>Abrir facsímil</v>
      </c>
      <c r="K474" s="3" t="s">
        <v>24</v>
      </c>
    </row>
    <row r="475" spans="1:11" ht="42" customHeight="1">
      <c r="A475" s="2" t="s">
        <v>1429</v>
      </c>
      <c r="B475" s="2" t="s">
        <v>1430</v>
      </c>
      <c r="C475" s="2" t="s">
        <v>122</v>
      </c>
      <c r="D475" s="2" t="s">
        <v>18</v>
      </c>
      <c r="E475" s="5" t="s">
        <v>414</v>
      </c>
      <c r="F475" s="3" t="s">
        <v>415</v>
      </c>
      <c r="G475" s="3" t="s">
        <v>56</v>
      </c>
      <c r="H475" s="2" t="s">
        <v>22</v>
      </c>
      <c r="I475" s="2" t="s">
        <v>1431</v>
      </c>
      <c r="J475" s="3" t="str">
        <f>HYPERLINK("https://www.boe.es/gazeta/dias/1833/03/02/pdfs/GMD-1833-27.pdf#page=1","Abrir facsímil")</f>
        <v>Abrir facsímil</v>
      </c>
      <c r="K475" s="3" t="s">
        <v>24</v>
      </c>
    </row>
    <row r="476" spans="1:11" ht="42" customHeight="1">
      <c r="A476" s="2" t="s">
        <v>1432</v>
      </c>
      <c r="B476" s="2" t="s">
        <v>1432</v>
      </c>
      <c r="C476" s="2" t="s">
        <v>297</v>
      </c>
      <c r="D476" s="2" t="s">
        <v>18</v>
      </c>
      <c r="E476" s="5" t="s">
        <v>584</v>
      </c>
      <c r="F476" s="3" t="s">
        <v>585</v>
      </c>
      <c r="G476" s="3" t="s">
        <v>21</v>
      </c>
      <c r="H476" s="2" t="s">
        <v>22</v>
      </c>
      <c r="I476" s="2" t="s">
        <v>1433</v>
      </c>
      <c r="J476" s="3" t="str">
        <f>HYPERLINK("https://www.boe.es/gazeta/dias/1833/08/31/pdfs/GMD-1833-106.pdf#page=4","Abrir facsímil")</f>
        <v>Abrir facsímil</v>
      </c>
      <c r="K476" s="3" t="s">
        <v>24</v>
      </c>
    </row>
    <row r="477" spans="1:11" ht="42" customHeight="1">
      <c r="A477" s="2" t="s">
        <v>1434</v>
      </c>
      <c r="B477" s="2" t="s">
        <v>1434</v>
      </c>
      <c r="C477" s="2" t="s">
        <v>33</v>
      </c>
      <c r="D477" s="2" t="s">
        <v>34</v>
      </c>
      <c r="E477" s="5" t="s">
        <v>1360</v>
      </c>
      <c r="F477" s="3" t="s">
        <v>1361</v>
      </c>
      <c r="G477" s="3" t="s">
        <v>37</v>
      </c>
      <c r="H477" s="2" t="s">
        <v>22</v>
      </c>
      <c r="I477" s="2" t="s">
        <v>1435</v>
      </c>
      <c r="J477" s="3" t="str">
        <f>HYPERLINK("https://www.boe.es/gazeta/dias/1833/08/24/pdfs/GMD-1833-103.pdf#page=2","Abrir facsímil")</f>
        <v>Abrir facsímil</v>
      </c>
      <c r="K477" s="3" t="s">
        <v>24</v>
      </c>
    </row>
    <row r="478" spans="1:11" ht="42" customHeight="1">
      <c r="A478" s="2" t="s">
        <v>1434</v>
      </c>
      <c r="B478" s="2" t="s">
        <v>1434</v>
      </c>
      <c r="C478" s="2" t="s">
        <v>33</v>
      </c>
      <c r="D478" s="2" t="s">
        <v>34</v>
      </c>
      <c r="E478" s="5" t="s">
        <v>1288</v>
      </c>
      <c r="F478" s="3" t="s">
        <v>1289</v>
      </c>
      <c r="G478" s="3" t="s">
        <v>37</v>
      </c>
      <c r="H478" s="2" t="s">
        <v>22</v>
      </c>
      <c r="I478" s="2" t="s">
        <v>1436</v>
      </c>
      <c r="J478" s="3" t="str">
        <f>HYPERLINK("https://www.boe.es/gazeta/dias/1833/09/19/pdfs/GMD-1833-114.pdf#page=2","Abrir facsímil")</f>
        <v>Abrir facsímil</v>
      </c>
      <c r="K478" s="3" t="s">
        <v>24</v>
      </c>
    </row>
    <row r="479" spans="1:11" ht="42" customHeight="1">
      <c r="A479" s="2" t="s">
        <v>1434</v>
      </c>
      <c r="B479" s="2" t="s">
        <v>1434</v>
      </c>
      <c r="C479" s="2" t="s">
        <v>33</v>
      </c>
      <c r="D479" s="2" t="s">
        <v>34</v>
      </c>
      <c r="E479" s="5" t="s">
        <v>241</v>
      </c>
      <c r="F479" s="3" t="s">
        <v>242</v>
      </c>
      <c r="G479" s="3" t="s">
        <v>37</v>
      </c>
      <c r="H479" s="2" t="s">
        <v>22</v>
      </c>
      <c r="I479" s="2" t="s">
        <v>1437</v>
      </c>
      <c r="J479" s="3" t="str">
        <f>HYPERLINK("https://www.boe.es/gazeta/dias/1833/11/09/pdfs/GMD-1833-140.pdf#page=2","Abrir facsímil")</f>
        <v>Abrir facsímil</v>
      </c>
      <c r="K479" s="3" t="s">
        <v>24</v>
      </c>
    </row>
    <row r="480" spans="1:11" ht="42" customHeight="1">
      <c r="A480" s="2" t="s">
        <v>1438</v>
      </c>
      <c r="B480" s="2" t="s">
        <v>1439</v>
      </c>
      <c r="C480" s="2" t="s">
        <v>26</v>
      </c>
      <c r="D480" s="2" t="s">
        <v>18</v>
      </c>
      <c r="E480" s="5" t="s">
        <v>780</v>
      </c>
      <c r="F480" s="3" t="s">
        <v>781</v>
      </c>
      <c r="G480" s="3" t="s">
        <v>127</v>
      </c>
      <c r="H480" s="2" t="s">
        <v>22</v>
      </c>
      <c r="I480" s="2" t="s">
        <v>1440</v>
      </c>
      <c r="J480" s="3" t="str">
        <f>HYPERLINK("https://www.boe.es/gazeta/dias/1833/03/07/pdfs/GMD-1833-29.pdf#page=5","Abrir facsímil")</f>
        <v>Abrir facsímil</v>
      </c>
      <c r="K480" s="3" t="s">
        <v>24</v>
      </c>
    </row>
    <row r="481" spans="1:11" ht="42" customHeight="1">
      <c r="A481" s="2" t="s">
        <v>1441</v>
      </c>
      <c r="B481" s="2" t="s">
        <v>1442</v>
      </c>
      <c r="C481" s="2" t="s">
        <v>26</v>
      </c>
      <c r="D481" s="2" t="s">
        <v>18</v>
      </c>
      <c r="E481" s="5" t="s">
        <v>587</v>
      </c>
      <c r="F481" s="3" t="s">
        <v>588</v>
      </c>
      <c r="G481" s="3" t="s">
        <v>21</v>
      </c>
      <c r="H481" s="2" t="s">
        <v>22</v>
      </c>
      <c r="I481" s="2" t="s">
        <v>1443</v>
      </c>
      <c r="J481" s="3" t="str">
        <f>HYPERLINK("https://www.boe.es/gazeta/dias/1833/09/03/pdfs/GMD-1833-107.pdf#page=4","Abrir facsímil")</f>
        <v>Abrir facsímil</v>
      </c>
      <c r="K481" s="3" t="s">
        <v>24</v>
      </c>
    </row>
    <row r="482" spans="1:11" ht="42" customHeight="1">
      <c r="A482" s="2" t="s">
        <v>1444</v>
      </c>
      <c r="B482" s="2" t="s">
        <v>1444</v>
      </c>
      <c r="C482" s="2" t="s">
        <v>33</v>
      </c>
      <c r="D482" s="2" t="s">
        <v>34</v>
      </c>
      <c r="E482" s="5" t="s">
        <v>369</v>
      </c>
      <c r="F482" s="3" t="s">
        <v>370</v>
      </c>
      <c r="G482" s="3" t="s">
        <v>37</v>
      </c>
      <c r="H482" s="2" t="s">
        <v>22</v>
      </c>
      <c r="I482" s="2" t="s">
        <v>1445</v>
      </c>
      <c r="J482" s="3" t="str">
        <f>HYPERLINK("https://www.boe.es/gazeta/dias/1833/07/27/pdfs/GMD-1833-91.pdf#page=2","Abrir facsímil")</f>
        <v>Abrir facsímil</v>
      </c>
      <c r="K482" s="3" t="s">
        <v>24</v>
      </c>
    </row>
    <row r="483" spans="1:11" ht="42" customHeight="1">
      <c r="A483" s="2" t="s">
        <v>1446</v>
      </c>
      <c r="B483" s="2" t="s">
        <v>1446</v>
      </c>
      <c r="C483" s="2" t="s">
        <v>33</v>
      </c>
      <c r="D483" s="2" t="s">
        <v>34</v>
      </c>
      <c r="E483" s="5" t="s">
        <v>561</v>
      </c>
      <c r="F483" s="3" t="s">
        <v>562</v>
      </c>
      <c r="G483" s="3" t="s">
        <v>89</v>
      </c>
      <c r="H483" s="2" t="s">
        <v>22</v>
      </c>
      <c r="I483" s="2" t="s">
        <v>1447</v>
      </c>
      <c r="J483" s="3" t="str">
        <f>HYPERLINK("https://www.boe.es/gazeta/dias/1833/07/20/pdfs/GMD-1833-88.pdf#page=3","Abrir facsímil")</f>
        <v>Abrir facsímil</v>
      </c>
      <c r="K483" s="3" t="s">
        <v>24</v>
      </c>
    </row>
    <row r="484" spans="1:11" ht="42" customHeight="1">
      <c r="A484" s="2" t="s">
        <v>1446</v>
      </c>
      <c r="B484" s="2" t="s">
        <v>1446</v>
      </c>
      <c r="C484" s="2" t="s">
        <v>17</v>
      </c>
      <c r="D484" s="2" t="s">
        <v>18</v>
      </c>
      <c r="E484" s="5" t="s">
        <v>155</v>
      </c>
      <c r="F484" s="3" t="s">
        <v>156</v>
      </c>
      <c r="G484" s="3" t="s">
        <v>89</v>
      </c>
      <c r="H484" s="2" t="s">
        <v>22</v>
      </c>
      <c r="I484" s="2" t="s">
        <v>1448</v>
      </c>
      <c r="J484" s="3" t="str">
        <f>HYPERLINK("https://www.boe.es/gazeta/dias/1833/08/01/pdfs/GMD-1833-93.pdf#page=3","Abrir facsímil")</f>
        <v>Abrir facsímil</v>
      </c>
      <c r="K484" s="3" t="s">
        <v>24</v>
      </c>
    </row>
    <row r="485" spans="1:11" ht="42" customHeight="1">
      <c r="A485" s="2" t="s">
        <v>1446</v>
      </c>
      <c r="B485" s="2" t="s">
        <v>1446</v>
      </c>
      <c r="C485" s="2" t="s">
        <v>33</v>
      </c>
      <c r="D485" s="2" t="s">
        <v>34</v>
      </c>
      <c r="E485" s="5" t="s">
        <v>1017</v>
      </c>
      <c r="F485" s="3" t="s">
        <v>1018</v>
      </c>
      <c r="G485" s="3" t="s">
        <v>89</v>
      </c>
      <c r="H485" s="2" t="s">
        <v>22</v>
      </c>
      <c r="I485" s="2" t="s">
        <v>1449</v>
      </c>
      <c r="J485" s="3" t="str">
        <f>HYPERLINK("https://www.boe.es/gazeta/dias/1833/10/08/pdfs/GMD-1833-123.pdf#page=3","Abrir facsímil")</f>
        <v>Abrir facsímil</v>
      </c>
      <c r="K485" s="3" t="s">
        <v>24</v>
      </c>
    </row>
    <row r="486" spans="1:11" ht="42" customHeight="1">
      <c r="A486" s="2" t="s">
        <v>1450</v>
      </c>
      <c r="B486" s="2" t="s">
        <v>1451</v>
      </c>
      <c r="C486" s="2" t="s">
        <v>33</v>
      </c>
      <c r="D486" s="2" t="s">
        <v>34</v>
      </c>
      <c r="E486" s="5" t="s">
        <v>478</v>
      </c>
      <c r="F486" s="3" t="s">
        <v>479</v>
      </c>
      <c r="G486" s="3" t="s">
        <v>37</v>
      </c>
      <c r="H486" s="2" t="s">
        <v>22</v>
      </c>
      <c r="I486" s="2" t="s">
        <v>1452</v>
      </c>
      <c r="J486" s="3" t="str">
        <f>HYPERLINK("https://www.boe.es/gazeta/dias/1833/10/19/pdfs/GMD-1833-129.pdf#page=2","Abrir facsímil")</f>
        <v>Abrir facsímil</v>
      </c>
      <c r="K486" s="3" t="s">
        <v>24</v>
      </c>
    </row>
    <row r="487" spans="1:11" ht="42" customHeight="1">
      <c r="A487" s="2" t="s">
        <v>1453</v>
      </c>
      <c r="B487" s="2" t="s">
        <v>1454</v>
      </c>
      <c r="C487" s="2" t="s">
        <v>49</v>
      </c>
      <c r="D487" s="2" t="s">
        <v>50</v>
      </c>
      <c r="E487" s="5" t="s">
        <v>19</v>
      </c>
      <c r="F487" s="3" t="s">
        <v>20</v>
      </c>
      <c r="G487" s="3" t="s">
        <v>89</v>
      </c>
      <c r="H487" s="2" t="s">
        <v>22</v>
      </c>
      <c r="I487" s="2" t="s">
        <v>1455</v>
      </c>
      <c r="J487" s="3" t="str">
        <f>HYPERLINK("https://www.boe.es/gazeta/dias/1833/09/07/pdfs/GMD-1833-109.pdf#page=3","Abrir facsímil")</f>
        <v>Abrir facsímil</v>
      </c>
      <c r="K487" s="3" t="s">
        <v>24</v>
      </c>
    </row>
    <row r="488" spans="1:11" ht="42" customHeight="1">
      <c r="A488" s="2" t="s">
        <v>1456</v>
      </c>
      <c r="B488" s="2" t="s">
        <v>1457</v>
      </c>
      <c r="C488" s="2" t="s">
        <v>33</v>
      </c>
      <c r="D488" s="2" t="s">
        <v>34</v>
      </c>
      <c r="E488" s="5" t="s">
        <v>799</v>
      </c>
      <c r="F488" s="3" t="s">
        <v>800</v>
      </c>
      <c r="G488" s="3" t="s">
        <v>21</v>
      </c>
      <c r="H488" s="2" t="s">
        <v>22</v>
      </c>
      <c r="I488" s="2" t="s">
        <v>1458</v>
      </c>
      <c r="J488" s="3" t="str">
        <f>HYPERLINK("https://www.boe.es/gazeta/dias/1833/02/07/pdfs/GMD-1833-17.pdf#page=4","Abrir facsímil")</f>
        <v>Abrir facsímil</v>
      </c>
      <c r="K488" s="3" t="s">
        <v>24</v>
      </c>
    </row>
    <row r="489" spans="1:11" ht="42" customHeight="1">
      <c r="A489" s="2" t="s">
        <v>1459</v>
      </c>
      <c r="B489" s="2" t="s">
        <v>1460</v>
      </c>
      <c r="C489" s="2" t="s">
        <v>33</v>
      </c>
      <c r="D489" s="2" t="s">
        <v>34</v>
      </c>
      <c r="E489" s="5" t="s">
        <v>830</v>
      </c>
      <c r="F489" s="3" t="s">
        <v>831</v>
      </c>
      <c r="G489" s="3" t="s">
        <v>56</v>
      </c>
      <c r="H489" s="2" t="s">
        <v>22</v>
      </c>
      <c r="I489" s="2" t="s">
        <v>1461</v>
      </c>
      <c r="J489" s="3" t="str">
        <f>HYPERLINK("https://www.boe.es/gazeta/dias/1833/02/16/pdfs/GMD-1833-21.pdf#page=1","Abrir facsímil")</f>
        <v>Abrir facsímil</v>
      </c>
      <c r="K489" s="3" t="s">
        <v>24</v>
      </c>
    </row>
    <row r="490" spans="1:11" ht="42" customHeight="1">
      <c r="A490" s="2" t="s">
        <v>1462</v>
      </c>
      <c r="B490" s="2" t="s">
        <v>1463</v>
      </c>
      <c r="C490" s="2" t="s">
        <v>33</v>
      </c>
      <c r="D490" s="2" t="s">
        <v>34</v>
      </c>
      <c r="E490" s="5" t="s">
        <v>132</v>
      </c>
      <c r="F490" s="3" t="s">
        <v>133</v>
      </c>
      <c r="G490" s="3" t="s">
        <v>21</v>
      </c>
      <c r="H490" s="2" t="s">
        <v>22</v>
      </c>
      <c r="I490" s="2" t="s">
        <v>1464</v>
      </c>
      <c r="J490" s="3" t="str">
        <f>HYPERLINK("https://www.boe.es/gazeta/dias/1833/06/13/pdfs/GMD-1833-72.pdf#page=4","Abrir facsímil")</f>
        <v>Abrir facsímil</v>
      </c>
      <c r="K490" s="3" t="s">
        <v>24</v>
      </c>
    </row>
    <row r="491" spans="1:11" ht="42" customHeight="1">
      <c r="A491" s="2" t="s">
        <v>1462</v>
      </c>
      <c r="B491" s="2" t="s">
        <v>1463</v>
      </c>
      <c r="C491" s="2" t="s">
        <v>258</v>
      </c>
      <c r="D491" s="2" t="s">
        <v>50</v>
      </c>
      <c r="E491" s="5" t="s">
        <v>352</v>
      </c>
      <c r="F491" s="3" t="s">
        <v>353</v>
      </c>
      <c r="G491" s="3" t="s">
        <v>21</v>
      </c>
      <c r="H491" s="2" t="s">
        <v>22</v>
      </c>
      <c r="I491" s="2" t="s">
        <v>1465</v>
      </c>
      <c r="J491" s="3" t="str">
        <f>HYPERLINK("https://www.boe.es/gazeta/dias/1833/07/13/pdfs/GMD-1833-85.pdf#page=4","Abrir facsímil")</f>
        <v>Abrir facsímil</v>
      </c>
      <c r="K491" s="3" t="s">
        <v>24</v>
      </c>
    </row>
    <row r="492" spans="1:11" ht="42" customHeight="1">
      <c r="A492" s="2" t="s">
        <v>1462</v>
      </c>
      <c r="B492" s="2" t="s">
        <v>1463</v>
      </c>
      <c r="C492" s="2" t="s">
        <v>207</v>
      </c>
      <c r="D492" s="2" t="s">
        <v>18</v>
      </c>
      <c r="E492" s="5" t="s">
        <v>58</v>
      </c>
      <c r="F492" s="3" t="s">
        <v>59</v>
      </c>
      <c r="G492" s="3" t="s">
        <v>56</v>
      </c>
      <c r="H492" s="2" t="s">
        <v>22</v>
      </c>
      <c r="I492" s="2" t="s">
        <v>1466</v>
      </c>
      <c r="J492" s="3" t="str">
        <f>HYPERLINK("https://www.boe.es/gazeta/dias/1833/10/03/pdfs/GMD-1833-121.pdf#page=1","Abrir facsímil")</f>
        <v>Abrir facsímil</v>
      </c>
      <c r="K492" s="3" t="s">
        <v>24</v>
      </c>
    </row>
    <row r="493" spans="1:11" ht="42" customHeight="1">
      <c r="A493" s="2" t="s">
        <v>1462</v>
      </c>
      <c r="B493" s="2" t="s">
        <v>1463</v>
      </c>
      <c r="C493" s="2" t="s">
        <v>49</v>
      </c>
      <c r="D493" s="2" t="s">
        <v>50</v>
      </c>
      <c r="E493" s="5" t="s">
        <v>1079</v>
      </c>
      <c r="F493" s="3" t="s">
        <v>1080</v>
      </c>
      <c r="G493" s="3" t="s">
        <v>37</v>
      </c>
      <c r="H493" s="2" t="s">
        <v>22</v>
      </c>
      <c r="I493" s="2" t="s">
        <v>1467</v>
      </c>
      <c r="J493" s="3" t="str">
        <f>HYPERLINK("https://www.boe.es/gazeta/dias/1833/11/12/pdfs/GMD-1833-141.pdf#page=2","Abrir facsímil")</f>
        <v>Abrir facsímil</v>
      </c>
      <c r="K493" s="3" t="s">
        <v>24</v>
      </c>
    </row>
    <row r="494" spans="1:11" ht="42" customHeight="1">
      <c r="A494" s="2" t="s">
        <v>1468</v>
      </c>
      <c r="B494" s="2" t="s">
        <v>1469</v>
      </c>
      <c r="C494" s="2" t="s">
        <v>207</v>
      </c>
      <c r="D494" s="2" t="s">
        <v>18</v>
      </c>
      <c r="E494" s="5" t="s">
        <v>573</v>
      </c>
      <c r="F494" s="3" t="s">
        <v>574</v>
      </c>
      <c r="G494" s="3" t="s">
        <v>21</v>
      </c>
      <c r="H494" s="2" t="s">
        <v>22</v>
      </c>
      <c r="I494" s="2" t="s">
        <v>1470</v>
      </c>
      <c r="J494" s="3" t="str">
        <f>HYPERLINK("https://www.boe.es/gazeta/dias/1833/08/10/pdfs/GMD-1833-97.pdf#page=4","Abrir facsímil")</f>
        <v>Abrir facsímil</v>
      </c>
      <c r="K494" s="3" t="s">
        <v>24</v>
      </c>
    </row>
    <row r="495" spans="1:11" ht="42" customHeight="1">
      <c r="A495" s="2" t="s">
        <v>1471</v>
      </c>
      <c r="B495" s="2" t="s">
        <v>1472</v>
      </c>
      <c r="C495" s="2" t="s">
        <v>33</v>
      </c>
      <c r="D495" s="2" t="s">
        <v>34</v>
      </c>
      <c r="E495" s="5" t="s">
        <v>182</v>
      </c>
      <c r="F495" s="3" t="s">
        <v>183</v>
      </c>
      <c r="G495" s="3" t="s">
        <v>21</v>
      </c>
      <c r="H495" s="2" t="s">
        <v>22</v>
      </c>
      <c r="I495" s="2" t="s">
        <v>1473</v>
      </c>
      <c r="J495" s="3" t="str">
        <f>HYPERLINK("https://www.boe.es/gazeta/dias/1833/02/12/pdfs/GMD-1833-19.pdf#page=4","Abrir facsímil")</f>
        <v>Abrir facsímil</v>
      </c>
      <c r="K495" s="3" t="s">
        <v>24</v>
      </c>
    </row>
    <row r="496" spans="1:11" ht="42" customHeight="1">
      <c r="A496" s="2" t="s">
        <v>1474</v>
      </c>
      <c r="B496" s="2" t="s">
        <v>1475</v>
      </c>
      <c r="C496" s="2" t="s">
        <v>33</v>
      </c>
      <c r="D496" s="2" t="s">
        <v>34</v>
      </c>
      <c r="E496" s="5" t="s">
        <v>58</v>
      </c>
      <c r="F496" s="3" t="s">
        <v>59</v>
      </c>
      <c r="G496" s="3" t="s">
        <v>37</v>
      </c>
      <c r="H496" s="2" t="s">
        <v>22</v>
      </c>
      <c r="I496" s="2" t="s">
        <v>1476</v>
      </c>
      <c r="J496" s="3" t="str">
        <f>HYPERLINK("https://www.boe.es/gazeta/dias/1833/10/03/pdfs/GMD-1833-121.pdf#page=2","Abrir facsímil")</f>
        <v>Abrir facsímil</v>
      </c>
      <c r="K496" s="3" t="s">
        <v>24</v>
      </c>
    </row>
    <row r="497" spans="1:11" ht="42" customHeight="1">
      <c r="A497" s="2" t="s">
        <v>1477</v>
      </c>
      <c r="B497" s="2" t="s">
        <v>1478</v>
      </c>
      <c r="C497" s="2" t="s">
        <v>17</v>
      </c>
      <c r="D497" s="2" t="s">
        <v>18</v>
      </c>
      <c r="E497" s="5" t="s">
        <v>165</v>
      </c>
      <c r="F497" s="3" t="s">
        <v>166</v>
      </c>
      <c r="G497" s="3" t="s">
        <v>89</v>
      </c>
      <c r="H497" s="2" t="s">
        <v>22</v>
      </c>
      <c r="I497" s="2" t="s">
        <v>1479</v>
      </c>
      <c r="J497" s="3" t="str">
        <f>HYPERLINK("https://www.boe.es/gazeta/dias/1833/08/15/pdfs/GMD-1833-99.pdf#page=3","Abrir facsímil")</f>
        <v>Abrir facsímil</v>
      </c>
      <c r="K497" s="3" t="s">
        <v>24</v>
      </c>
    </row>
    <row r="498" spans="1:11" ht="42" customHeight="1">
      <c r="A498" s="2" t="s">
        <v>1480</v>
      </c>
      <c r="B498" s="2" t="s">
        <v>1481</v>
      </c>
      <c r="C498" s="2" t="s">
        <v>33</v>
      </c>
      <c r="D498" s="2" t="s">
        <v>34</v>
      </c>
      <c r="E498" s="5" t="s">
        <v>137</v>
      </c>
      <c r="F498" s="3" t="s">
        <v>138</v>
      </c>
      <c r="G498" s="3" t="s">
        <v>21</v>
      </c>
      <c r="H498" s="2" t="s">
        <v>38</v>
      </c>
      <c r="I498" s="2" t="s">
        <v>1482</v>
      </c>
      <c r="J498" s="3" t="str">
        <f>HYPERLINK("https://www.boe.es/gazeta/dias/1833/03/12/pdfs/GMD-1833-31.pdf#page=4","Abrir facsímil")</f>
        <v>Abrir facsímil</v>
      </c>
      <c r="K498" s="3" t="s">
        <v>40</v>
      </c>
    </row>
    <row r="499" spans="1:11" ht="42" customHeight="1">
      <c r="A499" s="2" t="s">
        <v>1483</v>
      </c>
      <c r="B499" s="2" t="s">
        <v>1484</v>
      </c>
      <c r="C499" s="2" t="s">
        <v>33</v>
      </c>
      <c r="D499" s="2" t="s">
        <v>34</v>
      </c>
      <c r="E499" s="5" t="s">
        <v>208</v>
      </c>
      <c r="F499" s="3" t="s">
        <v>209</v>
      </c>
      <c r="G499" s="3" t="s">
        <v>127</v>
      </c>
      <c r="H499" s="2" t="s">
        <v>22</v>
      </c>
      <c r="I499" s="2" t="s">
        <v>1485</v>
      </c>
      <c r="J499" s="3" t="str">
        <f>HYPERLINK("https://www.boe.es/gazeta/dias/1833/01/01/pdfs/GMD-1833-1.pdf#page=5","Abrir facsímil")</f>
        <v>Abrir facsímil</v>
      </c>
      <c r="K499" s="3" t="s">
        <v>24</v>
      </c>
    </row>
    <row r="500" spans="1:11" ht="42" customHeight="1">
      <c r="A500" s="2" t="s">
        <v>1486</v>
      </c>
      <c r="B500" s="2" t="s">
        <v>1486</v>
      </c>
      <c r="C500" s="2" t="s">
        <v>49</v>
      </c>
      <c r="D500" s="2" t="s">
        <v>50</v>
      </c>
      <c r="E500" s="5" t="s">
        <v>155</v>
      </c>
      <c r="F500" s="3" t="s">
        <v>156</v>
      </c>
      <c r="G500" s="3" t="s">
        <v>89</v>
      </c>
      <c r="H500" s="2" t="s">
        <v>22</v>
      </c>
      <c r="I500" s="2" t="s">
        <v>1487</v>
      </c>
      <c r="J500" s="3" t="str">
        <f>HYPERLINK("https://www.boe.es/gazeta/dias/1833/08/01/pdfs/GMD-1833-93.pdf#page=3","Abrir facsímil")</f>
        <v>Abrir facsímil</v>
      </c>
      <c r="K500" s="3" t="s">
        <v>24</v>
      </c>
    </row>
    <row r="501" spans="1:11" ht="42" customHeight="1">
      <c r="A501" s="2" t="s">
        <v>1488</v>
      </c>
      <c r="B501" s="2" t="s">
        <v>1489</v>
      </c>
      <c r="C501" s="2" t="s">
        <v>207</v>
      </c>
      <c r="D501" s="2" t="s">
        <v>18</v>
      </c>
      <c r="E501" s="5" t="s">
        <v>83</v>
      </c>
      <c r="F501" s="3" t="s">
        <v>84</v>
      </c>
      <c r="G501" s="3" t="s">
        <v>1098</v>
      </c>
      <c r="H501" s="2" t="s">
        <v>22</v>
      </c>
      <c r="I501" s="2" t="s">
        <v>1490</v>
      </c>
      <c r="J501" s="3" t="str">
        <f>HYPERLINK("https://www.boe.es/gazeta/dias/1833/02/23/pdfs/GMD-1833-24.pdf#page=6","Abrir facsímil")</f>
        <v>Abrir facsímil</v>
      </c>
      <c r="K501" s="3" t="s">
        <v>24</v>
      </c>
    </row>
    <row r="502" spans="1:11" ht="42" customHeight="1">
      <c r="A502" s="2" t="s">
        <v>1491</v>
      </c>
      <c r="B502" s="2" t="s">
        <v>1491</v>
      </c>
      <c r="C502" s="2" t="s">
        <v>33</v>
      </c>
      <c r="D502" s="2" t="s">
        <v>34</v>
      </c>
      <c r="E502" s="5" t="s">
        <v>876</v>
      </c>
      <c r="F502" s="3" t="s">
        <v>877</v>
      </c>
      <c r="G502" s="3" t="s">
        <v>89</v>
      </c>
      <c r="H502" s="2" t="s">
        <v>22</v>
      </c>
      <c r="I502" s="2" t="s">
        <v>1492</v>
      </c>
      <c r="J502" s="3" t="str">
        <f>HYPERLINK("https://www.boe.es/gazeta/dias/1833/08/06/pdfs/GMD-1833-95.pdf#page=3","Abrir facsímil")</f>
        <v>Abrir facsímil</v>
      </c>
      <c r="K502" s="3" t="s">
        <v>24</v>
      </c>
    </row>
    <row r="503" spans="1:11" ht="42" customHeight="1">
      <c r="A503" s="2" t="s">
        <v>1493</v>
      </c>
      <c r="B503" s="2" t="s">
        <v>1493</v>
      </c>
      <c r="C503" s="2" t="s">
        <v>297</v>
      </c>
      <c r="D503" s="2" t="s">
        <v>18</v>
      </c>
      <c r="E503" s="5" t="s">
        <v>461</v>
      </c>
      <c r="F503" s="3" t="s">
        <v>462</v>
      </c>
      <c r="G503" s="3" t="s">
        <v>37</v>
      </c>
      <c r="H503" s="2" t="s">
        <v>22</v>
      </c>
      <c r="I503" s="2" t="s">
        <v>1494</v>
      </c>
      <c r="J503" s="3" t="str">
        <f>HYPERLINK("https://www.boe.es/gazeta/dias/1833/01/26/pdfs/GMD-1833-12.pdf#page=2","Abrir facsímil")</f>
        <v>Abrir facsímil</v>
      </c>
      <c r="K503" s="3" t="s">
        <v>24</v>
      </c>
    </row>
    <row r="504" spans="1:11" ht="42" customHeight="1">
      <c r="A504" s="2" t="s">
        <v>1495</v>
      </c>
      <c r="B504" s="2" t="s">
        <v>1495</v>
      </c>
      <c r="C504" s="2" t="s">
        <v>49</v>
      </c>
      <c r="D504" s="2" t="s">
        <v>50</v>
      </c>
      <c r="E504" s="5" t="s">
        <v>399</v>
      </c>
      <c r="F504" s="3" t="s">
        <v>400</v>
      </c>
      <c r="G504" s="3" t="s">
        <v>37</v>
      </c>
      <c r="H504" s="2" t="s">
        <v>22</v>
      </c>
      <c r="I504" s="2" t="s">
        <v>1496</v>
      </c>
      <c r="J504" s="3" t="str">
        <f>HYPERLINK("https://www.boe.es/gazeta/dias/1833/05/18/pdfs/GMD-1833-61.pdf#page=2","Abrir facsímil")</f>
        <v>Abrir facsímil</v>
      </c>
      <c r="K504" s="3" t="s">
        <v>24</v>
      </c>
    </row>
    <row r="505" spans="1:11" ht="42" customHeight="1">
      <c r="A505" s="2" t="s">
        <v>1495</v>
      </c>
      <c r="B505" s="2" t="s">
        <v>1495</v>
      </c>
      <c r="C505" s="2" t="s">
        <v>33</v>
      </c>
      <c r="D505" s="2" t="s">
        <v>34</v>
      </c>
      <c r="E505" s="5" t="s">
        <v>369</v>
      </c>
      <c r="F505" s="3" t="s">
        <v>370</v>
      </c>
      <c r="G505" s="3" t="s">
        <v>89</v>
      </c>
      <c r="H505" s="2" t="s">
        <v>22</v>
      </c>
      <c r="I505" s="2" t="s">
        <v>1497</v>
      </c>
      <c r="J505" s="3" t="str">
        <f>HYPERLINK("https://www.boe.es/gazeta/dias/1833/07/27/pdfs/GMD-1833-91.pdf#page=3","Abrir facsímil")</f>
        <v>Abrir facsímil</v>
      </c>
      <c r="K505" s="3" t="s">
        <v>24</v>
      </c>
    </row>
    <row r="506" spans="1:11" ht="42" customHeight="1">
      <c r="A506" s="2" t="s">
        <v>1498</v>
      </c>
      <c r="B506" s="2" t="s">
        <v>1498</v>
      </c>
      <c r="C506" s="2" t="s">
        <v>33</v>
      </c>
      <c r="D506" s="2" t="s">
        <v>34</v>
      </c>
      <c r="E506" s="5" t="s">
        <v>566</v>
      </c>
      <c r="F506" s="3" t="s">
        <v>567</v>
      </c>
      <c r="G506" s="3" t="s">
        <v>56</v>
      </c>
      <c r="H506" s="2" t="s">
        <v>22</v>
      </c>
      <c r="I506" s="2" t="s">
        <v>1499</v>
      </c>
      <c r="J506" s="3" t="str">
        <f>HYPERLINK("https://www.boe.es/gazeta/dias/1833/07/30/pdfs/GMD-1833-92.pdf#page=1","Abrir facsímil")</f>
        <v>Abrir facsímil</v>
      </c>
      <c r="K506" s="3" t="s">
        <v>24</v>
      </c>
    </row>
    <row r="507" spans="1:11" ht="42" customHeight="1">
      <c r="A507" s="2" t="s">
        <v>1495</v>
      </c>
      <c r="B507" s="2" t="s">
        <v>1495</v>
      </c>
      <c r="C507" s="2" t="s">
        <v>33</v>
      </c>
      <c r="D507" s="2" t="s">
        <v>34</v>
      </c>
      <c r="E507" s="5" t="s">
        <v>573</v>
      </c>
      <c r="F507" s="3" t="s">
        <v>574</v>
      </c>
      <c r="G507" s="3" t="s">
        <v>89</v>
      </c>
      <c r="H507" s="2" t="s">
        <v>22</v>
      </c>
      <c r="I507" s="2" t="s">
        <v>1500</v>
      </c>
      <c r="J507" s="3" t="str">
        <f>HYPERLINK("https://www.boe.es/gazeta/dias/1833/08/10/pdfs/GMD-1833-97.pdf#page=3","Abrir facsímil")</f>
        <v>Abrir facsímil</v>
      </c>
      <c r="K507" s="3" t="s">
        <v>24</v>
      </c>
    </row>
    <row r="508" spans="1:11" ht="42" customHeight="1">
      <c r="A508" s="2" t="s">
        <v>1495</v>
      </c>
      <c r="B508" s="2" t="s">
        <v>1495</v>
      </c>
      <c r="C508" s="2" t="s">
        <v>33</v>
      </c>
      <c r="D508" s="2" t="s">
        <v>34</v>
      </c>
      <c r="E508" s="5" t="s">
        <v>1360</v>
      </c>
      <c r="F508" s="3" t="s">
        <v>1361</v>
      </c>
      <c r="G508" s="3" t="s">
        <v>89</v>
      </c>
      <c r="H508" s="2" t="s">
        <v>22</v>
      </c>
      <c r="I508" s="2" t="s">
        <v>1501</v>
      </c>
      <c r="J508" s="3" t="str">
        <f>HYPERLINK("https://www.boe.es/gazeta/dias/1833/08/24/pdfs/GMD-1833-103.pdf#page=3","Abrir facsímil")</f>
        <v>Abrir facsímil</v>
      </c>
      <c r="K508" s="3" t="s">
        <v>24</v>
      </c>
    </row>
    <row r="509" spans="1:11" ht="42" customHeight="1">
      <c r="A509" s="2" t="s">
        <v>1495</v>
      </c>
      <c r="B509" s="2" t="s">
        <v>1495</v>
      </c>
      <c r="C509" s="2" t="s">
        <v>33</v>
      </c>
      <c r="D509" s="2" t="s">
        <v>34</v>
      </c>
      <c r="E509" s="5" t="s">
        <v>125</v>
      </c>
      <c r="F509" s="3" t="s">
        <v>126</v>
      </c>
      <c r="G509" s="3" t="s">
        <v>127</v>
      </c>
      <c r="H509" s="2" t="s">
        <v>22</v>
      </c>
      <c r="I509" s="2" t="s">
        <v>1502</v>
      </c>
      <c r="J509" s="3" t="str">
        <f>HYPERLINK("https://www.boe.es/gazeta/dias/1833/08/29/pdfs/GMD-1833-105.pdf#page=5","Abrir facsímil")</f>
        <v>Abrir facsímil</v>
      </c>
      <c r="K509" s="3" t="s">
        <v>24</v>
      </c>
    </row>
    <row r="510" spans="1:11" ht="42" customHeight="1">
      <c r="A510" s="2" t="s">
        <v>1503</v>
      </c>
      <c r="B510" s="2" t="s">
        <v>1504</v>
      </c>
      <c r="C510" s="2" t="s">
        <v>33</v>
      </c>
      <c r="D510" s="2" t="s">
        <v>34</v>
      </c>
      <c r="E510" s="5" t="s">
        <v>859</v>
      </c>
      <c r="F510" s="3" t="s">
        <v>860</v>
      </c>
      <c r="G510" s="3" t="s">
        <v>89</v>
      </c>
      <c r="H510" s="2" t="s">
        <v>22</v>
      </c>
      <c r="I510" s="2" t="s">
        <v>1505</v>
      </c>
      <c r="J510" s="3" t="str">
        <f>HYPERLINK("https://www.boe.es/gazeta/dias/1833/10/12/pdfs/GMD-1833-125.pdf#page=3","Abrir facsímil")</f>
        <v>Abrir facsímil</v>
      </c>
      <c r="K510" s="3" t="s">
        <v>24</v>
      </c>
    </row>
    <row r="511" spans="1:11" ht="42" customHeight="1">
      <c r="A511" s="2" t="s">
        <v>1506</v>
      </c>
      <c r="B511" s="2" t="s">
        <v>1507</v>
      </c>
      <c r="C511" s="2" t="s">
        <v>49</v>
      </c>
      <c r="D511" s="2" t="s">
        <v>50</v>
      </c>
      <c r="E511" s="5" t="s">
        <v>1087</v>
      </c>
      <c r="F511" s="3" t="s">
        <v>1088</v>
      </c>
      <c r="G511" s="3" t="s">
        <v>21</v>
      </c>
      <c r="H511" s="2" t="s">
        <v>22</v>
      </c>
      <c r="I511" s="2" t="s">
        <v>1508</v>
      </c>
      <c r="J511" s="3" t="str">
        <f>HYPERLINK("https://www.boe.es/gazeta/dias/1833/01/24/pdfs/GMD-1833-11.pdf#page=4","Abrir facsímil")</f>
        <v>Abrir facsímil</v>
      </c>
      <c r="K511" s="3" t="s">
        <v>24</v>
      </c>
    </row>
    <row r="512" spans="1:11" ht="42" customHeight="1">
      <c r="A512" s="2" t="s">
        <v>1506</v>
      </c>
      <c r="B512" s="2" t="s">
        <v>1507</v>
      </c>
      <c r="C512" s="2" t="s">
        <v>17</v>
      </c>
      <c r="D512" s="2" t="s">
        <v>18</v>
      </c>
      <c r="E512" s="5" t="s">
        <v>399</v>
      </c>
      <c r="F512" s="3" t="s">
        <v>400</v>
      </c>
      <c r="G512" s="3" t="s">
        <v>21</v>
      </c>
      <c r="H512" s="2" t="s">
        <v>22</v>
      </c>
      <c r="I512" s="2" t="s">
        <v>1509</v>
      </c>
      <c r="J512" s="3" t="str">
        <f>HYPERLINK("https://www.boe.es/gazeta/dias/1833/05/18/pdfs/GMD-1833-61.pdf#page=4","Abrir facsímil")</f>
        <v>Abrir facsímil</v>
      </c>
      <c r="K512" s="3" t="s">
        <v>24</v>
      </c>
    </row>
    <row r="513" spans="1:11" ht="42" customHeight="1">
      <c r="A513" s="2" t="s">
        <v>1510</v>
      </c>
      <c r="B513" s="2" t="s">
        <v>1510</v>
      </c>
      <c r="C513" s="2" t="s">
        <v>297</v>
      </c>
      <c r="D513" s="2" t="s">
        <v>18</v>
      </c>
      <c r="E513" s="5" t="s">
        <v>58</v>
      </c>
      <c r="F513" s="3" t="s">
        <v>59</v>
      </c>
      <c r="G513" s="3" t="s">
        <v>89</v>
      </c>
      <c r="H513" s="2" t="s">
        <v>22</v>
      </c>
      <c r="I513" s="2" t="s">
        <v>1511</v>
      </c>
      <c r="J513" s="3" t="str">
        <f>HYPERLINK("https://www.boe.es/gazeta/dias/1833/10/03/pdfs/GMD-1833-121.pdf#page=3","Abrir facsímil")</f>
        <v>Abrir facsímil</v>
      </c>
      <c r="K513" s="3" t="s">
        <v>24</v>
      </c>
    </row>
    <row r="514" spans="1:11" ht="42" customHeight="1">
      <c r="A514" s="2" t="s">
        <v>1512</v>
      </c>
      <c r="B514" s="2" t="s">
        <v>1512</v>
      </c>
      <c r="C514" s="2" t="s">
        <v>17</v>
      </c>
      <c r="D514" s="2" t="s">
        <v>18</v>
      </c>
      <c r="E514" s="5" t="s">
        <v>457</v>
      </c>
      <c r="F514" s="3" t="s">
        <v>458</v>
      </c>
      <c r="G514" s="3" t="s">
        <v>89</v>
      </c>
      <c r="H514" s="2" t="s">
        <v>22</v>
      </c>
      <c r="I514" s="2" t="s">
        <v>1513</v>
      </c>
      <c r="J514" s="3" t="str">
        <f>HYPERLINK("https://www.boe.es/gazeta/dias/1833/06/06/pdfs/GMD-1833-69.pdf#page=3","Abrir facsímil")</f>
        <v>Abrir facsímil</v>
      </c>
      <c r="K514" s="3" t="s">
        <v>24</v>
      </c>
    </row>
    <row r="515" spans="1:11" ht="42" customHeight="1">
      <c r="A515" s="2" t="s">
        <v>1514</v>
      </c>
      <c r="B515" s="2" t="s">
        <v>1514</v>
      </c>
      <c r="C515" s="2" t="s">
        <v>33</v>
      </c>
      <c r="D515" s="2" t="s">
        <v>34</v>
      </c>
      <c r="E515" s="5" t="s">
        <v>1515</v>
      </c>
      <c r="F515" s="3" t="s">
        <v>1516</v>
      </c>
      <c r="G515" s="3" t="s">
        <v>37</v>
      </c>
      <c r="H515" s="2" t="s">
        <v>22</v>
      </c>
      <c r="I515" s="2" t="s">
        <v>1517</v>
      </c>
      <c r="J515" s="3" t="str">
        <f>HYPERLINK("https://www.boe.es/gazeta/dias/1833/09/05/pdfs/GMD-1833-108.pdf#page=2","Abrir facsímil")</f>
        <v>Abrir facsímil</v>
      </c>
      <c r="K515" s="3" t="s">
        <v>24</v>
      </c>
    </row>
    <row r="516" spans="1:11" ht="42" customHeight="1">
      <c r="A516" s="2" t="s">
        <v>1518</v>
      </c>
      <c r="B516" s="2" t="s">
        <v>1519</v>
      </c>
      <c r="C516" s="2" t="s">
        <v>26</v>
      </c>
      <c r="D516" s="2" t="s">
        <v>18</v>
      </c>
      <c r="E516" s="5" t="s">
        <v>876</v>
      </c>
      <c r="F516" s="3" t="s">
        <v>877</v>
      </c>
      <c r="G516" s="3" t="s">
        <v>89</v>
      </c>
      <c r="H516" s="2" t="s">
        <v>22</v>
      </c>
      <c r="I516" s="2" t="s">
        <v>1520</v>
      </c>
      <c r="J516" s="3" t="str">
        <f>HYPERLINK("https://www.boe.es/gazeta/dias/1833/08/06/pdfs/GMD-1833-95.pdf#page=3","Abrir facsímil")</f>
        <v>Abrir facsímil</v>
      </c>
      <c r="K516" s="3" t="s">
        <v>24</v>
      </c>
    </row>
    <row r="517" spans="1:11" ht="42" customHeight="1">
      <c r="A517" s="2" t="s">
        <v>1521</v>
      </c>
      <c r="B517" s="2" t="s">
        <v>1522</v>
      </c>
      <c r="C517" s="2" t="s">
        <v>122</v>
      </c>
      <c r="D517" s="2" t="s">
        <v>18</v>
      </c>
      <c r="E517" s="5" t="s">
        <v>671</v>
      </c>
      <c r="F517" s="3" t="s">
        <v>672</v>
      </c>
      <c r="G517" s="3" t="s">
        <v>45</v>
      </c>
      <c r="H517" s="2" t="s">
        <v>22</v>
      </c>
      <c r="I517" s="2" t="s">
        <v>1523</v>
      </c>
      <c r="J517" s="3" t="str">
        <f>HYPERLINK("https://www.boe.es/gazeta/dias/1833/11/28/pdfs/GMD-1833-151.pdf#page=6","Abrir facsímil")</f>
        <v>Abrir facsímil</v>
      </c>
      <c r="K517" s="3" t="s">
        <v>24</v>
      </c>
    </row>
    <row r="518" spans="1:11" ht="42" customHeight="1">
      <c r="A518" s="2" t="s">
        <v>1524</v>
      </c>
      <c r="B518" s="2" t="s">
        <v>1525</v>
      </c>
      <c r="C518" s="2" t="s">
        <v>26</v>
      </c>
      <c r="D518" s="2" t="s">
        <v>18</v>
      </c>
      <c r="E518" s="5" t="s">
        <v>208</v>
      </c>
      <c r="F518" s="3" t="s">
        <v>209</v>
      </c>
      <c r="G518" s="3" t="s">
        <v>37</v>
      </c>
      <c r="H518" s="2" t="s">
        <v>22</v>
      </c>
      <c r="I518" s="2" t="s">
        <v>1526</v>
      </c>
      <c r="J518" s="3" t="str">
        <f>HYPERLINK("https://www.boe.es/gazeta/dias/1833/01/01/pdfs/GMD-1833-1.pdf#page=2","Abrir facsímil")</f>
        <v>Abrir facsímil</v>
      </c>
      <c r="K518" s="3" t="s">
        <v>24</v>
      </c>
    </row>
    <row r="519" spans="1:11" ht="42" customHeight="1">
      <c r="A519" s="2" t="s">
        <v>1527</v>
      </c>
      <c r="B519" s="2" t="s">
        <v>1527</v>
      </c>
      <c r="C519" s="2" t="s">
        <v>49</v>
      </c>
      <c r="D519" s="2" t="s">
        <v>50</v>
      </c>
      <c r="E519" s="5" t="s">
        <v>98</v>
      </c>
      <c r="F519" s="3" t="s">
        <v>99</v>
      </c>
      <c r="G519" s="3" t="s">
        <v>21</v>
      </c>
      <c r="H519" s="2" t="s">
        <v>22</v>
      </c>
      <c r="I519" s="2" t="s">
        <v>1528</v>
      </c>
      <c r="J519" s="3" t="str">
        <f>HYPERLINK("https://www.boe.es/gazeta/dias/1833/07/04/pdfs/GMD-1833-81.pdf#page=4","Abrir facsímil")</f>
        <v>Abrir facsímil</v>
      </c>
      <c r="K519" s="3" t="s">
        <v>24</v>
      </c>
    </row>
    <row r="520" spans="1:11" ht="42" customHeight="1">
      <c r="A520" s="2" t="s">
        <v>1529</v>
      </c>
      <c r="B520" s="2" t="s">
        <v>1530</v>
      </c>
      <c r="C520" s="2" t="s">
        <v>26</v>
      </c>
      <c r="D520" s="2" t="s">
        <v>18</v>
      </c>
      <c r="E520" s="5" t="s">
        <v>452</v>
      </c>
      <c r="F520" s="3" t="s">
        <v>453</v>
      </c>
      <c r="G520" s="3" t="s">
        <v>89</v>
      </c>
      <c r="H520" s="2" t="s">
        <v>22</v>
      </c>
      <c r="I520" s="2" t="s">
        <v>1531</v>
      </c>
      <c r="J520" s="3" t="str">
        <f>HYPERLINK("https://www.boe.es/gazeta/dias/1833/12/17/pdfs/GMD-1833-161.pdf#page=3","Abrir facsímil")</f>
        <v>Abrir facsímil</v>
      </c>
      <c r="K520" s="3" t="s">
        <v>24</v>
      </c>
    </row>
    <row r="521" spans="1:11" ht="42" customHeight="1">
      <c r="A521" s="2" t="s">
        <v>1532</v>
      </c>
      <c r="B521" s="2" t="s">
        <v>1532</v>
      </c>
      <c r="C521" s="2" t="s">
        <v>33</v>
      </c>
      <c r="D521" s="2" t="s">
        <v>34</v>
      </c>
      <c r="E521" s="5" t="s">
        <v>485</v>
      </c>
      <c r="F521" s="3" t="s">
        <v>486</v>
      </c>
      <c r="G521" s="3" t="s">
        <v>45</v>
      </c>
      <c r="H521" s="2" t="s">
        <v>22</v>
      </c>
      <c r="I521" s="2" t="s">
        <v>1533</v>
      </c>
      <c r="J521" s="3" t="str">
        <f>HYPERLINK("https://www.boe.es/gazeta/dias/1833/12/19/pdfs/GMD-1833-162.pdf#page=6","Abrir facsímil")</f>
        <v>Abrir facsímil</v>
      </c>
      <c r="K521" s="3" t="s">
        <v>24</v>
      </c>
    </row>
    <row r="522" spans="1:11" ht="42" customHeight="1">
      <c r="A522" s="2" t="s">
        <v>1534</v>
      </c>
      <c r="B522" s="2" t="s">
        <v>1535</v>
      </c>
      <c r="C522" s="2" t="s">
        <v>49</v>
      </c>
      <c r="D522" s="2" t="s">
        <v>50</v>
      </c>
      <c r="E522" s="5" t="s">
        <v>125</v>
      </c>
      <c r="F522" s="3" t="s">
        <v>126</v>
      </c>
      <c r="G522" s="3" t="s">
        <v>45</v>
      </c>
      <c r="H522" s="2" t="s">
        <v>22</v>
      </c>
      <c r="I522" s="2" t="s">
        <v>1536</v>
      </c>
      <c r="J522" s="3" t="str">
        <f>HYPERLINK("https://www.boe.es/gazeta/dias/1833/08/29/pdfs/GMD-1833-105.pdf#page=6","Abrir facsímil")</f>
        <v>Abrir facsímil</v>
      </c>
      <c r="K522" s="3" t="s">
        <v>24</v>
      </c>
    </row>
    <row r="523" spans="1:11" ht="42" customHeight="1">
      <c r="A523" s="2" t="s">
        <v>1534</v>
      </c>
      <c r="B523" s="2" t="s">
        <v>1535</v>
      </c>
      <c r="C523" s="2" t="s">
        <v>26</v>
      </c>
      <c r="D523" s="2" t="s">
        <v>18</v>
      </c>
      <c r="E523" s="5" t="s">
        <v>192</v>
      </c>
      <c r="F523" s="3" t="s">
        <v>218</v>
      </c>
      <c r="G523" s="3" t="s">
        <v>127</v>
      </c>
      <c r="H523" s="2" t="s">
        <v>22</v>
      </c>
      <c r="I523" s="2" t="s">
        <v>1537</v>
      </c>
      <c r="J523" s="3" t="str">
        <f>HYPERLINK("https://www.boe.es/gazeta/dias/1833/12/14/pdfs/GMD-1833-159.pdf#page=5","Abrir facsímil")</f>
        <v>Abrir facsímil</v>
      </c>
      <c r="K523" s="3" t="s">
        <v>24</v>
      </c>
    </row>
    <row r="524" spans="1:11" ht="42" customHeight="1">
      <c r="A524" s="2" t="s">
        <v>1534</v>
      </c>
      <c r="B524" s="2" t="s">
        <v>1535</v>
      </c>
      <c r="C524" s="2" t="s">
        <v>33</v>
      </c>
      <c r="D524" s="2" t="s">
        <v>191</v>
      </c>
      <c r="E524" s="5" t="s">
        <v>192</v>
      </c>
      <c r="F524" s="3" t="s">
        <v>193</v>
      </c>
      <c r="G524" s="3" t="s">
        <v>56</v>
      </c>
      <c r="H524" s="2" t="s">
        <v>22</v>
      </c>
      <c r="I524" s="2" t="s">
        <v>1538</v>
      </c>
      <c r="J524" s="3" t="str">
        <f>HYPERLINK("https://www.boe.es/gazeta/dias/1833/12/14/pdfs/GMD-1833-160E.pdf#page=1","Abrir facsímil")</f>
        <v>Abrir facsímil</v>
      </c>
      <c r="K524" s="3" t="s">
        <v>24</v>
      </c>
    </row>
    <row r="525" spans="1:11" ht="42" customHeight="1">
      <c r="A525" s="2" t="s">
        <v>1539</v>
      </c>
      <c r="B525" s="2" t="s">
        <v>1540</v>
      </c>
      <c r="C525" s="2" t="s">
        <v>33</v>
      </c>
      <c r="D525" s="2" t="s">
        <v>34</v>
      </c>
      <c r="E525" s="5" t="s">
        <v>186</v>
      </c>
      <c r="F525" s="3" t="s">
        <v>187</v>
      </c>
      <c r="G525" s="3" t="s">
        <v>37</v>
      </c>
      <c r="H525" s="2" t="s">
        <v>38</v>
      </c>
      <c r="I525" s="2" t="s">
        <v>1541</v>
      </c>
      <c r="J525" s="3" t="str">
        <f>HYPERLINK("https://www.boe.es/gazeta/dias/1833/07/02/pdfs/GMD-1833-80.pdf#page=2","Abrir facsímil")</f>
        <v>Abrir facsímil</v>
      </c>
      <c r="K525" s="3" t="s">
        <v>40</v>
      </c>
    </row>
    <row r="526" spans="1:11" ht="42" customHeight="1">
      <c r="A526" s="2" t="s">
        <v>1542</v>
      </c>
      <c r="B526" s="2" t="s">
        <v>1543</v>
      </c>
      <c r="C526" s="2" t="s">
        <v>297</v>
      </c>
      <c r="D526" s="2" t="s">
        <v>18</v>
      </c>
      <c r="E526" s="5" t="s">
        <v>548</v>
      </c>
      <c r="F526" s="3" t="s">
        <v>549</v>
      </c>
      <c r="G526" s="3" t="s">
        <v>56</v>
      </c>
      <c r="H526" s="2" t="s">
        <v>22</v>
      </c>
      <c r="I526" s="2" t="s">
        <v>1544</v>
      </c>
      <c r="J526" s="3" t="str">
        <f>HYPERLINK("https://www.boe.es/gazeta/dias/1833/06/22/pdfs/GMD-1833-76.pdf#page=1","Abrir facsímil")</f>
        <v>Abrir facsímil</v>
      </c>
      <c r="K526" s="3" t="s">
        <v>24</v>
      </c>
    </row>
    <row r="527" spans="1:11" ht="42" customHeight="1">
      <c r="A527" s="2" t="s">
        <v>1545</v>
      </c>
      <c r="B527" s="2" t="s">
        <v>1546</v>
      </c>
      <c r="C527" s="2" t="s">
        <v>26</v>
      </c>
      <c r="D527" s="2" t="s">
        <v>18</v>
      </c>
      <c r="E527" s="5" t="s">
        <v>364</v>
      </c>
      <c r="F527" s="3" t="s">
        <v>365</v>
      </c>
      <c r="G527" s="3" t="s">
        <v>21</v>
      </c>
      <c r="H527" s="2" t="s">
        <v>22</v>
      </c>
      <c r="I527" s="2" t="s">
        <v>1547</v>
      </c>
      <c r="J527" s="3" t="str">
        <f>HYPERLINK("https://www.boe.es/gazeta/dias/1833/11/07/pdfs/GMD-1833-139.pdf#page=4","Abrir facsímil")</f>
        <v>Abrir facsímil</v>
      </c>
      <c r="K527" s="3" t="s">
        <v>24</v>
      </c>
    </row>
    <row r="528" spans="1:11" ht="42" customHeight="1">
      <c r="A528" s="2" t="s">
        <v>1548</v>
      </c>
      <c r="B528" s="2" t="s">
        <v>1548</v>
      </c>
      <c r="C528" s="2" t="s">
        <v>131</v>
      </c>
      <c r="D528" s="2" t="s">
        <v>18</v>
      </c>
      <c r="E528" s="5" t="s">
        <v>227</v>
      </c>
      <c r="F528" s="3" t="s">
        <v>228</v>
      </c>
      <c r="G528" s="3" t="s">
        <v>37</v>
      </c>
      <c r="H528" s="2" t="s">
        <v>22</v>
      </c>
      <c r="I528" s="2" t="s">
        <v>1549</v>
      </c>
      <c r="J528" s="3" t="str">
        <f>HYPERLINK("https://www.boe.es/gazeta/dias/1833/08/08/pdfs/GMD-1833-96.pdf#page=2","Abrir facsímil")</f>
        <v>Abrir facsímil</v>
      </c>
      <c r="K528" s="3" t="s">
        <v>24</v>
      </c>
    </row>
    <row r="529" spans="1:11" ht="42" customHeight="1">
      <c r="A529" s="2" t="s">
        <v>1550</v>
      </c>
      <c r="B529" s="2" t="s">
        <v>1550</v>
      </c>
      <c r="C529" s="2" t="s">
        <v>33</v>
      </c>
      <c r="D529" s="2" t="s">
        <v>34</v>
      </c>
      <c r="E529" s="5" t="s">
        <v>558</v>
      </c>
      <c r="F529" s="3" t="s">
        <v>559</v>
      </c>
      <c r="G529" s="3" t="s">
        <v>37</v>
      </c>
      <c r="H529" s="2" t="s">
        <v>22</v>
      </c>
      <c r="I529" s="2" t="s">
        <v>1551</v>
      </c>
      <c r="J529" s="3" t="str">
        <f>HYPERLINK("https://www.boe.es/gazeta/dias/1833/07/16/pdfs/GMD-1833-86.pdf#page=2","Abrir facsímil")</f>
        <v>Abrir facsímil</v>
      </c>
      <c r="K529" s="3" t="s">
        <v>24</v>
      </c>
    </row>
    <row r="530" spans="1:11" ht="42" customHeight="1">
      <c r="A530" s="2" t="s">
        <v>1550</v>
      </c>
      <c r="B530" s="2" t="s">
        <v>1550</v>
      </c>
      <c r="C530" s="2" t="s">
        <v>26</v>
      </c>
      <c r="D530" s="2" t="s">
        <v>18</v>
      </c>
      <c r="E530" s="5" t="s">
        <v>443</v>
      </c>
      <c r="F530" s="3" t="s">
        <v>444</v>
      </c>
      <c r="G530" s="3" t="s">
        <v>37</v>
      </c>
      <c r="H530" s="2" t="s">
        <v>22</v>
      </c>
      <c r="I530" s="2" t="s">
        <v>1552</v>
      </c>
      <c r="J530" s="3" t="str">
        <f>HYPERLINK("https://www.boe.es/gazeta/dias/1833/07/25/pdfs/GMD-1833-90.pdf#page=2","Abrir facsímil")</f>
        <v>Abrir facsímil</v>
      </c>
      <c r="K530" s="3" t="s">
        <v>24</v>
      </c>
    </row>
    <row r="531" spans="1:11" ht="42" customHeight="1">
      <c r="A531" s="2" t="s">
        <v>1553</v>
      </c>
      <c r="B531" s="2" t="s">
        <v>1554</v>
      </c>
      <c r="C531" s="2" t="s">
        <v>297</v>
      </c>
      <c r="D531" s="2" t="s">
        <v>18</v>
      </c>
      <c r="E531" s="5" t="s">
        <v>461</v>
      </c>
      <c r="F531" s="3" t="s">
        <v>462</v>
      </c>
      <c r="G531" s="3" t="s">
        <v>21</v>
      </c>
      <c r="H531" s="2" t="s">
        <v>22</v>
      </c>
      <c r="I531" s="2" t="s">
        <v>1555</v>
      </c>
      <c r="J531" s="3" t="str">
        <f>HYPERLINK("https://www.boe.es/gazeta/dias/1833/01/26/pdfs/GMD-1833-12.pdf#page=4","Abrir facsímil")</f>
        <v>Abrir facsímil</v>
      </c>
      <c r="K531" s="3" t="s">
        <v>24</v>
      </c>
    </row>
    <row r="532" spans="1:11" ht="42" customHeight="1">
      <c r="A532" s="2" t="s">
        <v>1556</v>
      </c>
      <c r="B532" s="2" t="s">
        <v>1557</v>
      </c>
      <c r="C532" s="2" t="s">
        <v>297</v>
      </c>
      <c r="D532" s="2" t="s">
        <v>18</v>
      </c>
      <c r="E532" s="5" t="s">
        <v>1371</v>
      </c>
      <c r="F532" s="3" t="s">
        <v>1372</v>
      </c>
      <c r="G532" s="3" t="s">
        <v>21</v>
      </c>
      <c r="H532" s="2" t="s">
        <v>22</v>
      </c>
      <c r="I532" s="2" t="s">
        <v>1558</v>
      </c>
      <c r="J532" s="3" t="str">
        <f>HYPERLINK("https://www.boe.es/gazeta/dias/1833/10/17/pdfs/GMD-1833-128.pdf#page=4","Abrir facsímil")</f>
        <v>Abrir facsímil</v>
      </c>
      <c r="K532" s="3" t="s">
        <v>24</v>
      </c>
    </row>
    <row r="533" spans="1:11" ht="42" customHeight="1">
      <c r="A533" s="2" t="s">
        <v>1559</v>
      </c>
      <c r="B533" s="2" t="s">
        <v>1560</v>
      </c>
      <c r="C533" s="2" t="s">
        <v>33</v>
      </c>
      <c r="D533" s="2" t="s">
        <v>34</v>
      </c>
      <c r="E533" s="5" t="s">
        <v>266</v>
      </c>
      <c r="F533" s="3" t="s">
        <v>267</v>
      </c>
      <c r="G533" s="3" t="s">
        <v>21</v>
      </c>
      <c r="H533" s="2" t="s">
        <v>22</v>
      </c>
      <c r="I533" s="2" t="s">
        <v>1561</v>
      </c>
      <c r="J533" s="3" t="str">
        <f>HYPERLINK("https://www.boe.es/gazeta/dias/1833/10/05/pdfs/GMD-1833-122.pdf#page=4","Abrir facsímil")</f>
        <v>Abrir facsímil</v>
      </c>
      <c r="K533" s="3" t="s">
        <v>24</v>
      </c>
    </row>
    <row r="534" spans="1:11" ht="42" customHeight="1">
      <c r="A534" s="2" t="s">
        <v>1562</v>
      </c>
      <c r="B534" s="2" t="s">
        <v>1563</v>
      </c>
      <c r="C534" s="2" t="s">
        <v>26</v>
      </c>
      <c r="D534" s="2" t="s">
        <v>18</v>
      </c>
      <c r="E534" s="5" t="s">
        <v>404</v>
      </c>
      <c r="F534" s="3" t="s">
        <v>405</v>
      </c>
      <c r="G534" s="3" t="s">
        <v>1564</v>
      </c>
      <c r="H534" s="2" t="s">
        <v>22</v>
      </c>
      <c r="I534" s="2" t="s">
        <v>1565</v>
      </c>
      <c r="J534" s="3" t="str">
        <f>HYPERLINK("https://www.boe.es/gazeta/dias/1833/03/16/pdfs/GMD-1833-33.pdf#page=2","Abrir facsímil")</f>
        <v>Abrir facsímil</v>
      </c>
      <c r="K534" s="3" t="s">
        <v>24</v>
      </c>
    </row>
    <row r="535" spans="1:11" ht="42" customHeight="1">
      <c r="A535" s="2" t="s">
        <v>1566</v>
      </c>
      <c r="B535" s="2" t="s">
        <v>1566</v>
      </c>
      <c r="C535" s="2" t="s">
        <v>26</v>
      </c>
      <c r="D535" s="2" t="s">
        <v>18</v>
      </c>
      <c r="E535" s="5" t="s">
        <v>165</v>
      </c>
      <c r="F535" s="3" t="s">
        <v>166</v>
      </c>
      <c r="G535" s="3" t="s">
        <v>37</v>
      </c>
      <c r="H535" s="2" t="s">
        <v>22</v>
      </c>
      <c r="I535" s="2" t="s">
        <v>1567</v>
      </c>
      <c r="J535" s="3" t="str">
        <f>HYPERLINK("https://www.boe.es/gazeta/dias/1833/08/15/pdfs/GMD-1833-99.pdf#page=2","Abrir facsímil")</f>
        <v>Abrir facsímil</v>
      </c>
      <c r="K535" s="3" t="s">
        <v>24</v>
      </c>
    </row>
    <row r="536" spans="1:11" ht="42" customHeight="1">
      <c r="A536" s="2" t="s">
        <v>1568</v>
      </c>
      <c r="B536" s="2" t="s">
        <v>1569</v>
      </c>
      <c r="C536" s="2" t="s">
        <v>49</v>
      </c>
      <c r="D536" s="2" t="s">
        <v>50</v>
      </c>
      <c r="E536" s="5" t="s">
        <v>208</v>
      </c>
      <c r="F536" s="3" t="s">
        <v>209</v>
      </c>
      <c r="G536" s="3" t="s">
        <v>37</v>
      </c>
      <c r="H536" s="2" t="s">
        <v>22</v>
      </c>
      <c r="I536" s="2" t="s">
        <v>1570</v>
      </c>
      <c r="J536" s="3" t="str">
        <f>HYPERLINK("https://www.boe.es/gazeta/dias/1833/01/01/pdfs/GMD-1833-1.pdf#page=2","Abrir facsímil")</f>
        <v>Abrir facsímil</v>
      </c>
      <c r="K536" s="3" t="s">
        <v>24</v>
      </c>
    </row>
    <row r="537" spans="1:11" ht="42" customHeight="1">
      <c r="A537" s="2" t="s">
        <v>1571</v>
      </c>
      <c r="B537" s="2" t="s">
        <v>1572</v>
      </c>
      <c r="C537" s="2" t="s">
        <v>49</v>
      </c>
      <c r="D537" s="2" t="s">
        <v>50</v>
      </c>
      <c r="E537" s="5" t="s">
        <v>208</v>
      </c>
      <c r="F537" s="3" t="s">
        <v>209</v>
      </c>
      <c r="G537" s="3" t="s">
        <v>37</v>
      </c>
      <c r="H537" s="2" t="s">
        <v>22</v>
      </c>
      <c r="I537" s="2" t="s">
        <v>1573</v>
      </c>
      <c r="J537" s="3" t="str">
        <f>HYPERLINK("https://www.boe.es/gazeta/dias/1833/01/01/pdfs/GMD-1833-1.pdf#page=2","Abrir facsímil")</f>
        <v>Abrir facsímil</v>
      </c>
      <c r="K537" s="3" t="s">
        <v>24</v>
      </c>
    </row>
    <row r="538" spans="1:11" ht="42" customHeight="1">
      <c r="A538" s="2" t="s">
        <v>1574</v>
      </c>
      <c r="B538" s="2" t="s">
        <v>1575</v>
      </c>
      <c r="C538" s="2" t="s">
        <v>26</v>
      </c>
      <c r="D538" s="2" t="s">
        <v>18</v>
      </c>
      <c r="E538" s="5" t="s">
        <v>466</v>
      </c>
      <c r="F538" s="3" t="s">
        <v>467</v>
      </c>
      <c r="G538" s="3" t="s">
        <v>37</v>
      </c>
      <c r="H538" s="2" t="s">
        <v>38</v>
      </c>
      <c r="I538" s="2" t="s">
        <v>1576</v>
      </c>
      <c r="J538" s="3" t="str">
        <f>HYPERLINK("https://www.boe.es/gazeta/dias/1833/10/22/pdfs/GMD-1833-130.pdf#page=2","Abrir facsímil")</f>
        <v>Abrir facsímil</v>
      </c>
      <c r="K538" s="3" t="s">
        <v>40</v>
      </c>
    </row>
    <row r="539" spans="1:11" ht="42" customHeight="1">
      <c r="A539" s="2" t="s">
        <v>1577</v>
      </c>
      <c r="B539" s="2" t="s">
        <v>1577</v>
      </c>
      <c r="C539" s="2" t="s">
        <v>33</v>
      </c>
      <c r="D539" s="2" t="s">
        <v>34</v>
      </c>
      <c r="E539" s="5" t="s">
        <v>102</v>
      </c>
      <c r="F539" s="3" t="s">
        <v>103</v>
      </c>
      <c r="G539" s="3" t="s">
        <v>37</v>
      </c>
      <c r="H539" s="2" t="s">
        <v>22</v>
      </c>
      <c r="I539" s="2" t="s">
        <v>1578</v>
      </c>
      <c r="J539" s="3" t="str">
        <f>HYPERLINK("https://www.boe.es/gazeta/dias/1833/06/18/pdfs/GMD-1833-74.pdf#page=2","Abrir facsímil")</f>
        <v>Abrir facsímil</v>
      </c>
      <c r="K539" s="3" t="s">
        <v>24</v>
      </c>
    </row>
    <row r="540" spans="1:11" ht="42" customHeight="1">
      <c r="A540" s="2" t="s">
        <v>1577</v>
      </c>
      <c r="B540" s="2" t="s">
        <v>1577</v>
      </c>
      <c r="C540" s="2" t="s">
        <v>33</v>
      </c>
      <c r="D540" s="2" t="s">
        <v>34</v>
      </c>
      <c r="E540" s="5" t="s">
        <v>369</v>
      </c>
      <c r="F540" s="3" t="s">
        <v>370</v>
      </c>
      <c r="G540" s="3" t="s">
        <v>37</v>
      </c>
      <c r="H540" s="2" t="s">
        <v>22</v>
      </c>
      <c r="I540" s="2" t="s">
        <v>1579</v>
      </c>
      <c r="J540" s="3" t="str">
        <f>HYPERLINK("https://www.boe.es/gazeta/dias/1833/07/27/pdfs/GMD-1833-91.pdf#page=2","Abrir facsímil")</f>
        <v>Abrir facsímil</v>
      </c>
      <c r="K540" s="3" t="s">
        <v>24</v>
      </c>
    </row>
    <row r="541" spans="1:11" ht="42" customHeight="1">
      <c r="A541" s="2" t="s">
        <v>1580</v>
      </c>
      <c r="B541" s="2" t="s">
        <v>1581</v>
      </c>
      <c r="C541" s="2" t="s">
        <v>33</v>
      </c>
      <c r="D541" s="2" t="s">
        <v>34</v>
      </c>
      <c r="E541" s="5" t="s">
        <v>1582</v>
      </c>
      <c r="F541" s="3" t="s">
        <v>1583</v>
      </c>
      <c r="G541" s="3" t="s">
        <v>56</v>
      </c>
      <c r="H541" s="2" t="s">
        <v>22</v>
      </c>
      <c r="I541" s="2" t="s">
        <v>1584</v>
      </c>
      <c r="J541" s="3" t="str">
        <f>HYPERLINK("https://www.boe.es/gazeta/dias/1833/03/19/pdfs/GMD-1833-34.pdf#page=1","Abrir facsímil")</f>
        <v>Abrir facsímil</v>
      </c>
      <c r="K541" s="3" t="s">
        <v>24</v>
      </c>
    </row>
    <row r="542" spans="1:11" ht="42" customHeight="1">
      <c r="A542" s="2" t="s">
        <v>1585</v>
      </c>
      <c r="B542" s="2" t="s">
        <v>1586</v>
      </c>
      <c r="C542" s="2" t="s">
        <v>49</v>
      </c>
      <c r="D542" s="2" t="s">
        <v>50</v>
      </c>
      <c r="E542" s="5" t="s">
        <v>241</v>
      </c>
      <c r="F542" s="3" t="s">
        <v>242</v>
      </c>
      <c r="G542" s="3" t="s">
        <v>37</v>
      </c>
      <c r="H542" s="2" t="s">
        <v>22</v>
      </c>
      <c r="I542" s="2" t="s">
        <v>1587</v>
      </c>
      <c r="J542" s="3" t="str">
        <f>HYPERLINK("https://www.boe.es/gazeta/dias/1833/11/09/pdfs/GMD-1833-140.pdf#page=2","Abrir facsímil")</f>
        <v>Abrir facsímil</v>
      </c>
      <c r="K542" s="3" t="s">
        <v>24</v>
      </c>
    </row>
    <row r="543" spans="1:11" ht="42" customHeight="1">
      <c r="A543" s="2" t="s">
        <v>1588</v>
      </c>
      <c r="B543" s="2" t="s">
        <v>1588</v>
      </c>
      <c r="C543" s="2" t="s">
        <v>49</v>
      </c>
      <c r="D543" s="2" t="s">
        <v>50</v>
      </c>
      <c r="E543" s="5" t="s">
        <v>409</v>
      </c>
      <c r="F543" s="3" t="s">
        <v>410</v>
      </c>
      <c r="G543" s="3" t="s">
        <v>89</v>
      </c>
      <c r="H543" s="2" t="s">
        <v>22</v>
      </c>
      <c r="I543" s="2" t="s">
        <v>1589</v>
      </c>
      <c r="J543" s="3" t="str">
        <f>HYPERLINK("https://www.boe.es/gazeta/dias/1833/11/23/pdfs/GMD-1833-147.pdf#page=3","Abrir facsímil")</f>
        <v>Abrir facsímil</v>
      </c>
      <c r="K543" s="3" t="s">
        <v>24</v>
      </c>
    </row>
    <row r="544" spans="1:11" ht="42" customHeight="1">
      <c r="A544" s="2" t="s">
        <v>1590</v>
      </c>
      <c r="B544" s="2" t="s">
        <v>1590</v>
      </c>
      <c r="C544" s="2" t="s">
        <v>49</v>
      </c>
      <c r="D544" s="2" t="s">
        <v>50</v>
      </c>
      <c r="E544" s="5" t="s">
        <v>92</v>
      </c>
      <c r="F544" s="3" t="s">
        <v>93</v>
      </c>
      <c r="G544" s="3" t="s">
        <v>37</v>
      </c>
      <c r="H544" s="2" t="s">
        <v>22</v>
      </c>
      <c r="I544" s="2" t="s">
        <v>1591</v>
      </c>
      <c r="J544" s="3" t="str">
        <f>HYPERLINK("https://www.boe.es/gazeta/dias/1833/05/21/pdfs/GMD-1833-62.pdf#page=2","Abrir facsímil")</f>
        <v>Abrir facsímil</v>
      </c>
      <c r="K544" s="3" t="s">
        <v>24</v>
      </c>
    </row>
    <row r="545" spans="1:11" ht="42" customHeight="1">
      <c r="A545" s="2" t="s">
        <v>1590</v>
      </c>
      <c r="B545" s="2" t="s">
        <v>1590</v>
      </c>
      <c r="C545" s="2" t="s">
        <v>207</v>
      </c>
      <c r="D545" s="2" t="s">
        <v>18</v>
      </c>
      <c r="E545" s="5" t="s">
        <v>1371</v>
      </c>
      <c r="F545" s="3" t="s">
        <v>1372</v>
      </c>
      <c r="G545" s="3" t="s">
        <v>37</v>
      </c>
      <c r="H545" s="2" t="s">
        <v>22</v>
      </c>
      <c r="I545" s="2" t="s">
        <v>1592</v>
      </c>
      <c r="J545" s="3" t="str">
        <f>HYPERLINK("https://www.boe.es/gazeta/dias/1833/10/17/pdfs/GMD-1833-128.pdf#page=2","Abrir facsímil")</f>
        <v>Abrir facsímil</v>
      </c>
      <c r="K545" s="3" t="s">
        <v>24</v>
      </c>
    </row>
    <row r="546" spans="1:11" ht="42" customHeight="1">
      <c r="A546" s="2" t="s">
        <v>1590</v>
      </c>
      <c r="B546" s="2" t="s">
        <v>1590</v>
      </c>
      <c r="C546" s="2" t="s">
        <v>26</v>
      </c>
      <c r="D546" s="2" t="s">
        <v>18</v>
      </c>
      <c r="E546" s="5" t="s">
        <v>364</v>
      </c>
      <c r="F546" s="3" t="s">
        <v>365</v>
      </c>
      <c r="G546" s="3" t="s">
        <v>89</v>
      </c>
      <c r="H546" s="2" t="s">
        <v>22</v>
      </c>
      <c r="I546" s="2" t="s">
        <v>1593</v>
      </c>
      <c r="J546" s="3" t="str">
        <f>HYPERLINK("https://www.boe.es/gazeta/dias/1833/11/07/pdfs/GMD-1833-139.pdf#page=3","Abrir facsímil")</f>
        <v>Abrir facsímil</v>
      </c>
      <c r="K546" s="3" t="s">
        <v>24</v>
      </c>
    </row>
    <row r="547" spans="1:11" ht="42" customHeight="1">
      <c r="A547" s="2" t="s">
        <v>1590</v>
      </c>
      <c r="B547" s="2" t="s">
        <v>1590</v>
      </c>
      <c r="C547" s="2" t="s">
        <v>26</v>
      </c>
      <c r="D547" s="2" t="s">
        <v>18</v>
      </c>
      <c r="E547" s="5" t="s">
        <v>277</v>
      </c>
      <c r="F547" s="3" t="s">
        <v>278</v>
      </c>
      <c r="G547" s="3" t="s">
        <v>21</v>
      </c>
      <c r="H547" s="2" t="s">
        <v>22</v>
      </c>
      <c r="I547" s="2" t="s">
        <v>1594</v>
      </c>
      <c r="J547" s="3" t="str">
        <f>HYPERLINK("https://www.boe.es/gazeta/dias/1833/12/12/pdfs/GMD-1833-158.pdf#page=4","Abrir facsímil")</f>
        <v>Abrir facsímil</v>
      </c>
      <c r="K547" s="3" t="s">
        <v>24</v>
      </c>
    </row>
    <row r="548" spans="1:11" ht="42" customHeight="1">
      <c r="A548" s="2" t="s">
        <v>1590</v>
      </c>
      <c r="B548" s="2" t="s">
        <v>1590</v>
      </c>
      <c r="C548" s="2" t="s">
        <v>49</v>
      </c>
      <c r="D548" s="2" t="s">
        <v>50</v>
      </c>
      <c r="E548" s="5" t="s">
        <v>298</v>
      </c>
      <c r="F548" s="3" t="s">
        <v>299</v>
      </c>
      <c r="G548" s="3" t="s">
        <v>1595</v>
      </c>
      <c r="H548" s="2" t="s">
        <v>22</v>
      </c>
      <c r="I548" s="2" t="s">
        <v>1596</v>
      </c>
      <c r="J548" s="3" t="str">
        <f>HYPERLINK("https://www.boe.es/gazeta/dias/1833/12/26/pdfs/GMD-1833-165.pdf#page=2","Abrir facsímil")</f>
        <v>Abrir facsímil</v>
      </c>
      <c r="K548" s="3" t="s">
        <v>24</v>
      </c>
    </row>
    <row r="549" spans="1:11" ht="42" customHeight="1">
      <c r="A549" s="2" t="s">
        <v>1597</v>
      </c>
      <c r="B549" s="2" t="s">
        <v>1597</v>
      </c>
      <c r="C549" s="2" t="s">
        <v>33</v>
      </c>
      <c r="D549" s="2" t="s">
        <v>34</v>
      </c>
      <c r="E549" s="5" t="s">
        <v>125</v>
      </c>
      <c r="F549" s="3" t="s">
        <v>126</v>
      </c>
      <c r="G549" s="3" t="s">
        <v>127</v>
      </c>
      <c r="H549" s="2" t="s">
        <v>22</v>
      </c>
      <c r="I549" s="2" t="s">
        <v>1598</v>
      </c>
      <c r="J549" s="3" t="str">
        <f>HYPERLINK("https://www.boe.es/gazeta/dias/1833/08/29/pdfs/GMD-1833-105.pdf#page=5","Abrir facsímil")</f>
        <v>Abrir facsímil</v>
      </c>
      <c r="K549" s="3" t="s">
        <v>24</v>
      </c>
    </row>
    <row r="550" spans="1:11" ht="42" customHeight="1">
      <c r="A550" s="2" t="s">
        <v>1599</v>
      </c>
      <c r="B550" s="2" t="s">
        <v>1600</v>
      </c>
      <c r="C550" s="2" t="s">
        <v>33</v>
      </c>
      <c r="D550" s="2" t="s">
        <v>34</v>
      </c>
      <c r="E550" s="5" t="s">
        <v>466</v>
      </c>
      <c r="F550" s="3" t="s">
        <v>467</v>
      </c>
      <c r="G550" s="3" t="s">
        <v>56</v>
      </c>
      <c r="H550" s="2" t="s">
        <v>22</v>
      </c>
      <c r="I550" s="2" t="s">
        <v>1601</v>
      </c>
      <c r="J550" s="3" t="str">
        <f>HYPERLINK("https://www.boe.es/gazeta/dias/1833/10/22/pdfs/GMD-1833-130.pdf#page=1","Abrir facsímil")</f>
        <v>Abrir facsímil</v>
      </c>
      <c r="K550" s="3" t="s">
        <v>24</v>
      </c>
    </row>
    <row r="551" spans="1:11" ht="42" customHeight="1">
      <c r="A551" s="2" t="s">
        <v>1602</v>
      </c>
      <c r="B551" s="2" t="s">
        <v>1603</v>
      </c>
      <c r="C551" s="2" t="s">
        <v>122</v>
      </c>
      <c r="D551" s="2" t="s">
        <v>18</v>
      </c>
      <c r="E551" s="5" t="s">
        <v>192</v>
      </c>
      <c r="F551" s="3" t="s">
        <v>218</v>
      </c>
      <c r="G551" s="3" t="s">
        <v>89</v>
      </c>
      <c r="H551" s="2" t="s">
        <v>22</v>
      </c>
      <c r="I551" s="2" t="s">
        <v>1604</v>
      </c>
      <c r="J551" s="3" t="str">
        <f>HYPERLINK("https://www.boe.es/gazeta/dias/1833/12/14/pdfs/GMD-1833-159.pdf#page=3","Abrir facsímil")</f>
        <v>Abrir facsímil</v>
      </c>
      <c r="K551" s="3" t="s">
        <v>24</v>
      </c>
    </row>
    <row r="552" spans="1:11" ht="42" customHeight="1">
      <c r="A552" s="2" t="s">
        <v>1602</v>
      </c>
      <c r="B552" s="2" t="s">
        <v>1603</v>
      </c>
      <c r="C552" s="2" t="s">
        <v>49</v>
      </c>
      <c r="D552" s="2" t="s">
        <v>50</v>
      </c>
      <c r="E552" s="5" t="s">
        <v>470</v>
      </c>
      <c r="F552" s="3" t="s">
        <v>471</v>
      </c>
      <c r="G552" s="3" t="s">
        <v>56</v>
      </c>
      <c r="H552" s="2" t="s">
        <v>22</v>
      </c>
      <c r="I552" s="2" t="s">
        <v>1605</v>
      </c>
      <c r="J552" s="3" t="str">
        <f>HYPERLINK("https://www.boe.es/gazeta/dias/1833/12/28/pdfs/GMD-1833-166.pdf#page=1","Abrir facsímil")</f>
        <v>Abrir facsímil</v>
      </c>
      <c r="K552" s="3" t="s">
        <v>24</v>
      </c>
    </row>
    <row r="553" spans="1:11" ht="42" customHeight="1">
      <c r="A553" s="2" t="s">
        <v>1606</v>
      </c>
      <c r="B553" s="2" t="s">
        <v>1607</v>
      </c>
      <c r="C553" s="2" t="s">
        <v>33</v>
      </c>
      <c r="D553" s="2" t="s">
        <v>34</v>
      </c>
      <c r="E553" s="5" t="s">
        <v>150</v>
      </c>
      <c r="F553" s="3" t="s">
        <v>151</v>
      </c>
      <c r="G553" s="3" t="s">
        <v>37</v>
      </c>
      <c r="H553" s="2" t="s">
        <v>22</v>
      </c>
      <c r="I553" s="2" t="s">
        <v>1608</v>
      </c>
      <c r="J553" s="3" t="str">
        <f>HYPERLINK("https://www.boe.es/gazeta/dias/1833/10/24/pdfs/GMD-1833-131.pdf#page=2","Abrir facsímil")</f>
        <v>Abrir facsímil</v>
      </c>
      <c r="K553" s="3" t="s">
        <v>24</v>
      </c>
    </row>
    <row r="554" spans="1:11" ht="42" customHeight="1">
      <c r="A554" s="2" t="s">
        <v>1609</v>
      </c>
      <c r="B554" s="2" t="s">
        <v>1610</v>
      </c>
      <c r="C554" s="2" t="s">
        <v>49</v>
      </c>
      <c r="D554" s="2" t="s">
        <v>50</v>
      </c>
      <c r="E554" s="5" t="s">
        <v>1138</v>
      </c>
      <c r="F554" s="3" t="s">
        <v>1139</v>
      </c>
      <c r="G554" s="3" t="s">
        <v>56</v>
      </c>
      <c r="H554" s="2" t="s">
        <v>22</v>
      </c>
      <c r="I554" s="2" t="s">
        <v>1611</v>
      </c>
      <c r="J554" s="3" t="str">
        <f>HYPERLINK("https://www.boe.es/gazeta/dias/1833/10/26/pdfs/GMD-1833-132.pdf#page=1","Abrir facsímil")</f>
        <v>Abrir facsímil</v>
      </c>
      <c r="K554" s="3" t="s">
        <v>24</v>
      </c>
    </row>
    <row r="555" spans="1:11" ht="42" customHeight="1">
      <c r="A555" s="2" t="s">
        <v>1609</v>
      </c>
      <c r="B555" s="2" t="s">
        <v>1610</v>
      </c>
      <c r="C555" s="2" t="s">
        <v>49</v>
      </c>
      <c r="D555" s="2" t="s">
        <v>50</v>
      </c>
      <c r="E555" s="5" t="s">
        <v>596</v>
      </c>
      <c r="F555" s="3" t="s">
        <v>597</v>
      </c>
      <c r="G555" s="3" t="s">
        <v>56</v>
      </c>
      <c r="H555" s="2" t="s">
        <v>22</v>
      </c>
      <c r="I555" s="2" t="s">
        <v>1612</v>
      </c>
      <c r="J555" s="3" t="str">
        <f>HYPERLINK("https://www.boe.es/gazeta/dias/1833/10/29/pdfs/GMD-1833-134.pdf#page=1","Abrir facsímil")</f>
        <v>Abrir facsímil</v>
      </c>
      <c r="K555" s="3" t="s">
        <v>24</v>
      </c>
    </row>
    <row r="556" spans="1:11" ht="42" customHeight="1">
      <c r="A556" s="2" t="s">
        <v>1606</v>
      </c>
      <c r="B556" s="2" t="s">
        <v>1607</v>
      </c>
      <c r="C556" s="2" t="s">
        <v>207</v>
      </c>
      <c r="D556" s="2" t="s">
        <v>18</v>
      </c>
      <c r="E556" s="5" t="s">
        <v>141</v>
      </c>
      <c r="F556" s="3" t="s">
        <v>142</v>
      </c>
      <c r="G556" s="3" t="s">
        <v>56</v>
      </c>
      <c r="H556" s="2" t="s">
        <v>22</v>
      </c>
      <c r="I556" s="2" t="s">
        <v>1613</v>
      </c>
      <c r="J556" s="3" t="str">
        <f>HYPERLINK("https://www.boe.es/gazeta/dias/1833/11/05/pdfs/GMD-1833-138.pdf#page=1","Abrir facsímil")</f>
        <v>Abrir facsímil</v>
      </c>
      <c r="K556" s="3" t="s">
        <v>24</v>
      </c>
    </row>
    <row r="557" spans="1:11" ht="42" customHeight="1">
      <c r="A557" s="2" t="s">
        <v>1606</v>
      </c>
      <c r="B557" s="2" t="s">
        <v>1607</v>
      </c>
      <c r="C557" s="2" t="s">
        <v>33</v>
      </c>
      <c r="D557" s="2" t="s">
        <v>34</v>
      </c>
      <c r="E557" s="5" t="s">
        <v>1079</v>
      </c>
      <c r="F557" s="3" t="s">
        <v>1080</v>
      </c>
      <c r="G557" s="3" t="s">
        <v>56</v>
      </c>
      <c r="H557" s="2" t="s">
        <v>22</v>
      </c>
      <c r="I557" s="2" t="s">
        <v>1614</v>
      </c>
      <c r="J557" s="3" t="str">
        <f>HYPERLINK("https://www.boe.es/gazeta/dias/1833/11/12/pdfs/GMD-1833-141.pdf#page=1","Abrir facsímil")</f>
        <v>Abrir facsímil</v>
      </c>
      <c r="K557" s="3" t="s">
        <v>24</v>
      </c>
    </row>
    <row r="558" spans="1:11" ht="42" customHeight="1">
      <c r="A558" s="2" t="s">
        <v>1609</v>
      </c>
      <c r="B558" s="2" t="s">
        <v>1610</v>
      </c>
      <c r="C558" s="2" t="s">
        <v>49</v>
      </c>
      <c r="D558" s="2" t="s">
        <v>50</v>
      </c>
      <c r="E558" s="5" t="s">
        <v>233</v>
      </c>
      <c r="F558" s="3" t="s">
        <v>234</v>
      </c>
      <c r="G558" s="3" t="s">
        <v>56</v>
      </c>
      <c r="H558" s="2" t="s">
        <v>22</v>
      </c>
      <c r="I558" s="2" t="s">
        <v>1615</v>
      </c>
      <c r="J558" s="3" t="str">
        <f>HYPERLINK("https://www.boe.es/gazeta/dias/1833/11/21/pdfs/GMD-1833-146.pdf#page=1","Abrir facsímil")</f>
        <v>Abrir facsímil</v>
      </c>
      <c r="K558" s="3" t="s">
        <v>24</v>
      </c>
    </row>
    <row r="559" spans="1:11" ht="42" customHeight="1">
      <c r="A559" s="2" t="s">
        <v>1606</v>
      </c>
      <c r="B559" s="2" t="s">
        <v>1607</v>
      </c>
      <c r="C559" s="2" t="s">
        <v>33</v>
      </c>
      <c r="D559" s="2" t="s">
        <v>34</v>
      </c>
      <c r="E559" s="5" t="s">
        <v>671</v>
      </c>
      <c r="F559" s="3" t="s">
        <v>672</v>
      </c>
      <c r="G559" s="3" t="s">
        <v>127</v>
      </c>
      <c r="H559" s="2" t="s">
        <v>22</v>
      </c>
      <c r="I559" s="2" t="s">
        <v>1616</v>
      </c>
      <c r="J559" s="3" t="str">
        <f>HYPERLINK("https://www.boe.es/gazeta/dias/1833/11/28/pdfs/GMD-1833-151.pdf#page=5","Abrir facsímil")</f>
        <v>Abrir facsímil</v>
      </c>
      <c r="K559" s="3" t="s">
        <v>24</v>
      </c>
    </row>
    <row r="560" spans="1:11" ht="42" customHeight="1">
      <c r="A560" s="2" t="s">
        <v>1606</v>
      </c>
      <c r="B560" s="2" t="s">
        <v>1607</v>
      </c>
      <c r="C560" s="2" t="s">
        <v>297</v>
      </c>
      <c r="D560" s="2" t="s">
        <v>18</v>
      </c>
      <c r="E560" s="5" t="s">
        <v>958</v>
      </c>
      <c r="F560" s="3" t="s">
        <v>959</v>
      </c>
      <c r="G560" s="3" t="s">
        <v>56</v>
      </c>
      <c r="H560" s="2" t="s">
        <v>22</v>
      </c>
      <c r="I560" s="2" t="s">
        <v>1617</v>
      </c>
      <c r="J560" s="3" t="str">
        <f>HYPERLINK("https://www.boe.es/gazeta/dias/1833/12/03/pdfs/GMD-1833-154.pdf#page=1","Abrir facsímil")</f>
        <v>Abrir facsímil</v>
      </c>
      <c r="K560" s="3" t="s">
        <v>24</v>
      </c>
    </row>
    <row r="561" spans="1:11" ht="42" customHeight="1">
      <c r="A561" s="2" t="s">
        <v>1606</v>
      </c>
      <c r="B561" s="2" t="s">
        <v>1607</v>
      </c>
      <c r="C561" s="2" t="s">
        <v>49</v>
      </c>
      <c r="D561" s="2" t="s">
        <v>50</v>
      </c>
      <c r="E561" s="5" t="s">
        <v>470</v>
      </c>
      <c r="F561" s="3" t="s">
        <v>471</v>
      </c>
      <c r="G561" s="3" t="s">
        <v>56</v>
      </c>
      <c r="H561" s="2" t="s">
        <v>22</v>
      </c>
      <c r="I561" s="2" t="s">
        <v>1618</v>
      </c>
      <c r="J561" s="3" t="str">
        <f>HYPERLINK("https://www.boe.es/gazeta/dias/1833/12/28/pdfs/GMD-1833-166.pdf#page=1","Abrir facsímil")</f>
        <v>Abrir facsímil</v>
      </c>
      <c r="K561" s="3" t="s">
        <v>24</v>
      </c>
    </row>
    <row r="562" spans="1:11" ht="42" customHeight="1">
      <c r="A562" s="2" t="s">
        <v>1606</v>
      </c>
      <c r="B562" s="2" t="s">
        <v>1607</v>
      </c>
      <c r="C562" s="2" t="s">
        <v>26</v>
      </c>
      <c r="D562" s="2" t="s">
        <v>18</v>
      </c>
      <c r="E562" s="5" t="s">
        <v>338</v>
      </c>
      <c r="F562" s="3" t="s">
        <v>339</v>
      </c>
      <c r="G562" s="3" t="s">
        <v>56</v>
      </c>
      <c r="H562" s="2" t="s">
        <v>22</v>
      </c>
      <c r="I562" s="2" t="s">
        <v>1619</v>
      </c>
      <c r="J562" s="3" t="str">
        <f>HYPERLINK("https://www.boe.es/gazeta/dias/1833/12/31/pdfs/GMD-1833-167.pdf#page=1","Abrir facsímil")</f>
        <v>Abrir facsímil</v>
      </c>
      <c r="K562" s="3" t="s">
        <v>24</v>
      </c>
    </row>
    <row r="563" spans="1:11" ht="42" customHeight="1">
      <c r="A563" s="2" t="s">
        <v>1620</v>
      </c>
      <c r="B563" s="2" t="s">
        <v>1621</v>
      </c>
      <c r="C563" s="2" t="s">
        <v>26</v>
      </c>
      <c r="D563" s="2" t="s">
        <v>18</v>
      </c>
      <c r="E563" s="5" t="s">
        <v>377</v>
      </c>
      <c r="F563" s="3" t="s">
        <v>378</v>
      </c>
      <c r="G563" s="3" t="s">
        <v>45</v>
      </c>
      <c r="H563" s="2" t="s">
        <v>22</v>
      </c>
      <c r="I563" s="2" t="s">
        <v>1622</v>
      </c>
      <c r="J563" s="3" t="str">
        <f>HYPERLINK("https://www.boe.es/gazeta/dias/1833/02/05/pdfs/GMD-1833-16.pdf#page=6","Abrir facsímil")</f>
        <v>Abrir facsímil</v>
      </c>
      <c r="K563" s="3" t="s">
        <v>24</v>
      </c>
    </row>
    <row r="564" spans="1:11" ht="42" customHeight="1">
      <c r="A564" s="2" t="s">
        <v>1623</v>
      </c>
      <c r="B564" s="2" t="s">
        <v>1624</v>
      </c>
      <c r="C564" s="2" t="s">
        <v>131</v>
      </c>
      <c r="D564" s="2" t="s">
        <v>18</v>
      </c>
      <c r="E564" s="5" t="s">
        <v>298</v>
      </c>
      <c r="F564" s="3" t="s">
        <v>299</v>
      </c>
      <c r="G564" s="3" t="s">
        <v>21</v>
      </c>
      <c r="H564" s="2" t="s">
        <v>22</v>
      </c>
      <c r="I564" s="2" t="s">
        <v>1625</v>
      </c>
      <c r="J564" s="3" t="str">
        <f>HYPERLINK("https://www.boe.es/gazeta/dias/1833/12/26/pdfs/GMD-1833-165.pdf#page=4","Abrir facsímil")</f>
        <v>Abrir facsímil</v>
      </c>
      <c r="K564" s="3" t="s">
        <v>24</v>
      </c>
    </row>
    <row r="565" spans="1:11" ht="42" customHeight="1">
      <c r="A565" s="2" t="s">
        <v>1626</v>
      </c>
      <c r="B565" s="2" t="s">
        <v>1626</v>
      </c>
      <c r="C565" s="2" t="s">
        <v>33</v>
      </c>
      <c r="D565" s="2" t="s">
        <v>34</v>
      </c>
      <c r="E565" s="5" t="s">
        <v>409</v>
      </c>
      <c r="F565" s="3" t="s">
        <v>410</v>
      </c>
      <c r="G565" s="3" t="s">
        <v>89</v>
      </c>
      <c r="H565" s="2" t="s">
        <v>22</v>
      </c>
      <c r="I565" s="2" t="s">
        <v>1627</v>
      </c>
      <c r="J565" s="3" t="str">
        <f>HYPERLINK("https://www.boe.es/gazeta/dias/1833/11/23/pdfs/GMD-1833-147.pdf#page=3","Abrir facsímil")</f>
        <v>Abrir facsímil</v>
      </c>
      <c r="K565" s="3" t="s">
        <v>24</v>
      </c>
    </row>
    <row r="566" spans="1:11" ht="42" customHeight="1">
      <c r="A566" s="2" t="s">
        <v>1628</v>
      </c>
      <c r="B566" s="2" t="s">
        <v>1629</v>
      </c>
      <c r="C566" s="2" t="s">
        <v>26</v>
      </c>
      <c r="D566" s="2" t="s">
        <v>18</v>
      </c>
      <c r="E566" s="5" t="s">
        <v>324</v>
      </c>
      <c r="F566" s="3" t="s">
        <v>325</v>
      </c>
      <c r="G566" s="3" t="s">
        <v>21</v>
      </c>
      <c r="H566" s="2" t="s">
        <v>22</v>
      </c>
      <c r="I566" s="2" t="s">
        <v>1630</v>
      </c>
      <c r="J566" s="3" t="str">
        <f>HYPERLINK("https://www.boe.es/gazeta/dias/1833/11/14/pdfs/GMD-1833-142.pdf#page=4","Abrir facsímil")</f>
        <v>Abrir facsímil</v>
      </c>
      <c r="K566" s="3" t="s">
        <v>24</v>
      </c>
    </row>
    <row r="567" spans="1:11" ht="42" customHeight="1">
      <c r="A567" s="2" t="s">
        <v>1631</v>
      </c>
      <c r="B567" s="2" t="s">
        <v>1631</v>
      </c>
      <c r="C567" s="2" t="s">
        <v>26</v>
      </c>
      <c r="D567" s="2" t="s">
        <v>18</v>
      </c>
      <c r="E567" s="5" t="s">
        <v>192</v>
      </c>
      <c r="F567" s="3" t="s">
        <v>218</v>
      </c>
      <c r="G567" s="3" t="s">
        <v>37</v>
      </c>
      <c r="H567" s="2" t="s">
        <v>22</v>
      </c>
      <c r="I567" s="2" t="s">
        <v>1632</v>
      </c>
      <c r="J567" s="3" t="str">
        <f>HYPERLINK("https://www.boe.es/gazeta/dias/1833/12/14/pdfs/GMD-1833-159.pdf#page=2","Abrir facsímil")</f>
        <v>Abrir facsímil</v>
      </c>
      <c r="K567" s="3" t="s">
        <v>24</v>
      </c>
    </row>
    <row r="568" spans="1:11" ht="42" customHeight="1">
      <c r="A568" s="2" t="s">
        <v>1633</v>
      </c>
      <c r="B568" s="2" t="s">
        <v>1633</v>
      </c>
      <c r="C568" s="2" t="s">
        <v>26</v>
      </c>
      <c r="D568" s="2" t="s">
        <v>18</v>
      </c>
      <c r="E568" s="5" t="s">
        <v>1355</v>
      </c>
      <c r="F568" s="3" t="s">
        <v>1356</v>
      </c>
      <c r="G568" s="3" t="s">
        <v>37</v>
      </c>
      <c r="H568" s="2" t="s">
        <v>22</v>
      </c>
      <c r="I568" s="2" t="s">
        <v>1634</v>
      </c>
      <c r="J568" s="3" t="str">
        <f>HYPERLINK("https://www.boe.es/gazeta/dias/1833/01/22/pdfs/GMD-1833-10.pdf#page=2","Abrir facsímil")</f>
        <v>Abrir facsímil</v>
      </c>
      <c r="K568" s="3" t="s">
        <v>24</v>
      </c>
    </row>
    <row r="569" spans="1:11" ht="42" customHeight="1">
      <c r="A569" s="2" t="s">
        <v>1633</v>
      </c>
      <c r="B569" s="2" t="s">
        <v>1633</v>
      </c>
      <c r="C569" s="2" t="s">
        <v>33</v>
      </c>
      <c r="D569" s="2" t="s">
        <v>34</v>
      </c>
      <c r="E569" s="5" t="s">
        <v>702</v>
      </c>
      <c r="F569" s="3" t="s">
        <v>703</v>
      </c>
      <c r="G569" s="3" t="s">
        <v>37</v>
      </c>
      <c r="H569" s="2" t="s">
        <v>22</v>
      </c>
      <c r="I569" s="2" t="s">
        <v>1635</v>
      </c>
      <c r="J569" s="3" t="str">
        <f>HYPERLINK("https://www.boe.es/gazeta/dias/1833/09/14/pdfs/GMD-1833-112.pdf#page=2","Abrir facsímil")</f>
        <v>Abrir facsímil</v>
      </c>
      <c r="K569" s="3" t="s">
        <v>24</v>
      </c>
    </row>
    <row r="570" spans="1:11" ht="42" customHeight="1">
      <c r="A570" s="2" t="s">
        <v>1636</v>
      </c>
      <c r="B570" s="2" t="s">
        <v>1637</v>
      </c>
      <c r="C570" s="2" t="s">
        <v>131</v>
      </c>
      <c r="D570" s="2" t="s">
        <v>18</v>
      </c>
      <c r="E570" s="5" t="s">
        <v>72</v>
      </c>
      <c r="F570" s="3" t="s">
        <v>73</v>
      </c>
      <c r="G570" s="3" t="s">
        <v>74</v>
      </c>
      <c r="H570" s="2" t="s">
        <v>22</v>
      </c>
      <c r="I570" s="2" t="s">
        <v>1638</v>
      </c>
      <c r="J570" s="3" t="str">
        <f>HYPERLINK("https://www.boe.es/gazeta/dias/1833/11/26/pdfs/GMD-1833-150.pdf#page=4","Abrir facsímil")</f>
        <v>Abrir facsímil</v>
      </c>
      <c r="K570" s="3" t="s">
        <v>24</v>
      </c>
    </row>
    <row r="571" spans="1:11" ht="42" customHeight="1">
      <c r="A571" s="2" t="s">
        <v>1639</v>
      </c>
      <c r="B571" s="2" t="s">
        <v>1640</v>
      </c>
      <c r="C571" s="2" t="s">
        <v>26</v>
      </c>
      <c r="D571" s="2" t="s">
        <v>18</v>
      </c>
      <c r="E571" s="5" t="s">
        <v>150</v>
      </c>
      <c r="F571" s="3" t="s">
        <v>151</v>
      </c>
      <c r="G571" s="3" t="s">
        <v>56</v>
      </c>
      <c r="H571" s="2" t="s">
        <v>22</v>
      </c>
      <c r="I571" s="2" t="s">
        <v>1641</v>
      </c>
      <c r="J571" s="3" t="str">
        <f>HYPERLINK("https://www.boe.es/gazeta/dias/1833/10/24/pdfs/GMD-1833-131.pdf#page=1","Abrir facsímil")</f>
        <v>Abrir facsímil</v>
      </c>
      <c r="K571" s="3" t="s">
        <v>24</v>
      </c>
    </row>
    <row r="572" spans="1:11" ht="42" customHeight="1">
      <c r="A572" s="2" t="s">
        <v>1642</v>
      </c>
      <c r="B572" s="2" t="s">
        <v>1643</v>
      </c>
      <c r="C572" s="2" t="s">
        <v>26</v>
      </c>
      <c r="D572" s="2" t="s">
        <v>18</v>
      </c>
      <c r="E572" s="5" t="s">
        <v>452</v>
      </c>
      <c r="F572" s="3" t="s">
        <v>453</v>
      </c>
      <c r="G572" s="3" t="s">
        <v>89</v>
      </c>
      <c r="H572" s="2" t="s">
        <v>22</v>
      </c>
      <c r="I572" s="2" t="s">
        <v>1644</v>
      </c>
      <c r="J572" s="3" t="str">
        <f>HYPERLINK("https://www.boe.es/gazeta/dias/1833/12/17/pdfs/GMD-1833-161.pdf#page=3","Abrir facsímil")</f>
        <v>Abrir facsímil</v>
      </c>
      <c r="K572" s="3" t="s">
        <v>24</v>
      </c>
    </row>
    <row r="573" spans="1:11" ht="42" customHeight="1">
      <c r="A573" s="2" t="s">
        <v>1645</v>
      </c>
      <c r="B573" s="2" t="s">
        <v>1646</v>
      </c>
      <c r="C573" s="2" t="s">
        <v>49</v>
      </c>
      <c r="D573" s="2" t="s">
        <v>50</v>
      </c>
      <c r="E573" s="5" t="s">
        <v>150</v>
      </c>
      <c r="F573" s="3" t="s">
        <v>151</v>
      </c>
      <c r="G573" s="3" t="s">
        <v>56</v>
      </c>
      <c r="H573" s="2" t="s">
        <v>22</v>
      </c>
      <c r="I573" s="2" t="s">
        <v>1647</v>
      </c>
      <c r="J573" s="3" t="str">
        <f>HYPERLINK("https://www.boe.es/gazeta/dias/1833/10/24/pdfs/GMD-1833-131.pdf#page=1","Abrir facsímil")</f>
        <v>Abrir facsímil</v>
      </c>
      <c r="K573" s="3" t="s">
        <v>24</v>
      </c>
    </row>
    <row r="574" spans="1:11" ht="42" customHeight="1">
      <c r="A574" s="2" t="s">
        <v>1648</v>
      </c>
      <c r="B574" s="2" t="s">
        <v>1648</v>
      </c>
      <c r="C574" s="2" t="s">
        <v>33</v>
      </c>
      <c r="D574" s="2" t="s">
        <v>34</v>
      </c>
      <c r="E574" s="5" t="s">
        <v>1649</v>
      </c>
      <c r="F574" s="3" t="s">
        <v>1650</v>
      </c>
      <c r="G574" s="3" t="s">
        <v>21</v>
      </c>
      <c r="H574" s="2" t="s">
        <v>22</v>
      </c>
      <c r="I574" s="2" t="s">
        <v>1651</v>
      </c>
      <c r="J574" s="3" t="str">
        <f>HYPERLINK("https://www.boe.es/gazeta/dias/1833/02/02/pdfs/GMD-1833-15.pdf#page=4","Abrir facsímil")</f>
        <v>Abrir facsímil</v>
      </c>
      <c r="K574" s="3" t="s">
        <v>24</v>
      </c>
    </row>
    <row r="575" spans="1:11" ht="42" customHeight="1">
      <c r="A575" s="2" t="s">
        <v>1652</v>
      </c>
      <c r="B575" s="2" t="s">
        <v>1653</v>
      </c>
      <c r="C575" s="2" t="s">
        <v>33</v>
      </c>
      <c r="D575" s="2" t="s">
        <v>34</v>
      </c>
      <c r="E575" s="5" t="s">
        <v>452</v>
      </c>
      <c r="F575" s="3" t="s">
        <v>453</v>
      </c>
      <c r="G575" s="3" t="s">
        <v>127</v>
      </c>
      <c r="H575" s="2" t="s">
        <v>22</v>
      </c>
      <c r="I575" s="2" t="s">
        <v>1654</v>
      </c>
      <c r="J575" s="3" t="str">
        <f>HYPERLINK("https://www.boe.es/gazeta/dias/1833/12/17/pdfs/GMD-1833-161.pdf#page=5","Abrir facsímil")</f>
        <v>Abrir facsímil</v>
      </c>
      <c r="K575" s="3" t="s">
        <v>24</v>
      </c>
    </row>
    <row r="576" spans="1:11" ht="42" customHeight="1">
      <c r="A576" s="2" t="s">
        <v>1655</v>
      </c>
      <c r="B576" s="2" t="s">
        <v>1656</v>
      </c>
      <c r="C576" s="2" t="s">
        <v>26</v>
      </c>
      <c r="D576" s="2" t="s">
        <v>18</v>
      </c>
      <c r="E576" s="5" t="s">
        <v>830</v>
      </c>
      <c r="F576" s="3" t="s">
        <v>831</v>
      </c>
      <c r="G576" s="3" t="s">
        <v>21</v>
      </c>
      <c r="H576" s="2" t="s">
        <v>38</v>
      </c>
      <c r="I576" s="2" t="s">
        <v>1657</v>
      </c>
      <c r="J576" s="3" t="str">
        <f>HYPERLINK("https://www.boe.es/gazeta/dias/1833/02/16/pdfs/GMD-1833-21.pdf#page=4","Abrir facsímil")</f>
        <v>Abrir facsímil</v>
      </c>
      <c r="K576" s="3" t="s">
        <v>40</v>
      </c>
    </row>
    <row r="577" spans="1:11" ht="42" customHeight="1">
      <c r="A577" s="2" t="s">
        <v>1658</v>
      </c>
      <c r="B577" s="2" t="s">
        <v>1659</v>
      </c>
      <c r="C577" s="2" t="s">
        <v>33</v>
      </c>
      <c r="D577" s="2" t="s">
        <v>191</v>
      </c>
      <c r="E577" s="5" t="s">
        <v>192</v>
      </c>
      <c r="F577" s="3" t="s">
        <v>193</v>
      </c>
      <c r="G577" s="3" t="s">
        <v>56</v>
      </c>
      <c r="H577" s="2" t="s">
        <v>38</v>
      </c>
      <c r="I577" s="2" t="s">
        <v>1660</v>
      </c>
      <c r="J577" s="3" t="str">
        <f>HYPERLINK("https://www.boe.es/gazeta/dias/1833/12/14/pdfs/GMD-1833-160E.pdf#page=1","Abrir facsímil")</f>
        <v>Abrir facsímil</v>
      </c>
      <c r="K577" s="3" t="s">
        <v>40</v>
      </c>
    </row>
    <row r="578" spans="1:11" ht="42" customHeight="1">
      <c r="A578" s="2" t="s">
        <v>1661</v>
      </c>
      <c r="B578" s="2" t="s">
        <v>1661</v>
      </c>
      <c r="C578" s="2" t="s">
        <v>33</v>
      </c>
      <c r="D578" s="2" t="s">
        <v>34</v>
      </c>
      <c r="E578" s="5" t="s">
        <v>841</v>
      </c>
      <c r="F578" s="3" t="s">
        <v>842</v>
      </c>
      <c r="G578" s="3" t="s">
        <v>89</v>
      </c>
      <c r="H578" s="2" t="s">
        <v>22</v>
      </c>
      <c r="I578" s="2" t="s">
        <v>1662</v>
      </c>
      <c r="J578" s="3" t="str">
        <f>HYPERLINK("https://www.boe.es/gazeta/dias/1833/11/02/pdfs/GMD-1833-137.pdf#page=3","Abrir facsímil")</f>
        <v>Abrir facsímil</v>
      </c>
      <c r="K578" s="3" t="s">
        <v>24</v>
      </c>
    </row>
    <row r="579" spans="1:11" ht="42" customHeight="1">
      <c r="A579" s="2" t="s">
        <v>1663</v>
      </c>
      <c r="B579" s="2" t="s">
        <v>1664</v>
      </c>
      <c r="C579" s="2" t="s">
        <v>131</v>
      </c>
      <c r="D579" s="2" t="s">
        <v>18</v>
      </c>
      <c r="E579" s="5" t="s">
        <v>587</v>
      </c>
      <c r="F579" s="3" t="s">
        <v>588</v>
      </c>
      <c r="G579" s="3" t="s">
        <v>21</v>
      </c>
      <c r="H579" s="2" t="s">
        <v>22</v>
      </c>
      <c r="I579" s="2" t="s">
        <v>1665</v>
      </c>
      <c r="J579" s="3" t="str">
        <f>HYPERLINK("https://www.boe.es/gazeta/dias/1833/09/03/pdfs/GMD-1833-107.pdf#page=4","Abrir facsímil")</f>
        <v>Abrir facsímil</v>
      </c>
      <c r="K579" s="3" t="s">
        <v>24</v>
      </c>
    </row>
    <row r="580" spans="1:11" ht="42" customHeight="1">
      <c r="A580" s="2" t="s">
        <v>1666</v>
      </c>
      <c r="B580" s="2" t="s">
        <v>1667</v>
      </c>
      <c r="C580" s="2" t="s">
        <v>33</v>
      </c>
      <c r="D580" s="2" t="s">
        <v>34</v>
      </c>
      <c r="E580" s="5" t="s">
        <v>61</v>
      </c>
      <c r="F580" s="3" t="s">
        <v>62</v>
      </c>
      <c r="G580" s="3" t="s">
        <v>56</v>
      </c>
      <c r="H580" s="2" t="s">
        <v>38</v>
      </c>
      <c r="I580" s="2" t="s">
        <v>1668</v>
      </c>
      <c r="J580" s="3" t="str">
        <f>HYPERLINK("https://www.boe.es/gazeta/dias/1833/10/15/pdfs/GMD-1833-126.pdf#page=1","Abrir facsímil")</f>
        <v>Abrir facsímil</v>
      </c>
      <c r="K580" s="3" t="s">
        <v>40</v>
      </c>
    </row>
    <row r="581" spans="1:11" ht="42" customHeight="1">
      <c r="A581" s="2" t="s">
        <v>1669</v>
      </c>
      <c r="B581" s="2" t="s">
        <v>1669</v>
      </c>
      <c r="C581" s="2" t="s">
        <v>49</v>
      </c>
      <c r="D581" s="2" t="s">
        <v>50</v>
      </c>
      <c r="E581" s="5" t="s">
        <v>165</v>
      </c>
      <c r="F581" s="3" t="s">
        <v>166</v>
      </c>
      <c r="G581" s="3" t="s">
        <v>21</v>
      </c>
      <c r="H581" s="2" t="s">
        <v>22</v>
      </c>
      <c r="I581" s="2" t="s">
        <v>1670</v>
      </c>
      <c r="J581" s="3" t="str">
        <f>HYPERLINK("https://www.boe.es/gazeta/dias/1833/08/15/pdfs/GMD-1833-99.pdf#page=4","Abrir facsímil")</f>
        <v>Abrir facsímil</v>
      </c>
      <c r="K581" s="3" t="s">
        <v>24</v>
      </c>
    </row>
    <row r="582" spans="1:11" ht="42" customHeight="1">
      <c r="A582" s="2" t="s">
        <v>1671</v>
      </c>
      <c r="B582" s="2" t="s">
        <v>1672</v>
      </c>
      <c r="C582" s="2" t="s">
        <v>49</v>
      </c>
      <c r="D582" s="2" t="s">
        <v>50</v>
      </c>
      <c r="E582" s="5" t="s">
        <v>623</v>
      </c>
      <c r="F582" s="3" t="s">
        <v>624</v>
      </c>
      <c r="G582" s="3" t="s">
        <v>127</v>
      </c>
      <c r="H582" s="2" t="s">
        <v>38</v>
      </c>
      <c r="I582" s="2" t="s">
        <v>1673</v>
      </c>
      <c r="J582" s="3" t="str">
        <f>HYPERLINK("https://www.boe.es/gazeta/dias/1833/09/17/pdfs/GMD-1833-113.pdf#page=5","Abrir facsímil")</f>
        <v>Abrir facsímil</v>
      </c>
      <c r="K582" s="3" t="s">
        <v>40</v>
      </c>
    </row>
    <row r="583" spans="1:11" ht="42" customHeight="1">
      <c r="A583" s="2" t="s">
        <v>1674</v>
      </c>
      <c r="B583" s="2" t="s">
        <v>1675</v>
      </c>
      <c r="C583" s="2" t="s">
        <v>17</v>
      </c>
      <c r="D583" s="2" t="s">
        <v>18</v>
      </c>
      <c r="E583" s="5" t="s">
        <v>452</v>
      </c>
      <c r="F583" s="3" t="s">
        <v>453</v>
      </c>
      <c r="G583" s="3" t="s">
        <v>127</v>
      </c>
      <c r="H583" s="2" t="s">
        <v>38</v>
      </c>
      <c r="I583" s="2" t="s">
        <v>1676</v>
      </c>
      <c r="J583" s="3" t="str">
        <f>HYPERLINK("https://www.boe.es/gazeta/dias/1833/12/17/pdfs/GMD-1833-161.pdf#page=5","Abrir facsímil")</f>
        <v>Abrir facsímil</v>
      </c>
      <c r="K583" s="3" t="s">
        <v>40</v>
      </c>
    </row>
    <row r="584" spans="1:11" ht="42" customHeight="1">
      <c r="A584" s="2" t="s">
        <v>1677</v>
      </c>
      <c r="B584" s="2" t="s">
        <v>1678</v>
      </c>
      <c r="C584" s="2" t="s">
        <v>33</v>
      </c>
      <c r="D584" s="2" t="s">
        <v>34</v>
      </c>
      <c r="E584" s="5" t="s">
        <v>743</v>
      </c>
      <c r="F584" s="3" t="s">
        <v>744</v>
      </c>
      <c r="G584" s="3" t="s">
        <v>745</v>
      </c>
      <c r="H584" s="2" t="s">
        <v>22</v>
      </c>
      <c r="I584" s="2" t="s">
        <v>1679</v>
      </c>
      <c r="J584" s="3" t="str">
        <f>HYPERLINK("https://www.boe.es/gazeta/dias/1833/02/19/pdfs/GMD-1833-22.pdf#page=5","Abrir facsímil")</f>
        <v>Abrir facsímil</v>
      </c>
      <c r="K584" s="3" t="s">
        <v>24</v>
      </c>
    </row>
    <row r="585" spans="1:11" ht="42" customHeight="1">
      <c r="A585" s="2" t="s">
        <v>1680</v>
      </c>
      <c r="B585" s="2" t="s">
        <v>1681</v>
      </c>
      <c r="C585" s="2" t="s">
        <v>122</v>
      </c>
      <c r="D585" s="2" t="s">
        <v>18</v>
      </c>
      <c r="E585" s="5" t="s">
        <v>452</v>
      </c>
      <c r="F585" s="3" t="s">
        <v>453</v>
      </c>
      <c r="G585" s="3" t="s">
        <v>127</v>
      </c>
      <c r="H585" s="2" t="s">
        <v>22</v>
      </c>
      <c r="I585" s="2" t="s">
        <v>1682</v>
      </c>
      <c r="J585" s="3" t="str">
        <f>HYPERLINK("https://www.boe.es/gazeta/dias/1833/12/17/pdfs/GMD-1833-161.pdf#page=5","Abrir facsímil")</f>
        <v>Abrir facsímil</v>
      </c>
      <c r="K585" s="3" t="s">
        <v>24</v>
      </c>
    </row>
    <row r="586" spans="1:11" ht="42" customHeight="1">
      <c r="A586" s="2" t="s">
        <v>1683</v>
      </c>
      <c r="B586" s="2" t="s">
        <v>1684</v>
      </c>
      <c r="C586" s="2" t="s">
        <v>49</v>
      </c>
      <c r="D586" s="2" t="s">
        <v>50</v>
      </c>
      <c r="E586" s="5" t="s">
        <v>752</v>
      </c>
      <c r="F586" s="3" t="s">
        <v>753</v>
      </c>
      <c r="G586" s="3" t="s">
        <v>127</v>
      </c>
      <c r="H586" s="2" t="s">
        <v>22</v>
      </c>
      <c r="I586" s="2" t="s">
        <v>1685</v>
      </c>
      <c r="J586" s="3" t="str">
        <f>HYPERLINK("https://www.boe.es/gazeta/dias/1833/10/10/pdfs/GMD-1833-124.pdf#page=5","Abrir facsímil")</f>
        <v>Abrir facsímil</v>
      </c>
      <c r="K586" s="3" t="s">
        <v>24</v>
      </c>
    </row>
    <row r="587" spans="1:11" ht="42" customHeight="1">
      <c r="A587" s="2" t="s">
        <v>1686</v>
      </c>
      <c r="B587" s="2" t="s">
        <v>1687</v>
      </c>
      <c r="C587" s="2" t="s">
        <v>26</v>
      </c>
      <c r="D587" s="2" t="s">
        <v>18</v>
      </c>
      <c r="E587" s="5" t="s">
        <v>155</v>
      </c>
      <c r="F587" s="3" t="s">
        <v>156</v>
      </c>
      <c r="G587" s="3" t="s">
        <v>21</v>
      </c>
      <c r="H587" s="2" t="s">
        <v>22</v>
      </c>
      <c r="I587" s="2" t="s">
        <v>1688</v>
      </c>
      <c r="J587" s="3" t="str">
        <f>HYPERLINK("https://www.boe.es/gazeta/dias/1833/08/01/pdfs/GMD-1833-93.pdf#page=4","Abrir facsímil")</f>
        <v>Abrir facsímil</v>
      </c>
      <c r="K587" s="3" t="s">
        <v>24</v>
      </c>
    </row>
    <row r="588" spans="1:11" ht="42" customHeight="1">
      <c r="A588" s="2" t="s">
        <v>1689</v>
      </c>
      <c r="B588" s="2" t="s">
        <v>1690</v>
      </c>
      <c r="C588" s="2" t="s">
        <v>131</v>
      </c>
      <c r="D588" s="2" t="s">
        <v>18</v>
      </c>
      <c r="E588" s="5" t="s">
        <v>87</v>
      </c>
      <c r="F588" s="3" t="s">
        <v>88</v>
      </c>
      <c r="G588" s="3" t="s">
        <v>45</v>
      </c>
      <c r="H588" s="2" t="s">
        <v>22</v>
      </c>
      <c r="I588" s="2" t="s">
        <v>1691</v>
      </c>
      <c r="J588" s="3" t="str">
        <f>HYPERLINK("https://www.boe.es/gazeta/dias/1833/04/20/pdfs/GMD-1833-49.pdf#page=6","Abrir facsímil")</f>
        <v>Abrir facsímil</v>
      </c>
      <c r="K588" s="3" t="s">
        <v>24</v>
      </c>
    </row>
    <row r="589" spans="1:11" ht="42" customHeight="1">
      <c r="A589" s="2" t="s">
        <v>1692</v>
      </c>
      <c r="B589" s="2" t="s">
        <v>1692</v>
      </c>
      <c r="C589" s="2" t="s">
        <v>33</v>
      </c>
      <c r="D589" s="2" t="s">
        <v>34</v>
      </c>
      <c r="E589" s="5" t="s">
        <v>623</v>
      </c>
      <c r="F589" s="3" t="s">
        <v>624</v>
      </c>
      <c r="G589" s="3" t="s">
        <v>21</v>
      </c>
      <c r="H589" s="2" t="s">
        <v>22</v>
      </c>
      <c r="I589" s="2" t="s">
        <v>1693</v>
      </c>
      <c r="J589" s="3" t="str">
        <f>HYPERLINK("https://www.boe.es/gazeta/dias/1833/09/17/pdfs/GMD-1833-113.pdf#page=4","Abrir facsímil")</f>
        <v>Abrir facsímil</v>
      </c>
      <c r="K589" s="3" t="s">
        <v>24</v>
      </c>
    </row>
    <row r="590" spans="1:11" ht="42" customHeight="1">
      <c r="A590" s="2" t="s">
        <v>1694</v>
      </c>
      <c r="B590" s="2" t="s">
        <v>1695</v>
      </c>
      <c r="C590" s="2" t="s">
        <v>26</v>
      </c>
      <c r="D590" s="2" t="s">
        <v>18</v>
      </c>
      <c r="E590" s="5" t="s">
        <v>414</v>
      </c>
      <c r="F590" s="3" t="s">
        <v>415</v>
      </c>
      <c r="G590" s="3" t="s">
        <v>21</v>
      </c>
      <c r="H590" s="2" t="s">
        <v>22</v>
      </c>
      <c r="I590" s="2" t="s">
        <v>1696</v>
      </c>
      <c r="J590" s="3" t="str">
        <f>HYPERLINK("https://www.boe.es/gazeta/dias/1833/03/02/pdfs/GMD-1833-27.pdf#page=4","Abrir facsímil")</f>
        <v>Abrir facsímil</v>
      </c>
      <c r="K590" s="3" t="s">
        <v>24</v>
      </c>
    </row>
    <row r="591" spans="1:11" ht="42" customHeight="1">
      <c r="A591" s="2" t="s">
        <v>1697</v>
      </c>
      <c r="B591" s="2" t="s">
        <v>1698</v>
      </c>
      <c r="C591" s="2" t="s">
        <v>207</v>
      </c>
      <c r="D591" s="2" t="s">
        <v>18</v>
      </c>
      <c r="E591" s="5" t="s">
        <v>241</v>
      </c>
      <c r="F591" s="3" t="s">
        <v>242</v>
      </c>
      <c r="G591" s="3" t="s">
        <v>37</v>
      </c>
      <c r="H591" s="2" t="s">
        <v>22</v>
      </c>
      <c r="I591" s="2" t="s">
        <v>1699</v>
      </c>
      <c r="J591" s="3" t="str">
        <f>HYPERLINK("https://www.boe.es/gazeta/dias/1833/11/09/pdfs/GMD-1833-140.pdf#page=2","Abrir facsímil")</f>
        <v>Abrir facsímil</v>
      </c>
      <c r="K591" s="3" t="s">
        <v>24</v>
      </c>
    </row>
    <row r="592" spans="1:11" ht="42" customHeight="1">
      <c r="A592" s="2" t="s">
        <v>1700</v>
      </c>
      <c r="B592" s="2" t="s">
        <v>1701</v>
      </c>
      <c r="C592" s="2" t="s">
        <v>122</v>
      </c>
      <c r="D592" s="2" t="s">
        <v>18</v>
      </c>
      <c r="E592" s="5" t="s">
        <v>61</v>
      </c>
      <c r="F592" s="3" t="s">
        <v>62</v>
      </c>
      <c r="G592" s="3" t="s">
        <v>37</v>
      </c>
      <c r="H592" s="2" t="s">
        <v>22</v>
      </c>
      <c r="I592" s="2" t="s">
        <v>1702</v>
      </c>
      <c r="J592" s="3" t="str">
        <f>HYPERLINK("https://www.boe.es/gazeta/dias/1833/10/15/pdfs/GMD-1833-126.pdf#page=2","Abrir facsímil")</f>
        <v>Abrir facsímil</v>
      </c>
      <c r="K592" s="3" t="s">
        <v>24</v>
      </c>
    </row>
    <row r="593" spans="1:11" ht="42" customHeight="1">
      <c r="A593" s="2" t="s">
        <v>1703</v>
      </c>
      <c r="B593" s="2" t="s">
        <v>1704</v>
      </c>
      <c r="C593" s="2" t="s">
        <v>131</v>
      </c>
      <c r="D593" s="2" t="s">
        <v>18</v>
      </c>
      <c r="E593" s="5" t="s">
        <v>35</v>
      </c>
      <c r="F593" s="3" t="s">
        <v>36</v>
      </c>
      <c r="G593" s="3" t="s">
        <v>175</v>
      </c>
      <c r="H593" s="2" t="s">
        <v>22</v>
      </c>
      <c r="I593" s="2" t="s">
        <v>1705</v>
      </c>
      <c r="J593" s="3" t="str">
        <f>HYPERLINK("https://www.boe.es/gazeta/dias/1833/02/28/pdfs/GMD-1833-26.pdf#page=7","Abrir facsímil")</f>
        <v>Abrir facsímil</v>
      </c>
      <c r="K593" s="3" t="s">
        <v>24</v>
      </c>
    </row>
    <row r="594" spans="1:11" ht="42" customHeight="1">
      <c r="A594" s="2" t="s">
        <v>1706</v>
      </c>
      <c r="B594" s="2" t="s">
        <v>1707</v>
      </c>
      <c r="C594" s="2" t="s">
        <v>131</v>
      </c>
      <c r="D594" s="2" t="s">
        <v>18</v>
      </c>
      <c r="E594" s="5" t="s">
        <v>54</v>
      </c>
      <c r="F594" s="3" t="s">
        <v>55</v>
      </c>
      <c r="G594" s="3" t="s">
        <v>1708</v>
      </c>
      <c r="H594" s="2" t="s">
        <v>22</v>
      </c>
      <c r="I594" s="2" t="s">
        <v>1709</v>
      </c>
      <c r="J594" s="3" t="str">
        <f>HYPERLINK("https://www.boe.es/gazeta/dias/1833/05/11/pdfs/GMD-1833-58.pdf#page=4","Abrir facsímil")</f>
        <v>Abrir facsímil</v>
      </c>
      <c r="K594" s="3" t="s">
        <v>24</v>
      </c>
    </row>
    <row r="595" spans="1:11" ht="42" customHeight="1">
      <c r="A595" s="2" t="s">
        <v>1710</v>
      </c>
      <c r="B595" s="2" t="s">
        <v>1711</v>
      </c>
      <c r="C595" s="2" t="s">
        <v>207</v>
      </c>
      <c r="D595" s="2" t="s">
        <v>18</v>
      </c>
      <c r="E595" s="5" t="s">
        <v>98</v>
      </c>
      <c r="F595" s="3" t="s">
        <v>99</v>
      </c>
      <c r="G595" s="3" t="s">
        <v>56</v>
      </c>
      <c r="H595" s="2" t="s">
        <v>22</v>
      </c>
      <c r="I595" s="2" t="s">
        <v>1712</v>
      </c>
      <c r="J595" s="3" t="str">
        <f>HYPERLINK("https://www.boe.es/gazeta/dias/1833/07/04/pdfs/GMD-1833-81.pdf#page=1","Abrir facsímil")</f>
        <v>Abrir facsímil</v>
      </c>
      <c r="K595" s="3" t="s">
        <v>24</v>
      </c>
    </row>
    <row r="596" spans="1:11" ht="42" customHeight="1">
      <c r="A596" s="2" t="s">
        <v>1713</v>
      </c>
      <c r="B596" s="2" t="s">
        <v>1714</v>
      </c>
      <c r="C596" s="2" t="s">
        <v>297</v>
      </c>
      <c r="D596" s="2" t="s">
        <v>18</v>
      </c>
      <c r="E596" s="5" t="s">
        <v>208</v>
      </c>
      <c r="F596" s="3" t="s">
        <v>209</v>
      </c>
      <c r="G596" s="3" t="s">
        <v>37</v>
      </c>
      <c r="H596" s="2" t="s">
        <v>22</v>
      </c>
      <c r="I596" s="2" t="s">
        <v>1715</v>
      </c>
      <c r="J596" s="3" t="str">
        <f>HYPERLINK("https://www.boe.es/gazeta/dias/1833/01/01/pdfs/GMD-1833-1.pdf#page=2","Abrir facsímil")</f>
        <v>Abrir facsímil</v>
      </c>
      <c r="K596" s="3" t="s">
        <v>24</v>
      </c>
    </row>
    <row r="597" spans="1:11" ht="42" customHeight="1">
      <c r="A597" s="2" t="s">
        <v>1716</v>
      </c>
      <c r="B597" s="2" t="s">
        <v>1717</v>
      </c>
      <c r="C597" s="2" t="s">
        <v>26</v>
      </c>
      <c r="D597" s="2" t="s">
        <v>18</v>
      </c>
      <c r="E597" s="5" t="s">
        <v>566</v>
      </c>
      <c r="F597" s="3" t="s">
        <v>567</v>
      </c>
      <c r="G597" s="3" t="s">
        <v>56</v>
      </c>
      <c r="H597" s="2" t="s">
        <v>22</v>
      </c>
      <c r="I597" s="2" t="s">
        <v>1718</v>
      </c>
      <c r="J597" s="3" t="str">
        <f>HYPERLINK("https://www.boe.es/gazeta/dias/1833/07/30/pdfs/GMD-1833-92.pdf#page=1","Abrir facsímil")</f>
        <v>Abrir facsímil</v>
      </c>
      <c r="K597" s="3" t="s">
        <v>24</v>
      </c>
    </row>
    <row r="598" spans="1:11" ht="42" customHeight="1">
      <c r="A598" s="2" t="s">
        <v>1719</v>
      </c>
      <c r="B598" s="2" t="s">
        <v>1720</v>
      </c>
      <c r="C598" s="2" t="s">
        <v>49</v>
      </c>
      <c r="D598" s="2" t="s">
        <v>50</v>
      </c>
      <c r="E598" s="5" t="s">
        <v>58</v>
      </c>
      <c r="F598" s="3" t="s">
        <v>59</v>
      </c>
      <c r="G598" s="3" t="s">
        <v>56</v>
      </c>
      <c r="H598" s="2" t="s">
        <v>22</v>
      </c>
      <c r="I598" s="2" t="s">
        <v>1721</v>
      </c>
      <c r="J598" s="3" t="str">
        <f>HYPERLINK("https://www.boe.es/gazeta/dias/1833/10/03/pdfs/GMD-1833-121.pdf#page=1","Abrir facsímil")</f>
        <v>Abrir facsímil</v>
      </c>
      <c r="K598" s="3" t="s">
        <v>24</v>
      </c>
    </row>
    <row r="599" spans="1:11" ht="42" customHeight="1">
      <c r="A599" s="2" t="s">
        <v>1722</v>
      </c>
      <c r="B599" s="2" t="s">
        <v>1723</v>
      </c>
      <c r="C599" s="2" t="s">
        <v>49</v>
      </c>
      <c r="D599" s="2" t="s">
        <v>50</v>
      </c>
      <c r="E599" s="5" t="s">
        <v>702</v>
      </c>
      <c r="F599" s="3" t="s">
        <v>703</v>
      </c>
      <c r="G599" s="3" t="s">
        <v>21</v>
      </c>
      <c r="H599" s="2" t="s">
        <v>22</v>
      </c>
      <c r="I599" s="2" t="s">
        <v>1724</v>
      </c>
      <c r="J599" s="3" t="str">
        <f>HYPERLINK("https://www.boe.es/gazeta/dias/1833/09/14/pdfs/GMD-1833-112.pdf#page=4","Abrir facsímil")</f>
        <v>Abrir facsímil</v>
      </c>
      <c r="K599" s="3" t="s">
        <v>24</v>
      </c>
    </row>
    <row r="600" spans="1:11" ht="42" customHeight="1">
      <c r="A600" s="2" t="s">
        <v>1725</v>
      </c>
      <c r="B600" s="2" t="s">
        <v>1726</v>
      </c>
      <c r="C600" s="2" t="s">
        <v>49</v>
      </c>
      <c r="D600" s="2" t="s">
        <v>50</v>
      </c>
      <c r="E600" s="5" t="s">
        <v>202</v>
      </c>
      <c r="F600" s="3" t="s">
        <v>203</v>
      </c>
      <c r="G600" s="3" t="s">
        <v>21</v>
      </c>
      <c r="H600" s="2" t="s">
        <v>22</v>
      </c>
      <c r="I600" s="2" t="s">
        <v>1727</v>
      </c>
      <c r="J600" s="3" t="str">
        <f>HYPERLINK("https://www.boe.es/gazeta/dias/1833/05/14/pdfs/GMD-1833-59.pdf#page=4","Abrir facsímil")</f>
        <v>Abrir facsímil</v>
      </c>
      <c r="K600" s="3" t="s">
        <v>24</v>
      </c>
    </row>
    <row r="601" spans="1:11" ht="42" customHeight="1">
      <c r="A601" s="2" t="s">
        <v>1728</v>
      </c>
      <c r="B601" s="2" t="s">
        <v>1729</v>
      </c>
      <c r="C601" s="2" t="s">
        <v>49</v>
      </c>
      <c r="D601" s="2" t="s">
        <v>50</v>
      </c>
      <c r="E601" s="5" t="s">
        <v>208</v>
      </c>
      <c r="F601" s="3" t="s">
        <v>209</v>
      </c>
      <c r="G601" s="3" t="s">
        <v>37</v>
      </c>
      <c r="H601" s="2" t="s">
        <v>22</v>
      </c>
      <c r="I601" s="2" t="s">
        <v>1730</v>
      </c>
      <c r="J601" s="3" t="str">
        <f>HYPERLINK("https://www.boe.es/gazeta/dias/1833/01/01/pdfs/GMD-1833-1.pdf#page=2","Abrir facsímil")</f>
        <v>Abrir facsímil</v>
      </c>
      <c r="K601" s="3" t="s">
        <v>24</v>
      </c>
    </row>
    <row r="602" spans="1:11" ht="42" customHeight="1">
      <c r="A602" s="2" t="s">
        <v>1731</v>
      </c>
      <c r="B602" s="2" t="s">
        <v>1731</v>
      </c>
      <c r="C602" s="2" t="s">
        <v>33</v>
      </c>
      <c r="D602" s="2" t="s">
        <v>34</v>
      </c>
      <c r="E602" s="5" t="s">
        <v>114</v>
      </c>
      <c r="F602" s="3" t="s">
        <v>115</v>
      </c>
      <c r="G602" s="3" t="s">
        <v>37</v>
      </c>
      <c r="H602" s="2" t="s">
        <v>22</v>
      </c>
      <c r="I602" s="2" t="s">
        <v>1732</v>
      </c>
      <c r="J602" s="3" t="str">
        <f>HYPERLINK("https://www.boe.es/gazeta/dias/1833/08/20/pdfs/GMD-1833-101.pdf#page=2","Abrir facsímil")</f>
        <v>Abrir facsímil</v>
      </c>
      <c r="K602" s="3" t="s">
        <v>24</v>
      </c>
    </row>
    <row r="603" spans="1:11" ht="42" customHeight="1">
      <c r="A603" s="2" t="s">
        <v>1733</v>
      </c>
      <c r="B603" s="2" t="s">
        <v>1734</v>
      </c>
      <c r="C603" s="2" t="s">
        <v>33</v>
      </c>
      <c r="D603" s="2" t="s">
        <v>34</v>
      </c>
      <c r="E603" s="5" t="s">
        <v>377</v>
      </c>
      <c r="F603" s="3" t="s">
        <v>378</v>
      </c>
      <c r="G603" s="3" t="s">
        <v>37</v>
      </c>
      <c r="H603" s="2" t="s">
        <v>22</v>
      </c>
      <c r="I603" s="2" t="s">
        <v>1735</v>
      </c>
      <c r="J603" s="3" t="str">
        <f>HYPERLINK("https://www.boe.es/gazeta/dias/1833/02/05/pdfs/GMD-1833-16.pdf#page=2","Abrir facsímil")</f>
        <v>Abrir facsímil</v>
      </c>
      <c r="K603" s="3" t="s">
        <v>24</v>
      </c>
    </row>
    <row r="604" spans="1:11" ht="42" customHeight="1">
      <c r="A604" s="2" t="s">
        <v>1736</v>
      </c>
      <c r="B604" s="2" t="s">
        <v>1736</v>
      </c>
      <c r="C604" s="2" t="s">
        <v>33</v>
      </c>
      <c r="D604" s="2" t="s">
        <v>34</v>
      </c>
      <c r="E604" s="5" t="s">
        <v>227</v>
      </c>
      <c r="F604" s="3" t="s">
        <v>228</v>
      </c>
      <c r="G604" s="3" t="s">
        <v>37</v>
      </c>
      <c r="H604" s="2" t="s">
        <v>22</v>
      </c>
      <c r="I604" s="2" t="s">
        <v>1737</v>
      </c>
      <c r="J604" s="3" t="str">
        <f>HYPERLINK("https://www.boe.es/gazeta/dias/1833/08/08/pdfs/GMD-1833-96.pdf#page=2","Abrir facsímil")</f>
        <v>Abrir facsímil</v>
      </c>
      <c r="K604" s="3" t="s">
        <v>24</v>
      </c>
    </row>
    <row r="605" spans="1:11" ht="42" customHeight="1">
      <c r="A605" s="2" t="s">
        <v>1738</v>
      </c>
      <c r="B605" s="2" t="s">
        <v>1739</v>
      </c>
      <c r="C605" s="2" t="s">
        <v>49</v>
      </c>
      <c r="D605" s="2" t="s">
        <v>50</v>
      </c>
      <c r="E605" s="5" t="s">
        <v>876</v>
      </c>
      <c r="F605" s="3" t="s">
        <v>877</v>
      </c>
      <c r="G605" s="3" t="s">
        <v>56</v>
      </c>
      <c r="H605" s="2" t="s">
        <v>38</v>
      </c>
      <c r="I605" s="2" t="s">
        <v>1740</v>
      </c>
      <c r="J605" s="3" t="str">
        <f>HYPERLINK("https://www.boe.es/gazeta/dias/1833/08/06/pdfs/GMD-1833-95.pdf#page=1","Abrir facsímil")</f>
        <v>Abrir facsímil</v>
      </c>
      <c r="K605" s="3" t="s">
        <v>40</v>
      </c>
    </row>
    <row r="606" spans="1:11" ht="42" customHeight="1">
      <c r="A606" s="2" t="s">
        <v>1741</v>
      </c>
      <c r="B606" s="2" t="s">
        <v>1741</v>
      </c>
      <c r="C606" s="2" t="s">
        <v>122</v>
      </c>
      <c r="D606" s="2" t="s">
        <v>18</v>
      </c>
      <c r="E606" s="5" t="s">
        <v>1010</v>
      </c>
      <c r="F606" s="3" t="s">
        <v>1011</v>
      </c>
      <c r="G606" s="3" t="s">
        <v>21</v>
      </c>
      <c r="H606" s="2" t="s">
        <v>22</v>
      </c>
      <c r="I606" s="2" t="s">
        <v>1742</v>
      </c>
      <c r="J606" s="3" t="str">
        <f>HYPERLINK("https://www.boe.es/gazeta/dias/1833/12/24/pdfs/GMD-1833-164.pdf#page=4","Abrir facsímil")</f>
        <v>Abrir facsímil</v>
      </c>
      <c r="K606" s="3" t="s">
        <v>24</v>
      </c>
    </row>
    <row r="607" spans="1:11" ht="42" customHeight="1">
      <c r="A607" s="2" t="s">
        <v>1743</v>
      </c>
      <c r="B607" s="2" t="s">
        <v>1744</v>
      </c>
      <c r="C607" s="2" t="s">
        <v>131</v>
      </c>
      <c r="D607" s="2" t="s">
        <v>18</v>
      </c>
      <c r="E607" s="5" t="s">
        <v>739</v>
      </c>
      <c r="F607" s="3" t="s">
        <v>740</v>
      </c>
      <c r="G607" s="3" t="s">
        <v>37</v>
      </c>
      <c r="H607" s="2" t="s">
        <v>38</v>
      </c>
      <c r="I607" s="2" t="s">
        <v>1745</v>
      </c>
      <c r="J607" s="3" t="str">
        <f>HYPERLINK("https://www.boe.es/gazeta/dias/1833/07/06/pdfs/GMD-1833-82.pdf#page=2","Abrir facsímil")</f>
        <v>Abrir facsímil</v>
      </c>
      <c r="K607" s="3" t="s">
        <v>40</v>
      </c>
    </row>
    <row r="608" spans="1:11" ht="42" customHeight="1">
      <c r="A608" s="2" t="s">
        <v>1746</v>
      </c>
      <c r="B608" s="2" t="s">
        <v>1747</v>
      </c>
      <c r="C608" s="2" t="s">
        <v>26</v>
      </c>
      <c r="D608" s="2" t="s">
        <v>18</v>
      </c>
      <c r="E608" s="5" t="s">
        <v>452</v>
      </c>
      <c r="F608" s="3" t="s">
        <v>453</v>
      </c>
      <c r="G608" s="3" t="s">
        <v>89</v>
      </c>
      <c r="H608" s="2" t="s">
        <v>22</v>
      </c>
      <c r="I608" s="2" t="s">
        <v>1748</v>
      </c>
      <c r="J608" s="3" t="str">
        <f>HYPERLINK("https://www.boe.es/gazeta/dias/1833/12/17/pdfs/GMD-1833-161.pdf#page=3","Abrir facsímil")</f>
        <v>Abrir facsímil</v>
      </c>
      <c r="K608" s="3" t="s">
        <v>24</v>
      </c>
    </row>
    <row r="609" spans="1:11" ht="42" customHeight="1">
      <c r="A609" s="2" t="s">
        <v>1749</v>
      </c>
      <c r="B609" s="2" t="s">
        <v>1750</v>
      </c>
      <c r="C609" s="2" t="s">
        <v>49</v>
      </c>
      <c r="D609" s="2" t="s">
        <v>50</v>
      </c>
      <c r="E609" s="5" t="s">
        <v>150</v>
      </c>
      <c r="F609" s="3" t="s">
        <v>151</v>
      </c>
      <c r="G609" s="3" t="s">
        <v>37</v>
      </c>
      <c r="H609" s="2" t="s">
        <v>22</v>
      </c>
      <c r="I609" s="2" t="s">
        <v>1751</v>
      </c>
      <c r="J609" s="3" t="str">
        <f>HYPERLINK("https://www.boe.es/gazeta/dias/1833/10/24/pdfs/GMD-1833-131.pdf#page=2","Abrir facsímil")</f>
        <v>Abrir facsímil</v>
      </c>
      <c r="K609" s="3" t="s">
        <v>24</v>
      </c>
    </row>
    <row r="610" spans="1:11" ht="42" customHeight="1">
      <c r="A610" s="2" t="s">
        <v>1752</v>
      </c>
      <c r="B610" s="2" t="s">
        <v>1753</v>
      </c>
      <c r="C610" s="2" t="s">
        <v>26</v>
      </c>
      <c r="D610" s="2" t="s">
        <v>18</v>
      </c>
      <c r="E610" s="5" t="s">
        <v>377</v>
      </c>
      <c r="F610" s="3" t="s">
        <v>378</v>
      </c>
      <c r="G610" s="3" t="s">
        <v>45</v>
      </c>
      <c r="H610" s="2" t="s">
        <v>22</v>
      </c>
      <c r="I610" s="2" t="s">
        <v>1754</v>
      </c>
      <c r="J610" s="3" t="str">
        <f>HYPERLINK("https://www.boe.es/gazeta/dias/1833/02/05/pdfs/GMD-1833-16.pdf#page=6","Abrir facsímil")</f>
        <v>Abrir facsímil</v>
      </c>
      <c r="K610" s="3" t="s">
        <v>24</v>
      </c>
    </row>
    <row r="611" spans="1:11" ht="42" customHeight="1">
      <c r="A611" s="2" t="s">
        <v>1755</v>
      </c>
      <c r="B611" s="2" t="s">
        <v>1755</v>
      </c>
      <c r="C611" s="2" t="s">
        <v>33</v>
      </c>
      <c r="D611" s="2" t="s">
        <v>34</v>
      </c>
      <c r="E611" s="5" t="s">
        <v>1107</v>
      </c>
      <c r="F611" s="3" t="s">
        <v>1108</v>
      </c>
      <c r="G611" s="3" t="s">
        <v>37</v>
      </c>
      <c r="H611" s="2" t="s">
        <v>22</v>
      </c>
      <c r="I611" s="2" t="s">
        <v>1756</v>
      </c>
      <c r="J611" s="3" t="str">
        <f>HYPERLINK("https://www.boe.es/gazeta/dias/1833/03/21/pdfs/GMD-1833-35.pdf#page=2","Abrir facsímil")</f>
        <v>Abrir facsímil</v>
      </c>
      <c r="K611" s="3" t="s">
        <v>24</v>
      </c>
    </row>
    <row r="612" spans="1:11" ht="42" customHeight="1">
      <c r="A612" s="2" t="s">
        <v>1755</v>
      </c>
      <c r="B612" s="2" t="s">
        <v>1755</v>
      </c>
      <c r="C612" s="2" t="s">
        <v>33</v>
      </c>
      <c r="D612" s="2" t="s">
        <v>34</v>
      </c>
      <c r="E612" s="5" t="s">
        <v>285</v>
      </c>
      <c r="F612" s="3" t="s">
        <v>286</v>
      </c>
      <c r="G612" s="3" t="s">
        <v>89</v>
      </c>
      <c r="H612" s="2" t="s">
        <v>22</v>
      </c>
      <c r="I612" s="2" t="s">
        <v>1757</v>
      </c>
      <c r="J612" s="3" t="str">
        <f>HYPERLINK("https://www.boe.es/gazeta/dias/1833/04/04/pdfs/GMD-1833-41.pdf#page=3","Abrir facsímil")</f>
        <v>Abrir facsímil</v>
      </c>
      <c r="K612" s="3" t="s">
        <v>24</v>
      </c>
    </row>
    <row r="613" spans="1:11" ht="42" customHeight="1">
      <c r="A613" s="2" t="s">
        <v>1755</v>
      </c>
      <c r="B613" s="2" t="s">
        <v>1755</v>
      </c>
      <c r="C613" s="2" t="s">
        <v>33</v>
      </c>
      <c r="D613" s="2" t="s">
        <v>34</v>
      </c>
      <c r="E613" s="5" t="s">
        <v>202</v>
      </c>
      <c r="F613" s="3" t="s">
        <v>203</v>
      </c>
      <c r="G613" s="3" t="s">
        <v>37</v>
      </c>
      <c r="H613" s="2" t="s">
        <v>22</v>
      </c>
      <c r="I613" s="2" t="s">
        <v>1758</v>
      </c>
      <c r="J613" s="3" t="str">
        <f>HYPERLINK("https://www.boe.es/gazeta/dias/1833/05/14/pdfs/GMD-1833-59.pdf#page=2","Abrir facsímil")</f>
        <v>Abrir facsímil</v>
      </c>
      <c r="K613" s="3" t="s">
        <v>24</v>
      </c>
    </row>
    <row r="614" spans="1:11" ht="42" customHeight="1">
      <c r="A614" s="2" t="s">
        <v>1759</v>
      </c>
      <c r="B614" s="2" t="s">
        <v>1759</v>
      </c>
      <c r="C614" s="2" t="s">
        <v>33</v>
      </c>
      <c r="D614" s="2" t="s">
        <v>34</v>
      </c>
      <c r="E614" s="5" t="s">
        <v>457</v>
      </c>
      <c r="F614" s="3" t="s">
        <v>458</v>
      </c>
      <c r="G614" s="3" t="s">
        <v>56</v>
      </c>
      <c r="H614" s="2" t="s">
        <v>22</v>
      </c>
      <c r="I614" s="2" t="s">
        <v>1760</v>
      </c>
      <c r="J614" s="3" t="str">
        <f>HYPERLINK("https://www.boe.es/gazeta/dias/1833/06/06/pdfs/GMD-1833-69.pdf#page=1","Abrir facsímil")</f>
        <v>Abrir facsímil</v>
      </c>
      <c r="K614" s="3" t="s">
        <v>24</v>
      </c>
    </row>
    <row r="615" spans="1:11" ht="42" customHeight="1">
      <c r="A615" s="2" t="s">
        <v>1755</v>
      </c>
      <c r="B615" s="2" t="s">
        <v>1755</v>
      </c>
      <c r="C615" s="2" t="s">
        <v>33</v>
      </c>
      <c r="D615" s="2" t="s">
        <v>34</v>
      </c>
      <c r="E615" s="5" t="s">
        <v>632</v>
      </c>
      <c r="F615" s="3" t="s">
        <v>633</v>
      </c>
      <c r="G615" s="3" t="s">
        <v>37</v>
      </c>
      <c r="H615" s="2" t="s">
        <v>22</v>
      </c>
      <c r="I615" s="2" t="s">
        <v>1761</v>
      </c>
      <c r="J615" s="3" t="str">
        <f>HYPERLINK("https://www.boe.es/gazeta/dias/1833/06/11/pdfs/GMD-1833-71.pdf#page=2","Abrir facsímil")</f>
        <v>Abrir facsímil</v>
      </c>
      <c r="K615" s="3" t="s">
        <v>24</v>
      </c>
    </row>
    <row r="616" spans="1:11" ht="42" customHeight="1">
      <c r="A616" s="2" t="s">
        <v>1755</v>
      </c>
      <c r="B616" s="2" t="s">
        <v>1755</v>
      </c>
      <c r="C616" s="2" t="s">
        <v>33</v>
      </c>
      <c r="D616" s="2" t="s">
        <v>34</v>
      </c>
      <c r="E616" s="5" t="s">
        <v>739</v>
      </c>
      <c r="F616" s="3" t="s">
        <v>740</v>
      </c>
      <c r="G616" s="3" t="s">
        <v>56</v>
      </c>
      <c r="H616" s="2" t="s">
        <v>22</v>
      </c>
      <c r="I616" s="2" t="s">
        <v>1762</v>
      </c>
      <c r="J616" s="3" t="str">
        <f>HYPERLINK("https://www.boe.es/gazeta/dias/1833/07/06/pdfs/GMD-1833-82.pdf#page=1","Abrir facsímil")</f>
        <v>Abrir facsímil</v>
      </c>
      <c r="K616" s="3" t="s">
        <v>24</v>
      </c>
    </row>
    <row r="617" spans="1:11" ht="42" customHeight="1">
      <c r="A617" s="2" t="s">
        <v>1763</v>
      </c>
      <c r="B617" s="2" t="s">
        <v>1764</v>
      </c>
      <c r="C617" s="2" t="s">
        <v>49</v>
      </c>
      <c r="D617" s="2" t="s">
        <v>50</v>
      </c>
      <c r="E617" s="5" t="s">
        <v>1765</v>
      </c>
      <c r="F617" s="3" t="s">
        <v>1766</v>
      </c>
      <c r="G617" s="3" t="s">
        <v>56</v>
      </c>
      <c r="H617" s="2" t="s">
        <v>22</v>
      </c>
      <c r="I617" s="2" t="s">
        <v>1767</v>
      </c>
      <c r="J617" s="3" t="str">
        <f>HYPERLINK("https://www.boe.es/gazeta/dias/1833/01/10/pdfs/GMD-1833-5.pdf#page=1","Abrir facsímil")</f>
        <v>Abrir facsímil</v>
      </c>
      <c r="K617" s="3" t="s">
        <v>24</v>
      </c>
    </row>
    <row r="618" spans="1:11" ht="42" customHeight="1">
      <c r="A618" s="2" t="s">
        <v>1768</v>
      </c>
      <c r="B618" s="2" t="s">
        <v>1769</v>
      </c>
      <c r="C618" s="2" t="s">
        <v>33</v>
      </c>
      <c r="D618" s="2" t="s">
        <v>34</v>
      </c>
      <c r="E618" s="5" t="s">
        <v>1411</v>
      </c>
      <c r="F618" s="3" t="s">
        <v>1412</v>
      </c>
      <c r="G618" s="3" t="s">
        <v>21</v>
      </c>
      <c r="H618" s="2" t="s">
        <v>22</v>
      </c>
      <c r="I618" s="2" t="s">
        <v>1770</v>
      </c>
      <c r="J618" s="3" t="str">
        <f>HYPERLINK("https://www.boe.es/gazeta/dias/1833/03/05/pdfs/GMD-1833-28.pdf#page=4","Abrir facsímil")</f>
        <v>Abrir facsímil</v>
      </c>
      <c r="K618" s="3" t="s">
        <v>24</v>
      </c>
    </row>
    <row r="619" spans="1:11" ht="42" customHeight="1">
      <c r="A619" s="2" t="s">
        <v>1771</v>
      </c>
      <c r="B619" s="2" t="s">
        <v>1772</v>
      </c>
      <c r="C619" s="2" t="s">
        <v>49</v>
      </c>
      <c r="D619" s="2" t="s">
        <v>50</v>
      </c>
      <c r="E619" s="5" t="s">
        <v>452</v>
      </c>
      <c r="F619" s="3" t="s">
        <v>453</v>
      </c>
      <c r="G619" s="3" t="s">
        <v>37</v>
      </c>
      <c r="H619" s="2" t="s">
        <v>22</v>
      </c>
      <c r="I619" s="2" t="s">
        <v>1773</v>
      </c>
      <c r="J619" s="3" t="str">
        <f>HYPERLINK("https://www.boe.es/gazeta/dias/1833/12/17/pdfs/GMD-1833-161.pdf#page=2","Abrir facsímil")</f>
        <v>Abrir facsímil</v>
      </c>
      <c r="K619" s="3" t="s">
        <v>24</v>
      </c>
    </row>
    <row r="620" spans="1:11" ht="42" customHeight="1">
      <c r="A620" s="2" t="s">
        <v>1774</v>
      </c>
      <c r="B620" s="2" t="s">
        <v>1775</v>
      </c>
      <c r="C620" s="2" t="s">
        <v>26</v>
      </c>
      <c r="D620" s="2" t="s">
        <v>18</v>
      </c>
      <c r="E620" s="5" t="s">
        <v>159</v>
      </c>
      <c r="F620" s="3" t="s">
        <v>160</v>
      </c>
      <c r="G620" s="3" t="s">
        <v>175</v>
      </c>
      <c r="H620" s="2" t="s">
        <v>22</v>
      </c>
      <c r="I620" s="2" t="s">
        <v>1776</v>
      </c>
      <c r="J620" s="3" t="str">
        <f>HYPERLINK("https://www.boe.es/gazeta/dias/1833/09/24/pdfs/GMD-1833-116.pdf#page=7","Abrir facsímil")</f>
        <v>Abrir facsímil</v>
      </c>
      <c r="K620" s="3" t="s">
        <v>24</v>
      </c>
    </row>
    <row r="621" spans="1:11" ht="42" customHeight="1">
      <c r="A621" s="2" t="s">
        <v>1777</v>
      </c>
      <c r="B621" s="2" t="s">
        <v>1778</v>
      </c>
      <c r="C621" s="2" t="s">
        <v>33</v>
      </c>
      <c r="D621" s="2" t="s">
        <v>34</v>
      </c>
      <c r="E621" s="5" t="s">
        <v>159</v>
      </c>
      <c r="F621" s="3" t="s">
        <v>160</v>
      </c>
      <c r="G621" s="3" t="s">
        <v>175</v>
      </c>
      <c r="H621" s="2" t="s">
        <v>22</v>
      </c>
      <c r="I621" s="2" t="s">
        <v>1779</v>
      </c>
      <c r="J621" s="3" t="str">
        <f>HYPERLINK("https://www.boe.es/gazeta/dias/1833/09/24/pdfs/GMD-1833-116.pdf#page=7","Abrir facsímil")</f>
        <v>Abrir facsímil</v>
      </c>
      <c r="K621" s="3" t="s">
        <v>24</v>
      </c>
    </row>
    <row r="622" spans="1:11" ht="42" customHeight="1">
      <c r="A622" s="2" t="s">
        <v>1780</v>
      </c>
      <c r="B622" s="2" t="s">
        <v>1781</v>
      </c>
      <c r="C622" s="2" t="s">
        <v>131</v>
      </c>
      <c r="D622" s="2" t="s">
        <v>18</v>
      </c>
      <c r="E622" s="5" t="s">
        <v>443</v>
      </c>
      <c r="F622" s="3" t="s">
        <v>444</v>
      </c>
      <c r="G622" s="3" t="s">
        <v>21</v>
      </c>
      <c r="H622" s="2" t="s">
        <v>22</v>
      </c>
      <c r="I622" s="2" t="s">
        <v>1782</v>
      </c>
      <c r="J622" s="3" t="str">
        <f>HYPERLINK("https://www.boe.es/gazeta/dias/1833/07/25/pdfs/GMD-1833-90.pdf#page=4","Abrir facsímil")</f>
        <v>Abrir facsímil</v>
      </c>
      <c r="K622" s="3" t="s">
        <v>24</v>
      </c>
    </row>
    <row r="623" spans="1:11" ht="42" customHeight="1">
      <c r="A623" s="2" t="s">
        <v>1783</v>
      </c>
      <c r="B623" s="2" t="s">
        <v>1783</v>
      </c>
      <c r="C623" s="2" t="s">
        <v>26</v>
      </c>
      <c r="D623" s="2" t="s">
        <v>18</v>
      </c>
      <c r="E623" s="5" t="s">
        <v>165</v>
      </c>
      <c r="F623" s="3" t="s">
        <v>166</v>
      </c>
      <c r="G623" s="3" t="s">
        <v>37</v>
      </c>
      <c r="H623" s="2" t="s">
        <v>22</v>
      </c>
      <c r="I623" s="2" t="s">
        <v>1784</v>
      </c>
      <c r="J623" s="3" t="str">
        <f>HYPERLINK("https://www.boe.es/gazeta/dias/1833/08/15/pdfs/GMD-1833-99.pdf#page=2","Abrir facsímil")</f>
        <v>Abrir facsímil</v>
      </c>
      <c r="K623" s="3" t="s">
        <v>24</v>
      </c>
    </row>
    <row r="624" spans="1:11" ht="42" customHeight="1">
      <c r="A624" s="2" t="s">
        <v>1785</v>
      </c>
      <c r="B624" s="2" t="s">
        <v>1785</v>
      </c>
      <c r="C624" s="2" t="s">
        <v>17</v>
      </c>
      <c r="D624" s="2" t="s">
        <v>18</v>
      </c>
      <c r="E624" s="5" t="s">
        <v>506</v>
      </c>
      <c r="F624" s="3" t="s">
        <v>507</v>
      </c>
      <c r="G624" s="3" t="s">
        <v>89</v>
      </c>
      <c r="H624" s="2" t="s">
        <v>22</v>
      </c>
      <c r="I624" s="2" t="s">
        <v>1786</v>
      </c>
      <c r="J624" s="3" t="str">
        <f>HYPERLINK("https://www.boe.es/gazeta/dias/1833/02/14/pdfs/GMD-1833-20.pdf#page=3","Abrir facsímil")</f>
        <v>Abrir facsímil</v>
      </c>
      <c r="K624" s="3" t="s">
        <v>24</v>
      </c>
    </row>
    <row r="625" spans="1:11" ht="42" customHeight="1">
      <c r="A625" s="2" t="s">
        <v>1785</v>
      </c>
      <c r="B625" s="2" t="s">
        <v>1785</v>
      </c>
      <c r="C625" s="2" t="s">
        <v>26</v>
      </c>
      <c r="D625" s="2" t="s">
        <v>18</v>
      </c>
      <c r="E625" s="5" t="s">
        <v>1083</v>
      </c>
      <c r="F625" s="3" t="s">
        <v>1084</v>
      </c>
      <c r="G625" s="3" t="s">
        <v>37</v>
      </c>
      <c r="H625" s="2" t="s">
        <v>22</v>
      </c>
      <c r="I625" s="2" t="s">
        <v>1787</v>
      </c>
      <c r="J625" s="3" t="str">
        <f>HYPERLINK("https://www.boe.es/gazeta/dias/1833/07/11/pdfs/GMD-1833-84.pdf#page=2","Abrir facsímil")</f>
        <v>Abrir facsímil</v>
      </c>
      <c r="K625" s="3" t="s">
        <v>24</v>
      </c>
    </row>
    <row r="626" spans="1:11" ht="42" customHeight="1">
      <c r="A626" s="2" t="s">
        <v>1785</v>
      </c>
      <c r="B626" s="2" t="s">
        <v>1785</v>
      </c>
      <c r="C626" s="2" t="s">
        <v>49</v>
      </c>
      <c r="D626" s="2" t="s">
        <v>50</v>
      </c>
      <c r="E626" s="5" t="s">
        <v>443</v>
      </c>
      <c r="F626" s="3" t="s">
        <v>444</v>
      </c>
      <c r="G626" s="3" t="s">
        <v>37</v>
      </c>
      <c r="H626" s="2" t="s">
        <v>22</v>
      </c>
      <c r="I626" s="2" t="s">
        <v>1788</v>
      </c>
      <c r="J626" s="3" t="str">
        <f>HYPERLINK("https://www.boe.es/gazeta/dias/1833/07/25/pdfs/GMD-1833-90.pdf#page=2","Abrir facsímil")</f>
        <v>Abrir facsímil</v>
      </c>
      <c r="K626" s="3" t="s">
        <v>24</v>
      </c>
    </row>
    <row r="627" spans="1:11" ht="42" customHeight="1">
      <c r="A627" s="2" t="s">
        <v>1785</v>
      </c>
      <c r="B627" s="2" t="s">
        <v>1785</v>
      </c>
      <c r="C627" s="2" t="s">
        <v>49</v>
      </c>
      <c r="D627" s="2" t="s">
        <v>50</v>
      </c>
      <c r="E627" s="5" t="s">
        <v>573</v>
      </c>
      <c r="F627" s="3" t="s">
        <v>574</v>
      </c>
      <c r="G627" s="3" t="s">
        <v>37</v>
      </c>
      <c r="H627" s="2" t="s">
        <v>22</v>
      </c>
      <c r="I627" s="2" t="s">
        <v>1789</v>
      </c>
      <c r="J627" s="3" t="str">
        <f>HYPERLINK("https://www.boe.es/gazeta/dias/1833/08/10/pdfs/GMD-1833-97.pdf#page=2","Abrir facsímil")</f>
        <v>Abrir facsímil</v>
      </c>
      <c r="K627" s="3" t="s">
        <v>24</v>
      </c>
    </row>
    <row r="628" spans="1:11" ht="42" customHeight="1">
      <c r="A628" s="2" t="s">
        <v>1785</v>
      </c>
      <c r="B628" s="2" t="s">
        <v>1785</v>
      </c>
      <c r="C628" s="2" t="s">
        <v>26</v>
      </c>
      <c r="D628" s="2" t="s">
        <v>18</v>
      </c>
      <c r="E628" s="5" t="s">
        <v>587</v>
      </c>
      <c r="F628" s="3" t="s">
        <v>588</v>
      </c>
      <c r="G628" s="3" t="s">
        <v>89</v>
      </c>
      <c r="H628" s="2" t="s">
        <v>22</v>
      </c>
      <c r="I628" s="2" t="s">
        <v>1790</v>
      </c>
      <c r="J628" s="3" t="str">
        <f>HYPERLINK("https://www.boe.es/gazeta/dias/1833/09/03/pdfs/GMD-1833-107.pdf#page=3","Abrir facsímil")</f>
        <v>Abrir facsímil</v>
      </c>
      <c r="K628" s="3" t="s">
        <v>24</v>
      </c>
    </row>
    <row r="629" spans="1:11" ht="42" customHeight="1">
      <c r="A629" s="2" t="s">
        <v>1791</v>
      </c>
      <c r="B629" s="2" t="s">
        <v>1791</v>
      </c>
      <c r="C629" s="2" t="s">
        <v>49</v>
      </c>
      <c r="D629" s="2" t="s">
        <v>50</v>
      </c>
      <c r="E629" s="5" t="s">
        <v>319</v>
      </c>
      <c r="F629" s="3" t="s">
        <v>320</v>
      </c>
      <c r="G629" s="3" t="s">
        <v>89</v>
      </c>
      <c r="H629" s="2" t="s">
        <v>22</v>
      </c>
      <c r="I629" s="2" t="s">
        <v>1792</v>
      </c>
      <c r="J629" s="3" t="str">
        <f>HYPERLINK("https://www.boe.es/gazeta/dias/1833/08/03/pdfs/GMD-1833-94.pdf#page=3","Abrir facsímil")</f>
        <v>Abrir facsímil</v>
      </c>
      <c r="K629" s="3" t="s">
        <v>24</v>
      </c>
    </row>
    <row r="630" spans="1:11" ht="42" customHeight="1">
      <c r="A630" s="2" t="s">
        <v>1793</v>
      </c>
      <c r="B630" s="2" t="s">
        <v>1793</v>
      </c>
      <c r="C630" s="2" t="s">
        <v>49</v>
      </c>
      <c r="D630" s="2" t="s">
        <v>50</v>
      </c>
      <c r="E630" s="5" t="s">
        <v>170</v>
      </c>
      <c r="F630" s="3" t="s">
        <v>171</v>
      </c>
      <c r="G630" s="3" t="s">
        <v>37</v>
      </c>
      <c r="H630" s="2" t="s">
        <v>22</v>
      </c>
      <c r="I630" s="2" t="s">
        <v>1794</v>
      </c>
      <c r="J630" s="3" t="str">
        <f>HYPERLINK("https://www.boe.es/gazeta/dias/1833/09/26/pdfs/GMD-1833-117.pdf#page=2","Abrir facsímil")</f>
        <v>Abrir facsímil</v>
      </c>
      <c r="K630" s="3" t="s">
        <v>24</v>
      </c>
    </row>
    <row r="631" spans="1:11" ht="42" customHeight="1">
      <c r="A631" s="2" t="s">
        <v>1795</v>
      </c>
      <c r="B631" s="2" t="s">
        <v>1796</v>
      </c>
      <c r="C631" s="2" t="s">
        <v>26</v>
      </c>
      <c r="D631" s="2" t="s">
        <v>18</v>
      </c>
      <c r="E631" s="5" t="s">
        <v>1582</v>
      </c>
      <c r="F631" s="3" t="s">
        <v>1583</v>
      </c>
      <c r="G631" s="3" t="s">
        <v>21</v>
      </c>
      <c r="H631" s="2" t="s">
        <v>22</v>
      </c>
      <c r="I631" s="2" t="s">
        <v>1797</v>
      </c>
      <c r="J631" s="3" t="str">
        <f>HYPERLINK("https://www.boe.es/gazeta/dias/1833/03/19/pdfs/GMD-1833-34.pdf#page=4","Abrir facsímil")</f>
        <v>Abrir facsímil</v>
      </c>
      <c r="K631" s="3" t="s">
        <v>24</v>
      </c>
    </row>
    <row r="632" spans="1:11" ht="42" customHeight="1">
      <c r="A632" s="2" t="s">
        <v>1798</v>
      </c>
      <c r="B632" s="2" t="s">
        <v>1799</v>
      </c>
      <c r="C632" s="2" t="s">
        <v>26</v>
      </c>
      <c r="D632" s="2" t="s">
        <v>18</v>
      </c>
      <c r="E632" s="5" t="s">
        <v>66</v>
      </c>
      <c r="F632" s="3" t="s">
        <v>67</v>
      </c>
      <c r="G632" s="3" t="s">
        <v>68</v>
      </c>
      <c r="H632" s="2" t="s">
        <v>22</v>
      </c>
      <c r="I632" s="2" t="s">
        <v>1800</v>
      </c>
      <c r="J632" s="3" t="str">
        <f>HYPERLINK("https://www.boe.es/gazeta/dias/1833/01/31/pdfs/GMD-1833-14.pdf#page=4","Abrir facsímil")</f>
        <v>Abrir facsímil</v>
      </c>
      <c r="K632" s="3" t="s">
        <v>24</v>
      </c>
    </row>
    <row r="633" spans="1:11" ht="42" customHeight="1">
      <c r="A633" s="2" t="s">
        <v>1801</v>
      </c>
      <c r="B633" s="2" t="s">
        <v>1801</v>
      </c>
      <c r="C633" s="2" t="s">
        <v>33</v>
      </c>
      <c r="D633" s="2" t="s">
        <v>34</v>
      </c>
      <c r="E633" s="5" t="s">
        <v>319</v>
      </c>
      <c r="F633" s="3" t="s">
        <v>320</v>
      </c>
      <c r="G633" s="3" t="s">
        <v>89</v>
      </c>
      <c r="H633" s="2" t="s">
        <v>22</v>
      </c>
      <c r="I633" s="2" t="s">
        <v>1802</v>
      </c>
      <c r="J633" s="3" t="str">
        <f>HYPERLINK("https://www.boe.es/gazeta/dias/1833/08/03/pdfs/GMD-1833-94.pdf#page=3","Abrir facsímil")</f>
        <v>Abrir facsímil</v>
      </c>
      <c r="K633" s="3" t="s">
        <v>24</v>
      </c>
    </row>
    <row r="634" spans="1:11" ht="42" customHeight="1">
      <c r="A634" s="2" t="s">
        <v>1803</v>
      </c>
      <c r="B634" s="2" t="s">
        <v>1804</v>
      </c>
      <c r="C634" s="2" t="s">
        <v>207</v>
      </c>
      <c r="D634" s="2" t="s">
        <v>18</v>
      </c>
      <c r="E634" s="5" t="s">
        <v>182</v>
      </c>
      <c r="F634" s="3" t="s">
        <v>183</v>
      </c>
      <c r="G634" s="3" t="s">
        <v>1143</v>
      </c>
      <c r="H634" s="2" t="s">
        <v>22</v>
      </c>
      <c r="I634" s="2" t="s">
        <v>1805</v>
      </c>
      <c r="J634" s="3" t="str">
        <f>HYPERLINK("https://www.boe.es/gazeta/dias/1833/02/12/pdfs/GMD-1833-19.pdf#page=6","Abrir facsímil")</f>
        <v>Abrir facsímil</v>
      </c>
      <c r="K634" s="3" t="s">
        <v>24</v>
      </c>
    </row>
    <row r="635" spans="1:11" ht="42" customHeight="1">
      <c r="A635" s="2" t="s">
        <v>1806</v>
      </c>
      <c r="B635" s="2" t="s">
        <v>1807</v>
      </c>
      <c r="C635" s="2" t="s">
        <v>33</v>
      </c>
      <c r="D635" s="2" t="s">
        <v>34</v>
      </c>
      <c r="E635" s="5" t="s">
        <v>647</v>
      </c>
      <c r="F635" s="3" t="s">
        <v>648</v>
      </c>
      <c r="G635" s="3" t="s">
        <v>649</v>
      </c>
      <c r="H635" s="2" t="s">
        <v>22</v>
      </c>
      <c r="I635" s="2" t="s">
        <v>1808</v>
      </c>
      <c r="J635" s="3" t="str">
        <f>HYPERLINK("https://www.boe.es/gazeta/dias/1833/03/26/pdfs/GMD-1833-37.pdf#page=4","Abrir facsímil")</f>
        <v>Abrir facsímil</v>
      </c>
      <c r="K635" s="3" t="s">
        <v>24</v>
      </c>
    </row>
    <row r="636" spans="1:11" ht="42" customHeight="1">
      <c r="A636" s="2" t="s">
        <v>1809</v>
      </c>
      <c r="B636" s="2" t="s">
        <v>1810</v>
      </c>
      <c r="C636" s="2" t="s">
        <v>49</v>
      </c>
      <c r="D636" s="2" t="s">
        <v>50</v>
      </c>
      <c r="E636" s="5" t="s">
        <v>35</v>
      </c>
      <c r="F636" s="3" t="s">
        <v>36</v>
      </c>
      <c r="G636" s="3" t="s">
        <v>175</v>
      </c>
      <c r="H636" s="2" t="s">
        <v>22</v>
      </c>
      <c r="I636" s="2" t="s">
        <v>1811</v>
      </c>
      <c r="J636" s="3" t="str">
        <f>HYPERLINK("https://www.boe.es/gazeta/dias/1833/02/28/pdfs/GMD-1833-26.pdf#page=7","Abrir facsímil")</f>
        <v>Abrir facsímil</v>
      </c>
      <c r="K636" s="3" t="s">
        <v>24</v>
      </c>
    </row>
    <row r="637" spans="1:11" ht="42" customHeight="1">
      <c r="A637" s="2" t="s">
        <v>1812</v>
      </c>
      <c r="B637" s="2" t="s">
        <v>1812</v>
      </c>
      <c r="C637" s="2" t="s">
        <v>33</v>
      </c>
      <c r="D637" s="2" t="s">
        <v>34</v>
      </c>
      <c r="E637" s="5" t="s">
        <v>561</v>
      </c>
      <c r="F637" s="3" t="s">
        <v>562</v>
      </c>
      <c r="G637" s="3" t="s">
        <v>89</v>
      </c>
      <c r="H637" s="2" t="s">
        <v>22</v>
      </c>
      <c r="I637" s="2" t="s">
        <v>1813</v>
      </c>
      <c r="J637" s="3" t="str">
        <f>HYPERLINK("https://www.boe.es/gazeta/dias/1833/07/20/pdfs/GMD-1833-88.pdf#page=3","Abrir facsímil")</f>
        <v>Abrir facsímil</v>
      </c>
      <c r="K637" s="3" t="s">
        <v>24</v>
      </c>
    </row>
    <row r="638" spans="1:11" ht="42" customHeight="1">
      <c r="A638" s="2" t="s">
        <v>1814</v>
      </c>
      <c r="B638" s="2" t="s">
        <v>1815</v>
      </c>
      <c r="C638" s="2" t="s">
        <v>33</v>
      </c>
      <c r="D638" s="2" t="s">
        <v>34</v>
      </c>
      <c r="E638" s="5" t="s">
        <v>561</v>
      </c>
      <c r="F638" s="3" t="s">
        <v>562</v>
      </c>
      <c r="G638" s="3" t="s">
        <v>89</v>
      </c>
      <c r="H638" s="2" t="s">
        <v>22</v>
      </c>
      <c r="I638" s="2" t="s">
        <v>1816</v>
      </c>
      <c r="J638" s="3" t="str">
        <f>HYPERLINK("https://www.boe.es/gazeta/dias/1833/07/20/pdfs/GMD-1833-88.pdf#page=3","Abrir facsímil")</f>
        <v>Abrir facsímil</v>
      </c>
      <c r="K638" s="3" t="s">
        <v>24</v>
      </c>
    </row>
    <row r="639" spans="1:11" ht="42" customHeight="1">
      <c r="A639" s="2" t="s">
        <v>1817</v>
      </c>
      <c r="B639" s="2" t="s">
        <v>1818</v>
      </c>
      <c r="C639" s="2" t="s">
        <v>131</v>
      </c>
      <c r="D639" s="2" t="s">
        <v>18</v>
      </c>
      <c r="E639" s="5" t="s">
        <v>54</v>
      </c>
      <c r="F639" s="3" t="s">
        <v>55</v>
      </c>
      <c r="G639" s="3" t="s">
        <v>1708</v>
      </c>
      <c r="H639" s="2" t="s">
        <v>22</v>
      </c>
      <c r="I639" s="2" t="s">
        <v>1819</v>
      </c>
      <c r="J639" s="3" t="str">
        <f>HYPERLINK("https://www.boe.es/gazeta/dias/1833/05/11/pdfs/GMD-1833-58.pdf#page=4","Abrir facsímil")</f>
        <v>Abrir facsímil</v>
      </c>
      <c r="K639" s="3" t="s">
        <v>24</v>
      </c>
    </row>
    <row r="640" spans="1:11" ht="42" customHeight="1">
      <c r="A640" s="2" t="s">
        <v>1820</v>
      </c>
      <c r="B640" s="2" t="s">
        <v>1821</v>
      </c>
      <c r="C640" s="2" t="s">
        <v>49</v>
      </c>
      <c r="D640" s="2" t="s">
        <v>50</v>
      </c>
      <c r="E640" s="5" t="s">
        <v>452</v>
      </c>
      <c r="F640" s="3" t="s">
        <v>453</v>
      </c>
      <c r="G640" s="3" t="s">
        <v>89</v>
      </c>
      <c r="H640" s="2" t="s">
        <v>22</v>
      </c>
      <c r="I640" s="2" t="s">
        <v>1822</v>
      </c>
      <c r="J640" s="3" t="str">
        <f>HYPERLINK("https://www.boe.es/gazeta/dias/1833/12/17/pdfs/GMD-1833-161.pdf#page=3","Abrir facsímil")</f>
        <v>Abrir facsímil</v>
      </c>
      <c r="K640" s="3" t="s">
        <v>24</v>
      </c>
    </row>
    <row r="641" spans="1:11" ht="42" customHeight="1">
      <c r="A641" s="2" t="s">
        <v>1823</v>
      </c>
      <c r="B641" s="2" t="s">
        <v>1823</v>
      </c>
      <c r="C641" s="2" t="s">
        <v>33</v>
      </c>
      <c r="D641" s="2" t="s">
        <v>34</v>
      </c>
      <c r="E641" s="5" t="s">
        <v>1824</v>
      </c>
      <c r="F641" s="3" t="s">
        <v>1825</v>
      </c>
      <c r="G641" s="3" t="s">
        <v>56</v>
      </c>
      <c r="H641" s="2" t="s">
        <v>22</v>
      </c>
      <c r="I641" s="2" t="s">
        <v>1826</v>
      </c>
      <c r="J641" s="3" t="str">
        <f>HYPERLINK("https://www.boe.es/gazeta/dias/1833/04/18/pdfs/GMD-1833-48.pdf#page=1","Abrir facsímil")</f>
        <v>Abrir facsímil</v>
      </c>
      <c r="K641" s="3" t="s">
        <v>24</v>
      </c>
    </row>
    <row r="642" spans="1:11" ht="42" customHeight="1">
      <c r="A642" s="2" t="s">
        <v>1823</v>
      </c>
      <c r="B642" s="2" t="s">
        <v>1823</v>
      </c>
      <c r="C642" s="2" t="s">
        <v>33</v>
      </c>
      <c r="D642" s="2" t="s">
        <v>34</v>
      </c>
      <c r="E642" s="5" t="s">
        <v>443</v>
      </c>
      <c r="F642" s="3" t="s">
        <v>444</v>
      </c>
      <c r="G642" s="3" t="s">
        <v>21</v>
      </c>
      <c r="H642" s="2" t="s">
        <v>22</v>
      </c>
      <c r="I642" s="2" t="s">
        <v>1827</v>
      </c>
      <c r="J642" s="3" t="str">
        <f>HYPERLINK("https://www.boe.es/gazeta/dias/1833/07/25/pdfs/GMD-1833-90.pdf#page=4","Abrir facsímil")</f>
        <v>Abrir facsímil</v>
      </c>
      <c r="K642" s="3" t="s">
        <v>24</v>
      </c>
    </row>
    <row r="643" spans="1:11" ht="42" customHeight="1">
      <c r="A643" s="2" t="s">
        <v>1823</v>
      </c>
      <c r="B643" s="2" t="s">
        <v>1823</v>
      </c>
      <c r="C643" s="2" t="s">
        <v>33</v>
      </c>
      <c r="D643" s="2" t="s">
        <v>34</v>
      </c>
      <c r="E643" s="5" t="s">
        <v>752</v>
      </c>
      <c r="F643" s="3" t="s">
        <v>753</v>
      </c>
      <c r="G643" s="3" t="s">
        <v>37</v>
      </c>
      <c r="H643" s="2" t="s">
        <v>22</v>
      </c>
      <c r="I643" s="2" t="s">
        <v>1828</v>
      </c>
      <c r="J643" s="3" t="str">
        <f>HYPERLINK("https://www.boe.es/gazeta/dias/1833/10/10/pdfs/GMD-1833-124.pdf#page=2","Abrir facsímil")</f>
        <v>Abrir facsímil</v>
      </c>
      <c r="K643" s="3" t="s">
        <v>24</v>
      </c>
    </row>
    <row r="644" spans="1:11" ht="42" customHeight="1">
      <c r="A644" s="2" t="s">
        <v>1823</v>
      </c>
      <c r="B644" s="2" t="s">
        <v>1823</v>
      </c>
      <c r="C644" s="2" t="s">
        <v>33</v>
      </c>
      <c r="D644" s="2" t="s">
        <v>34</v>
      </c>
      <c r="E644" s="5" t="s">
        <v>277</v>
      </c>
      <c r="F644" s="3" t="s">
        <v>278</v>
      </c>
      <c r="G644" s="3" t="s">
        <v>89</v>
      </c>
      <c r="H644" s="2" t="s">
        <v>22</v>
      </c>
      <c r="I644" s="2" t="s">
        <v>1829</v>
      </c>
      <c r="J644" s="3" t="str">
        <f>HYPERLINK("https://www.boe.es/gazeta/dias/1833/12/12/pdfs/GMD-1833-158.pdf#page=3","Abrir facsímil")</f>
        <v>Abrir facsímil</v>
      </c>
      <c r="K644" s="3" t="s">
        <v>24</v>
      </c>
    </row>
    <row r="645" spans="1:11" ht="42" customHeight="1">
      <c r="A645" s="2" t="s">
        <v>1830</v>
      </c>
      <c r="B645" s="2" t="s">
        <v>1831</v>
      </c>
      <c r="C645" s="2" t="s">
        <v>33</v>
      </c>
      <c r="D645" s="2" t="s">
        <v>34</v>
      </c>
      <c r="E645" s="5" t="s">
        <v>266</v>
      </c>
      <c r="F645" s="3" t="s">
        <v>267</v>
      </c>
      <c r="G645" s="3" t="s">
        <v>268</v>
      </c>
      <c r="H645" s="2" t="s">
        <v>22</v>
      </c>
      <c r="I645" s="2" t="s">
        <v>1832</v>
      </c>
      <c r="J645" s="3" t="str">
        <f>HYPERLINK("https://www.boe.es/gazeta/dias/1833/10/05/pdfs/GMD-1833-122.pdf#page=3","Abrir facsímil")</f>
        <v>Abrir facsímil</v>
      </c>
      <c r="K645" s="3" t="s">
        <v>24</v>
      </c>
    </row>
    <row r="646" spans="1:11" ht="42" customHeight="1">
      <c r="A646" s="2" t="s">
        <v>1833</v>
      </c>
      <c r="B646" s="2" t="s">
        <v>1834</v>
      </c>
      <c r="C646" s="2" t="s">
        <v>33</v>
      </c>
      <c r="D646" s="2" t="s">
        <v>34</v>
      </c>
      <c r="E646" s="5" t="s">
        <v>514</v>
      </c>
      <c r="F646" s="3" t="s">
        <v>515</v>
      </c>
      <c r="G646" s="3" t="s">
        <v>56</v>
      </c>
      <c r="H646" s="2" t="s">
        <v>22</v>
      </c>
      <c r="I646" s="2" t="s">
        <v>1835</v>
      </c>
      <c r="J646" s="3" t="str">
        <f>HYPERLINK("https://www.boe.es/gazeta/dias/1833/04/06/pdfs/GMD-1833-42.pdf#page=1","Abrir facsímil")</f>
        <v>Abrir facsímil</v>
      </c>
      <c r="K646" s="3" t="s">
        <v>24</v>
      </c>
    </row>
    <row r="647" spans="1:11" ht="42" customHeight="1">
      <c r="A647" s="2" t="s">
        <v>1836</v>
      </c>
      <c r="B647" s="2" t="s">
        <v>1836</v>
      </c>
      <c r="C647" s="2" t="s">
        <v>122</v>
      </c>
      <c r="D647" s="2" t="s">
        <v>18</v>
      </c>
      <c r="E647" s="5" t="s">
        <v>421</v>
      </c>
      <c r="F647" s="3" t="s">
        <v>422</v>
      </c>
      <c r="G647" s="3" t="s">
        <v>21</v>
      </c>
      <c r="H647" s="2" t="s">
        <v>22</v>
      </c>
      <c r="I647" s="2" t="s">
        <v>1837</v>
      </c>
      <c r="J647" s="3" t="str">
        <f>HYPERLINK("https://www.boe.es/gazeta/dias/1833/12/05/pdfs/GMD-1833-155.pdf#page=4","Abrir facsímil")</f>
        <v>Abrir facsímil</v>
      </c>
      <c r="K647" s="3" t="s">
        <v>24</v>
      </c>
    </row>
    <row r="648" spans="1:11" ht="42" customHeight="1">
      <c r="A648" s="2" t="s">
        <v>1838</v>
      </c>
      <c r="B648" s="2" t="s">
        <v>1839</v>
      </c>
      <c r="C648" s="2" t="s">
        <v>131</v>
      </c>
      <c r="D648" s="2" t="s">
        <v>18</v>
      </c>
      <c r="E648" s="5" t="s">
        <v>584</v>
      </c>
      <c r="F648" s="3" t="s">
        <v>585</v>
      </c>
      <c r="G648" s="3" t="s">
        <v>21</v>
      </c>
      <c r="H648" s="2" t="s">
        <v>22</v>
      </c>
      <c r="I648" s="2" t="s">
        <v>1840</v>
      </c>
      <c r="J648" s="3" t="str">
        <f>HYPERLINK("https://www.boe.es/gazeta/dias/1833/08/31/pdfs/GMD-1833-106.pdf#page=4","Abrir facsímil")</f>
        <v>Abrir facsímil</v>
      </c>
      <c r="K648" s="3" t="s">
        <v>24</v>
      </c>
    </row>
    <row r="649" spans="1:11" ht="42" customHeight="1">
      <c r="A649" s="2" t="s">
        <v>1841</v>
      </c>
      <c r="B649" s="2" t="s">
        <v>1842</v>
      </c>
      <c r="C649" s="2" t="s">
        <v>33</v>
      </c>
      <c r="D649" s="2" t="s">
        <v>34</v>
      </c>
      <c r="E649" s="5" t="s">
        <v>548</v>
      </c>
      <c r="F649" s="3" t="s">
        <v>549</v>
      </c>
      <c r="G649" s="3" t="s">
        <v>37</v>
      </c>
      <c r="H649" s="2" t="s">
        <v>22</v>
      </c>
      <c r="I649" s="2" t="s">
        <v>1843</v>
      </c>
      <c r="J649" s="3" t="str">
        <f>HYPERLINK("https://www.boe.es/gazeta/dias/1833/06/22/pdfs/GMD-1833-76.pdf#page=2","Abrir facsímil")</f>
        <v>Abrir facsímil</v>
      </c>
      <c r="K649" s="3" t="s">
        <v>24</v>
      </c>
    </row>
    <row r="650" spans="1:11" ht="42" customHeight="1">
      <c r="A650" s="2" t="s">
        <v>1844</v>
      </c>
      <c r="B650" s="2" t="s">
        <v>1844</v>
      </c>
      <c r="C650" s="2" t="s">
        <v>122</v>
      </c>
      <c r="D650" s="2" t="s">
        <v>18</v>
      </c>
      <c r="E650" s="5" t="s">
        <v>511</v>
      </c>
      <c r="F650" s="3" t="s">
        <v>512</v>
      </c>
      <c r="G650" s="3" t="s">
        <v>21</v>
      </c>
      <c r="H650" s="2" t="s">
        <v>22</v>
      </c>
      <c r="I650" s="2" t="s">
        <v>1845</v>
      </c>
      <c r="J650" s="3" t="str">
        <f>HYPERLINK("https://www.boe.es/gazeta/dias/1833/03/28/pdfs/GMD-1833-38.pdf#page=4","Abrir facsímil")</f>
        <v>Abrir facsímil</v>
      </c>
      <c r="K650" s="3" t="s">
        <v>24</v>
      </c>
    </row>
    <row r="651" spans="1:11" ht="42" customHeight="1">
      <c r="A651" s="2" t="s">
        <v>1844</v>
      </c>
      <c r="B651" s="2" t="s">
        <v>1844</v>
      </c>
      <c r="C651" s="2" t="s">
        <v>49</v>
      </c>
      <c r="D651" s="2" t="s">
        <v>50</v>
      </c>
      <c r="E651" s="5" t="s">
        <v>623</v>
      </c>
      <c r="F651" s="3" t="s">
        <v>624</v>
      </c>
      <c r="G651" s="3" t="s">
        <v>127</v>
      </c>
      <c r="H651" s="2" t="s">
        <v>22</v>
      </c>
      <c r="I651" s="2" t="s">
        <v>1846</v>
      </c>
      <c r="J651" s="3" t="str">
        <f>HYPERLINK("https://www.boe.es/gazeta/dias/1833/09/17/pdfs/GMD-1833-113.pdf#page=5","Abrir facsímil")</f>
        <v>Abrir facsímil</v>
      </c>
      <c r="K651" s="3" t="s">
        <v>24</v>
      </c>
    </row>
    <row r="652" spans="1:11" ht="42" customHeight="1">
      <c r="A652" s="2" t="s">
        <v>1847</v>
      </c>
      <c r="B652" s="2" t="s">
        <v>1848</v>
      </c>
      <c r="C652" s="2" t="s">
        <v>207</v>
      </c>
      <c r="D652" s="2" t="s">
        <v>18</v>
      </c>
      <c r="E652" s="5" t="s">
        <v>841</v>
      </c>
      <c r="F652" s="3" t="s">
        <v>842</v>
      </c>
      <c r="G652" s="3" t="s">
        <v>37</v>
      </c>
      <c r="H652" s="2" t="s">
        <v>22</v>
      </c>
      <c r="I652" s="2" t="s">
        <v>1849</v>
      </c>
      <c r="J652" s="3" t="str">
        <f>HYPERLINK("https://www.boe.es/gazeta/dias/1833/11/02/pdfs/GMD-1833-137.pdf#page=2","Abrir facsímil")</f>
        <v>Abrir facsímil</v>
      </c>
      <c r="K652" s="3" t="s">
        <v>24</v>
      </c>
    </row>
    <row r="653" spans="1:11" ht="42" customHeight="1">
      <c r="A653" s="2" t="s">
        <v>1850</v>
      </c>
      <c r="B653" s="2" t="s">
        <v>1850</v>
      </c>
      <c r="C653" s="2" t="s">
        <v>33</v>
      </c>
      <c r="D653" s="2" t="s">
        <v>34</v>
      </c>
      <c r="E653" s="5" t="s">
        <v>584</v>
      </c>
      <c r="F653" s="3" t="s">
        <v>585</v>
      </c>
      <c r="G653" s="3" t="s">
        <v>89</v>
      </c>
      <c r="H653" s="2" t="s">
        <v>22</v>
      </c>
      <c r="I653" s="2" t="s">
        <v>1851</v>
      </c>
      <c r="J653" s="3" t="str">
        <f>HYPERLINK("https://www.boe.es/gazeta/dias/1833/08/31/pdfs/GMD-1833-106.pdf#page=3","Abrir facsímil")</f>
        <v>Abrir facsímil</v>
      </c>
      <c r="K653" s="3" t="s">
        <v>24</v>
      </c>
    </row>
    <row r="654" spans="1:11" ht="42" customHeight="1">
      <c r="A654" s="2" t="s">
        <v>1852</v>
      </c>
      <c r="B654" s="2" t="s">
        <v>1853</v>
      </c>
      <c r="C654" s="2" t="s">
        <v>33</v>
      </c>
      <c r="D654" s="2" t="s">
        <v>34</v>
      </c>
      <c r="E654" s="5" t="s">
        <v>137</v>
      </c>
      <c r="F654" s="3" t="s">
        <v>138</v>
      </c>
      <c r="G654" s="3" t="s">
        <v>21</v>
      </c>
      <c r="H654" s="2" t="s">
        <v>22</v>
      </c>
      <c r="I654" s="2" t="s">
        <v>1854</v>
      </c>
      <c r="J654" s="3" t="str">
        <f>HYPERLINK("https://www.boe.es/gazeta/dias/1833/03/12/pdfs/GMD-1833-31.pdf#page=4","Abrir facsímil")</f>
        <v>Abrir facsímil</v>
      </c>
      <c r="K654" s="3" t="s">
        <v>24</v>
      </c>
    </row>
    <row r="655" spans="1:11" ht="42" customHeight="1">
      <c r="A655" s="2" t="s">
        <v>1855</v>
      </c>
      <c r="B655" s="2" t="s">
        <v>1856</v>
      </c>
      <c r="C655" s="2" t="s">
        <v>49</v>
      </c>
      <c r="D655" s="2" t="s">
        <v>50</v>
      </c>
      <c r="E655" s="5" t="s">
        <v>618</v>
      </c>
      <c r="F655" s="3" t="s">
        <v>619</v>
      </c>
      <c r="G655" s="3" t="s">
        <v>21</v>
      </c>
      <c r="H655" s="2" t="s">
        <v>22</v>
      </c>
      <c r="I655" s="2" t="s">
        <v>1857</v>
      </c>
      <c r="J655" s="3" t="str">
        <f>HYPERLINK("https://www.boe.es/gazeta/dias/1833/01/29/pdfs/GMD-1833-13.pdf#page=4","Abrir facsímil")</f>
        <v>Abrir facsímil</v>
      </c>
      <c r="K655" s="3" t="s">
        <v>24</v>
      </c>
    </row>
    <row r="656" spans="1:11" ht="42" customHeight="1">
      <c r="A656" s="2" t="s">
        <v>1858</v>
      </c>
      <c r="B656" s="2" t="s">
        <v>1858</v>
      </c>
      <c r="C656" s="2" t="s">
        <v>207</v>
      </c>
      <c r="D656" s="2" t="s">
        <v>18</v>
      </c>
      <c r="E656" s="5" t="s">
        <v>421</v>
      </c>
      <c r="F656" s="3" t="s">
        <v>422</v>
      </c>
      <c r="G656" s="3" t="s">
        <v>21</v>
      </c>
      <c r="H656" s="2" t="s">
        <v>22</v>
      </c>
      <c r="I656" s="2" t="s">
        <v>1859</v>
      </c>
      <c r="J656" s="3" t="str">
        <f>HYPERLINK("https://www.boe.es/gazeta/dias/1833/12/05/pdfs/GMD-1833-155.pdf#page=4","Abrir facsímil")</f>
        <v>Abrir facsímil</v>
      </c>
      <c r="K656" s="3" t="s">
        <v>24</v>
      </c>
    </row>
    <row r="657" spans="1:11" ht="42" customHeight="1">
      <c r="A657" s="2" t="s">
        <v>1860</v>
      </c>
      <c r="B657" s="2" t="s">
        <v>1860</v>
      </c>
      <c r="C657" s="2" t="s">
        <v>26</v>
      </c>
      <c r="D657" s="2" t="s">
        <v>18</v>
      </c>
      <c r="E657" s="5" t="s">
        <v>87</v>
      </c>
      <c r="F657" s="3" t="s">
        <v>88</v>
      </c>
      <c r="G657" s="3" t="s">
        <v>21</v>
      </c>
      <c r="H657" s="2" t="s">
        <v>22</v>
      </c>
      <c r="I657" s="2" t="s">
        <v>1861</v>
      </c>
      <c r="J657" s="3" t="str">
        <f>HYPERLINK("https://www.boe.es/gazeta/dias/1833/04/20/pdfs/GMD-1833-49.pdf#page=4","Abrir facsímil")</f>
        <v>Abrir facsímil</v>
      </c>
      <c r="K657" s="3" t="s">
        <v>24</v>
      </c>
    </row>
    <row r="658" spans="1:11" ht="42" customHeight="1">
      <c r="A658" s="2" t="s">
        <v>1862</v>
      </c>
      <c r="B658" s="2" t="s">
        <v>1862</v>
      </c>
      <c r="C658" s="2" t="s">
        <v>49</v>
      </c>
      <c r="D658" s="2" t="s">
        <v>50</v>
      </c>
      <c r="E658" s="5" t="s">
        <v>1863</v>
      </c>
      <c r="F658" s="3" t="s">
        <v>1864</v>
      </c>
      <c r="G658" s="3" t="s">
        <v>56</v>
      </c>
      <c r="H658" s="2" t="s">
        <v>22</v>
      </c>
      <c r="I658" s="2" t="s">
        <v>1865</v>
      </c>
      <c r="J658" s="3" t="str">
        <f>HYPERLINK("https://www.boe.es/gazeta/dias/1833/01/03/pdfs/GMD-1833-2.pdf#page=1","Abrir facsímil")</f>
        <v>Abrir facsímil</v>
      </c>
      <c r="K658" s="3" t="s">
        <v>24</v>
      </c>
    </row>
    <row r="659" spans="1:11" ht="42" customHeight="1">
      <c r="A659" s="2" t="s">
        <v>1862</v>
      </c>
      <c r="B659" s="2" t="s">
        <v>1862</v>
      </c>
      <c r="C659" s="2" t="s">
        <v>49</v>
      </c>
      <c r="D659" s="2" t="s">
        <v>50</v>
      </c>
      <c r="E659" s="5" t="s">
        <v>1863</v>
      </c>
      <c r="F659" s="3" t="s">
        <v>1864</v>
      </c>
      <c r="G659" s="3" t="s">
        <v>89</v>
      </c>
      <c r="H659" s="2" t="s">
        <v>22</v>
      </c>
      <c r="I659" s="2" t="s">
        <v>1866</v>
      </c>
      <c r="J659" s="3" t="str">
        <f>HYPERLINK("https://www.boe.es/gazeta/dias/1833/01/03/pdfs/GMD-1833-2.pdf#page=3","Abrir facsímil")</f>
        <v>Abrir facsímil</v>
      </c>
      <c r="K659" s="3" t="s">
        <v>24</v>
      </c>
    </row>
    <row r="660" spans="1:11" ht="42" customHeight="1">
      <c r="A660" s="2" t="s">
        <v>1862</v>
      </c>
      <c r="B660" s="2" t="s">
        <v>1862</v>
      </c>
      <c r="C660" s="2" t="s">
        <v>26</v>
      </c>
      <c r="D660" s="2" t="s">
        <v>18</v>
      </c>
      <c r="E660" s="5" t="s">
        <v>1867</v>
      </c>
      <c r="F660" s="3" t="s">
        <v>1868</v>
      </c>
      <c r="G660" s="3" t="s">
        <v>56</v>
      </c>
      <c r="H660" s="2" t="s">
        <v>22</v>
      </c>
      <c r="I660" s="2" t="s">
        <v>1869</v>
      </c>
      <c r="J660" s="3" t="str">
        <f>HYPERLINK("https://www.boe.es/gazeta/dias/1833/01/15/pdfs/GMD-1833-7.pdf#page=1","Abrir facsímil")</f>
        <v>Abrir facsímil</v>
      </c>
      <c r="K660" s="3" t="s">
        <v>24</v>
      </c>
    </row>
    <row r="661" spans="1:11" ht="42" customHeight="1">
      <c r="A661" s="2" t="s">
        <v>1870</v>
      </c>
      <c r="B661" s="2" t="s">
        <v>1870</v>
      </c>
      <c r="C661" s="2" t="s">
        <v>33</v>
      </c>
      <c r="D661" s="2" t="s">
        <v>34</v>
      </c>
      <c r="E661" s="5" t="s">
        <v>377</v>
      </c>
      <c r="F661" s="3" t="s">
        <v>378</v>
      </c>
      <c r="G661" s="3" t="s">
        <v>45</v>
      </c>
      <c r="H661" s="2" t="s">
        <v>22</v>
      </c>
      <c r="I661" s="2" t="s">
        <v>1871</v>
      </c>
      <c r="J661" s="3" t="str">
        <f>HYPERLINK("https://www.boe.es/gazeta/dias/1833/02/05/pdfs/GMD-1833-16.pdf#page=6","Abrir facsímil")</f>
        <v>Abrir facsímil</v>
      </c>
      <c r="K661" s="3" t="s">
        <v>24</v>
      </c>
    </row>
    <row r="662" spans="1:11" ht="42" customHeight="1">
      <c r="A662" s="2" t="s">
        <v>1862</v>
      </c>
      <c r="B662" s="2" t="s">
        <v>1862</v>
      </c>
      <c r="C662" s="2" t="s">
        <v>26</v>
      </c>
      <c r="D662" s="2" t="s">
        <v>18</v>
      </c>
      <c r="E662" s="5" t="s">
        <v>799</v>
      </c>
      <c r="F662" s="3" t="s">
        <v>800</v>
      </c>
      <c r="G662" s="3" t="s">
        <v>21</v>
      </c>
      <c r="H662" s="2" t="s">
        <v>22</v>
      </c>
      <c r="I662" s="2" t="s">
        <v>1872</v>
      </c>
      <c r="J662" s="3" t="str">
        <f>HYPERLINK("https://www.boe.es/gazeta/dias/1833/02/07/pdfs/GMD-1833-17.pdf#page=4","Abrir facsímil")</f>
        <v>Abrir facsímil</v>
      </c>
      <c r="K662" s="3" t="s">
        <v>24</v>
      </c>
    </row>
    <row r="663" spans="1:11" ht="42" customHeight="1">
      <c r="A663" s="2" t="s">
        <v>1862</v>
      </c>
      <c r="B663" s="2" t="s">
        <v>1862</v>
      </c>
      <c r="C663" s="2" t="s">
        <v>122</v>
      </c>
      <c r="D663" s="2" t="s">
        <v>18</v>
      </c>
      <c r="E663" s="5" t="s">
        <v>830</v>
      </c>
      <c r="F663" s="3" t="s">
        <v>831</v>
      </c>
      <c r="G663" s="3" t="s">
        <v>56</v>
      </c>
      <c r="H663" s="2" t="s">
        <v>22</v>
      </c>
      <c r="I663" s="2" t="s">
        <v>1873</v>
      </c>
      <c r="J663" s="3" t="str">
        <f>HYPERLINK("https://www.boe.es/gazeta/dias/1833/02/16/pdfs/GMD-1833-21.pdf#page=1","Abrir facsímil")</f>
        <v>Abrir facsímil</v>
      </c>
      <c r="K663" s="3" t="s">
        <v>24</v>
      </c>
    </row>
    <row r="664" spans="1:11" ht="42" customHeight="1">
      <c r="A664" s="2" t="s">
        <v>1862</v>
      </c>
      <c r="B664" s="2" t="s">
        <v>1862</v>
      </c>
      <c r="C664" s="2" t="s">
        <v>17</v>
      </c>
      <c r="D664" s="2" t="s">
        <v>18</v>
      </c>
      <c r="E664" s="5" t="s">
        <v>743</v>
      </c>
      <c r="F664" s="3" t="s">
        <v>744</v>
      </c>
      <c r="G664" s="3" t="s">
        <v>89</v>
      </c>
      <c r="H664" s="2" t="s">
        <v>22</v>
      </c>
      <c r="I664" s="2" t="s">
        <v>1874</v>
      </c>
      <c r="J664" s="3" t="str">
        <f>HYPERLINK("https://www.boe.es/gazeta/dias/1833/02/19/pdfs/GMD-1833-22.pdf#page=3","Abrir facsímil")</f>
        <v>Abrir facsímil</v>
      </c>
      <c r="K664" s="3" t="s">
        <v>24</v>
      </c>
    </row>
    <row r="665" spans="1:11" ht="42" customHeight="1">
      <c r="A665" s="2" t="s">
        <v>1862</v>
      </c>
      <c r="B665" s="2" t="s">
        <v>1862</v>
      </c>
      <c r="C665" s="2" t="s">
        <v>33</v>
      </c>
      <c r="D665" s="2" t="s">
        <v>34</v>
      </c>
      <c r="E665" s="5" t="s">
        <v>307</v>
      </c>
      <c r="F665" s="3" t="s">
        <v>308</v>
      </c>
      <c r="G665" s="3" t="s">
        <v>56</v>
      </c>
      <c r="H665" s="2" t="s">
        <v>22</v>
      </c>
      <c r="I665" s="2" t="s">
        <v>1875</v>
      </c>
      <c r="J665" s="3" t="str">
        <f>HYPERLINK("https://www.boe.es/gazeta/dias/1833/03/09/pdfs/GMD-1833-30.pdf#page=1","Abrir facsímil")</f>
        <v>Abrir facsímil</v>
      </c>
      <c r="K665" s="3" t="s">
        <v>24</v>
      </c>
    </row>
    <row r="666" spans="1:11" ht="42" customHeight="1">
      <c r="A666" s="2" t="s">
        <v>1870</v>
      </c>
      <c r="B666" s="2" t="s">
        <v>1870</v>
      </c>
      <c r="C666" s="2" t="s">
        <v>122</v>
      </c>
      <c r="D666" s="2" t="s">
        <v>18</v>
      </c>
      <c r="E666" s="5" t="s">
        <v>137</v>
      </c>
      <c r="F666" s="3" t="s">
        <v>138</v>
      </c>
      <c r="G666" s="3" t="s">
        <v>56</v>
      </c>
      <c r="H666" s="2" t="s">
        <v>22</v>
      </c>
      <c r="I666" s="2" t="s">
        <v>1876</v>
      </c>
      <c r="J666" s="3" t="str">
        <f>HYPERLINK("https://www.boe.es/gazeta/dias/1833/03/12/pdfs/GMD-1833-31.pdf#page=1","Abrir facsímil")</f>
        <v>Abrir facsímil</v>
      </c>
      <c r="K666" s="3" t="s">
        <v>24</v>
      </c>
    </row>
    <row r="667" spans="1:11" ht="42" customHeight="1">
      <c r="A667" s="2" t="s">
        <v>1862</v>
      </c>
      <c r="B667" s="2" t="s">
        <v>1862</v>
      </c>
      <c r="C667" s="2" t="s">
        <v>33</v>
      </c>
      <c r="D667" s="2" t="s">
        <v>34</v>
      </c>
      <c r="E667" s="5" t="s">
        <v>1107</v>
      </c>
      <c r="F667" s="3" t="s">
        <v>1108</v>
      </c>
      <c r="G667" s="3" t="s">
        <v>56</v>
      </c>
      <c r="H667" s="2" t="s">
        <v>22</v>
      </c>
      <c r="I667" s="2" t="s">
        <v>1877</v>
      </c>
      <c r="J667" s="3" t="str">
        <f>HYPERLINK("https://www.boe.es/gazeta/dias/1833/03/21/pdfs/GMD-1833-35.pdf#page=1","Abrir facsímil")</f>
        <v>Abrir facsímil</v>
      </c>
      <c r="K667" s="3" t="s">
        <v>24</v>
      </c>
    </row>
    <row r="668" spans="1:11" ht="42" customHeight="1">
      <c r="A668" s="2" t="s">
        <v>1862</v>
      </c>
      <c r="B668" s="2" t="s">
        <v>1862</v>
      </c>
      <c r="C668" s="2" t="s">
        <v>26</v>
      </c>
      <c r="D668" s="2" t="s">
        <v>18</v>
      </c>
      <c r="E668" s="5" t="s">
        <v>1107</v>
      </c>
      <c r="F668" s="3" t="s">
        <v>1108</v>
      </c>
      <c r="G668" s="3" t="s">
        <v>89</v>
      </c>
      <c r="H668" s="2" t="s">
        <v>22</v>
      </c>
      <c r="I668" s="2" t="s">
        <v>1878</v>
      </c>
      <c r="J668" s="3" t="str">
        <f>HYPERLINK("https://www.boe.es/gazeta/dias/1833/03/21/pdfs/GMD-1833-35.pdf#page=3","Abrir facsímil")</f>
        <v>Abrir facsímil</v>
      </c>
      <c r="K668" s="3" t="s">
        <v>24</v>
      </c>
    </row>
    <row r="669" spans="1:11" ht="42" customHeight="1">
      <c r="A669" s="2" t="s">
        <v>1862</v>
      </c>
      <c r="B669" s="2" t="s">
        <v>1862</v>
      </c>
      <c r="C669" s="2" t="s">
        <v>26</v>
      </c>
      <c r="D669" s="2" t="s">
        <v>18</v>
      </c>
      <c r="E669" s="5" t="s">
        <v>647</v>
      </c>
      <c r="F669" s="3" t="s">
        <v>648</v>
      </c>
      <c r="G669" s="3" t="s">
        <v>649</v>
      </c>
      <c r="H669" s="2" t="s">
        <v>22</v>
      </c>
      <c r="I669" s="2" t="s">
        <v>1879</v>
      </c>
      <c r="J669" s="3" t="str">
        <f>HYPERLINK("https://www.boe.es/gazeta/dias/1833/03/26/pdfs/GMD-1833-37.pdf#page=4","Abrir facsímil")</f>
        <v>Abrir facsímil</v>
      </c>
      <c r="K669" s="3" t="s">
        <v>24</v>
      </c>
    </row>
    <row r="670" spans="1:11" ht="42" customHeight="1">
      <c r="A670" s="2" t="s">
        <v>1862</v>
      </c>
      <c r="B670" s="2" t="s">
        <v>1862</v>
      </c>
      <c r="C670" s="2" t="s">
        <v>33</v>
      </c>
      <c r="D670" s="2" t="s">
        <v>34</v>
      </c>
      <c r="E670" s="5" t="s">
        <v>417</v>
      </c>
      <c r="F670" s="3" t="s">
        <v>418</v>
      </c>
      <c r="G670" s="3" t="s">
        <v>56</v>
      </c>
      <c r="H670" s="2" t="s">
        <v>22</v>
      </c>
      <c r="I670" s="2" t="s">
        <v>1880</v>
      </c>
      <c r="J670" s="3" t="str">
        <f>HYPERLINK("https://www.boe.es/gazeta/dias/1833/04/09/pdfs/GMD-1833-44.pdf#page=1","Abrir facsímil")</f>
        <v>Abrir facsímil</v>
      </c>
      <c r="K670" s="3" t="s">
        <v>24</v>
      </c>
    </row>
    <row r="671" spans="1:11" ht="42" customHeight="1">
      <c r="A671" s="2" t="s">
        <v>1862</v>
      </c>
      <c r="B671" s="2" t="s">
        <v>1862</v>
      </c>
      <c r="C671" s="2" t="s">
        <v>26</v>
      </c>
      <c r="D671" s="2" t="s">
        <v>18</v>
      </c>
      <c r="E671" s="5" t="s">
        <v>520</v>
      </c>
      <c r="F671" s="3" t="s">
        <v>521</v>
      </c>
      <c r="G671" s="3" t="s">
        <v>56</v>
      </c>
      <c r="H671" s="2" t="s">
        <v>22</v>
      </c>
      <c r="I671" s="2" t="s">
        <v>1881</v>
      </c>
      <c r="J671" s="3" t="str">
        <f>HYPERLINK("https://www.boe.es/gazeta/dias/1833/04/11/pdfs/GMD-1833-45.pdf#page=1","Abrir facsímil")</f>
        <v>Abrir facsímil</v>
      </c>
      <c r="K671" s="3" t="s">
        <v>24</v>
      </c>
    </row>
    <row r="672" spans="1:11" ht="42" customHeight="1">
      <c r="A672" s="2" t="s">
        <v>1870</v>
      </c>
      <c r="B672" s="2" t="s">
        <v>1870</v>
      </c>
      <c r="C672" s="2" t="s">
        <v>26</v>
      </c>
      <c r="D672" s="2" t="s">
        <v>18</v>
      </c>
      <c r="E672" s="5" t="s">
        <v>1882</v>
      </c>
      <c r="F672" s="3" t="s">
        <v>1883</v>
      </c>
      <c r="G672" s="3" t="s">
        <v>1884</v>
      </c>
      <c r="H672" s="2" t="s">
        <v>22</v>
      </c>
      <c r="I672" s="2" t="s">
        <v>1885</v>
      </c>
      <c r="J672" s="3" t="str">
        <f>HYPERLINK("https://www.boe.es/gazeta/dias/1833/04/16/pdfs/GMD-1833-47.pdf#page=4","Abrir facsímil")</f>
        <v>Abrir facsímil</v>
      </c>
      <c r="K672" s="3" t="s">
        <v>24</v>
      </c>
    </row>
    <row r="673" spans="1:11" ht="42" customHeight="1">
      <c r="A673" s="2" t="s">
        <v>1862</v>
      </c>
      <c r="B673" s="2" t="s">
        <v>1862</v>
      </c>
      <c r="C673" s="2" t="s">
        <v>26</v>
      </c>
      <c r="D673" s="2" t="s">
        <v>18</v>
      </c>
      <c r="E673" s="5" t="s">
        <v>940</v>
      </c>
      <c r="F673" s="3" t="s">
        <v>941</v>
      </c>
      <c r="G673" s="3" t="s">
        <v>21</v>
      </c>
      <c r="H673" s="2" t="s">
        <v>22</v>
      </c>
      <c r="I673" s="2" t="s">
        <v>1886</v>
      </c>
      <c r="J673" s="3" t="str">
        <f>HYPERLINK("https://www.boe.es/gazeta/dias/1833/04/23/pdfs/GMD-1833-50.pdf#page=4","Abrir facsímil")</f>
        <v>Abrir facsímil</v>
      </c>
      <c r="K673" s="3" t="s">
        <v>24</v>
      </c>
    </row>
    <row r="674" spans="1:11" ht="42" customHeight="1">
      <c r="A674" s="2" t="s">
        <v>1870</v>
      </c>
      <c r="B674" s="2" t="s">
        <v>1870</v>
      </c>
      <c r="C674" s="2" t="s">
        <v>49</v>
      </c>
      <c r="D674" s="2" t="s">
        <v>50</v>
      </c>
      <c r="E674" s="5" t="s">
        <v>713</v>
      </c>
      <c r="F674" s="3" t="s">
        <v>714</v>
      </c>
      <c r="G674" s="3" t="s">
        <v>37</v>
      </c>
      <c r="H674" s="2" t="s">
        <v>22</v>
      </c>
      <c r="I674" s="2" t="s">
        <v>1887</v>
      </c>
      <c r="J674" s="3" t="str">
        <f>HYPERLINK("https://www.boe.es/gazeta/dias/1833/04/25/pdfs/GMD-1833-51.pdf#page=2","Abrir facsímil")</f>
        <v>Abrir facsímil</v>
      </c>
      <c r="K674" s="3" t="s">
        <v>24</v>
      </c>
    </row>
    <row r="675" spans="1:11" ht="42" customHeight="1">
      <c r="A675" s="2" t="s">
        <v>1870</v>
      </c>
      <c r="B675" s="2" t="s">
        <v>1870</v>
      </c>
      <c r="C675" s="2" t="s">
        <v>131</v>
      </c>
      <c r="D675" s="2" t="s">
        <v>18</v>
      </c>
      <c r="E675" s="5" t="s">
        <v>713</v>
      </c>
      <c r="F675" s="3" t="s">
        <v>714</v>
      </c>
      <c r="G675" s="3" t="s">
        <v>21</v>
      </c>
      <c r="H675" s="2" t="s">
        <v>22</v>
      </c>
      <c r="I675" s="2" t="s">
        <v>1888</v>
      </c>
      <c r="J675" s="3" t="str">
        <f>HYPERLINK("https://www.boe.es/gazeta/dias/1833/04/25/pdfs/GMD-1833-51.pdf#page=4","Abrir facsímil")</f>
        <v>Abrir facsímil</v>
      </c>
      <c r="K675" s="3" t="s">
        <v>24</v>
      </c>
    </row>
    <row r="676" spans="1:11" ht="42" customHeight="1">
      <c r="A676" s="2" t="s">
        <v>1889</v>
      </c>
      <c r="B676" s="2" t="s">
        <v>1889</v>
      </c>
      <c r="C676" s="2" t="s">
        <v>258</v>
      </c>
      <c r="D676" s="2" t="s">
        <v>50</v>
      </c>
      <c r="E676" s="5" t="s">
        <v>1125</v>
      </c>
      <c r="F676" s="3" t="s">
        <v>1126</v>
      </c>
      <c r="G676" s="3" t="s">
        <v>21</v>
      </c>
      <c r="H676" s="2" t="s">
        <v>22</v>
      </c>
      <c r="I676" s="2" t="s">
        <v>1890</v>
      </c>
      <c r="J676" s="3" t="str">
        <f>HYPERLINK("https://www.boe.es/gazeta/dias/1833/04/30/pdfs/GMD-1833-53.pdf#page=4","Abrir facsímil")</f>
        <v>Abrir facsímil</v>
      </c>
      <c r="K676" s="3" t="s">
        <v>24</v>
      </c>
    </row>
    <row r="677" spans="1:11" ht="42" customHeight="1">
      <c r="A677" s="2" t="s">
        <v>1870</v>
      </c>
      <c r="B677" s="2" t="s">
        <v>1870</v>
      </c>
      <c r="C677" s="2" t="s">
        <v>26</v>
      </c>
      <c r="D677" s="2" t="s">
        <v>18</v>
      </c>
      <c r="E677" s="5" t="s">
        <v>990</v>
      </c>
      <c r="F677" s="3" t="s">
        <v>991</v>
      </c>
      <c r="G677" s="3" t="s">
        <v>56</v>
      </c>
      <c r="H677" s="2" t="s">
        <v>22</v>
      </c>
      <c r="I677" s="2" t="s">
        <v>1891</v>
      </c>
      <c r="J677" s="3" t="str">
        <f>HYPERLINK("https://www.boe.es/gazeta/dias/1833/05/02/pdfs/GMD-1833-54.pdf#page=1","Abrir facsímil")</f>
        <v>Abrir facsímil</v>
      </c>
      <c r="K677" s="3" t="s">
        <v>24</v>
      </c>
    </row>
    <row r="678" spans="1:11" ht="42" customHeight="1">
      <c r="A678" s="2" t="s">
        <v>1862</v>
      </c>
      <c r="B678" s="2" t="s">
        <v>1862</v>
      </c>
      <c r="C678" s="2" t="s">
        <v>26</v>
      </c>
      <c r="D678" s="2" t="s">
        <v>18</v>
      </c>
      <c r="E678" s="5" t="s">
        <v>197</v>
      </c>
      <c r="F678" s="3" t="s">
        <v>198</v>
      </c>
      <c r="G678" s="3" t="s">
        <v>21</v>
      </c>
      <c r="H678" s="2" t="s">
        <v>22</v>
      </c>
      <c r="I678" s="2" t="s">
        <v>1892</v>
      </c>
      <c r="J678" s="3" t="str">
        <f>HYPERLINK("https://www.boe.es/gazeta/dias/1833/05/07/pdfs/GMD-1833-56.pdf#page=4","Abrir facsímil")</f>
        <v>Abrir facsímil</v>
      </c>
      <c r="K678" s="3" t="s">
        <v>24</v>
      </c>
    </row>
    <row r="679" spans="1:11" ht="42" customHeight="1">
      <c r="A679" s="2" t="s">
        <v>1862</v>
      </c>
      <c r="B679" s="2" t="s">
        <v>1862</v>
      </c>
      <c r="C679" s="2" t="s">
        <v>131</v>
      </c>
      <c r="D679" s="2" t="s">
        <v>18</v>
      </c>
      <c r="E679" s="5" t="s">
        <v>61</v>
      </c>
      <c r="F679" s="3" t="s">
        <v>62</v>
      </c>
      <c r="G679" s="3" t="s">
        <v>21</v>
      </c>
      <c r="H679" s="2" t="s">
        <v>22</v>
      </c>
      <c r="I679" s="2" t="s">
        <v>1893</v>
      </c>
      <c r="J679" s="3" t="str">
        <f>HYPERLINK("https://www.boe.es/gazeta/dias/1833/10/15/pdfs/GMD-1833-126.pdf#page=4","Abrir facsímil")</f>
        <v>Abrir facsímil</v>
      </c>
      <c r="K679" s="3" t="s">
        <v>24</v>
      </c>
    </row>
    <row r="680" spans="1:11" ht="42" customHeight="1">
      <c r="A680" s="2" t="s">
        <v>1862</v>
      </c>
      <c r="B680" s="2" t="s">
        <v>1862</v>
      </c>
      <c r="C680" s="2" t="s">
        <v>33</v>
      </c>
      <c r="D680" s="2" t="s">
        <v>34</v>
      </c>
      <c r="E680" s="5" t="s">
        <v>478</v>
      </c>
      <c r="F680" s="3" t="s">
        <v>479</v>
      </c>
      <c r="G680" s="3" t="s">
        <v>56</v>
      </c>
      <c r="H680" s="2" t="s">
        <v>22</v>
      </c>
      <c r="I680" s="2" t="s">
        <v>1894</v>
      </c>
      <c r="J680" s="3" t="str">
        <f>HYPERLINK("https://www.boe.es/gazeta/dias/1833/10/19/pdfs/GMD-1833-129.pdf#page=1","Abrir facsímil")</f>
        <v>Abrir facsímil</v>
      </c>
      <c r="K680" s="3" t="s">
        <v>24</v>
      </c>
    </row>
    <row r="681" spans="1:11" ht="42" customHeight="1">
      <c r="A681" s="2" t="s">
        <v>1862</v>
      </c>
      <c r="B681" s="2" t="s">
        <v>1862</v>
      </c>
      <c r="C681" s="2" t="s">
        <v>131</v>
      </c>
      <c r="D681" s="2" t="s">
        <v>18</v>
      </c>
      <c r="E681" s="5" t="s">
        <v>466</v>
      </c>
      <c r="F681" s="3" t="s">
        <v>467</v>
      </c>
      <c r="G681" s="3" t="s">
        <v>45</v>
      </c>
      <c r="H681" s="2" t="s">
        <v>22</v>
      </c>
      <c r="I681" s="2" t="s">
        <v>1895</v>
      </c>
      <c r="J681" s="3" t="str">
        <f>HYPERLINK("https://www.boe.es/gazeta/dias/1833/10/22/pdfs/GMD-1833-130.pdf#page=6","Abrir facsímil")</f>
        <v>Abrir facsímil</v>
      </c>
      <c r="K681" s="3" t="s">
        <v>24</v>
      </c>
    </row>
    <row r="682" spans="1:11" ht="42" customHeight="1">
      <c r="A682" s="2" t="s">
        <v>1862</v>
      </c>
      <c r="B682" s="2" t="s">
        <v>1862</v>
      </c>
      <c r="C682" s="2" t="s">
        <v>49</v>
      </c>
      <c r="D682" s="2" t="s">
        <v>50</v>
      </c>
      <c r="E682" s="5" t="s">
        <v>324</v>
      </c>
      <c r="F682" s="3" t="s">
        <v>325</v>
      </c>
      <c r="G682" s="3" t="s">
        <v>21</v>
      </c>
      <c r="H682" s="2" t="s">
        <v>22</v>
      </c>
      <c r="I682" s="2" t="s">
        <v>1896</v>
      </c>
      <c r="J682" s="3" t="str">
        <f>HYPERLINK("https://www.boe.es/gazeta/dias/1833/11/14/pdfs/GMD-1833-142.pdf#page=4","Abrir facsímil")</f>
        <v>Abrir facsímil</v>
      </c>
      <c r="K682" s="3" t="s">
        <v>24</v>
      </c>
    </row>
    <row r="683" spans="1:11" ht="42" customHeight="1">
      <c r="A683" s="2" t="s">
        <v>1870</v>
      </c>
      <c r="B683" s="2" t="s">
        <v>1870</v>
      </c>
      <c r="C683" s="2" t="s">
        <v>26</v>
      </c>
      <c r="D683" s="2" t="s">
        <v>18</v>
      </c>
      <c r="E683" s="5" t="s">
        <v>110</v>
      </c>
      <c r="F683" s="3" t="s">
        <v>111</v>
      </c>
      <c r="G683" s="3" t="s">
        <v>21</v>
      </c>
      <c r="H683" s="2" t="s">
        <v>22</v>
      </c>
      <c r="I683" s="2" t="s">
        <v>1897</v>
      </c>
      <c r="J683" s="3" t="str">
        <f>HYPERLINK("https://www.boe.es/gazeta/dias/1833/11/16/pdfs/GMD-1833-143.pdf#page=4","Abrir facsímil")</f>
        <v>Abrir facsímil</v>
      </c>
      <c r="K683" s="3" t="s">
        <v>24</v>
      </c>
    </row>
    <row r="684" spans="1:11" ht="42" customHeight="1">
      <c r="A684" s="2" t="s">
        <v>1862</v>
      </c>
      <c r="B684" s="2" t="s">
        <v>1862</v>
      </c>
      <c r="C684" s="2" t="s">
        <v>33</v>
      </c>
      <c r="D684" s="2" t="s">
        <v>34</v>
      </c>
      <c r="E684" s="5" t="s">
        <v>671</v>
      </c>
      <c r="F684" s="3" t="s">
        <v>672</v>
      </c>
      <c r="G684" s="3" t="s">
        <v>45</v>
      </c>
      <c r="H684" s="2" t="s">
        <v>22</v>
      </c>
      <c r="I684" s="2" t="s">
        <v>1898</v>
      </c>
      <c r="J684" s="3" t="str">
        <f>HYPERLINK("https://www.boe.es/gazeta/dias/1833/11/28/pdfs/GMD-1833-151.pdf#page=6","Abrir facsímil")</f>
        <v>Abrir facsímil</v>
      </c>
      <c r="K684" s="3" t="s">
        <v>24</v>
      </c>
    </row>
    <row r="685" spans="1:11" ht="42" customHeight="1">
      <c r="A685" s="2" t="s">
        <v>1862</v>
      </c>
      <c r="B685" s="2" t="s">
        <v>1862</v>
      </c>
      <c r="C685" s="2" t="s">
        <v>33</v>
      </c>
      <c r="D685" s="2" t="s">
        <v>34</v>
      </c>
      <c r="E685" s="5" t="s">
        <v>787</v>
      </c>
      <c r="F685" s="3" t="s">
        <v>788</v>
      </c>
      <c r="G685" s="3" t="s">
        <v>89</v>
      </c>
      <c r="H685" s="2" t="s">
        <v>22</v>
      </c>
      <c r="I685" s="2" t="s">
        <v>1899</v>
      </c>
      <c r="J685" s="3" t="str">
        <f>HYPERLINK("https://www.boe.es/gazeta/dias/1833/11/30/pdfs/GMD-1833-153.pdf#page=3","Abrir facsímil")</f>
        <v>Abrir facsímil</v>
      </c>
      <c r="K685" s="3" t="s">
        <v>24</v>
      </c>
    </row>
    <row r="686" spans="1:11" ht="42" customHeight="1">
      <c r="A686" s="2" t="s">
        <v>1862</v>
      </c>
      <c r="B686" s="2" t="s">
        <v>1862</v>
      </c>
      <c r="C686" s="2" t="s">
        <v>297</v>
      </c>
      <c r="D686" s="2" t="s">
        <v>18</v>
      </c>
      <c r="E686" s="5" t="s">
        <v>421</v>
      </c>
      <c r="F686" s="3" t="s">
        <v>422</v>
      </c>
      <c r="G686" s="3" t="s">
        <v>21</v>
      </c>
      <c r="H686" s="2" t="s">
        <v>22</v>
      </c>
      <c r="I686" s="2" t="s">
        <v>1900</v>
      </c>
      <c r="J686" s="3" t="str">
        <f>HYPERLINK("https://www.boe.es/gazeta/dias/1833/12/05/pdfs/GMD-1833-155.pdf#page=4","Abrir facsímil")</f>
        <v>Abrir facsímil</v>
      </c>
      <c r="K686" s="3" t="s">
        <v>24</v>
      </c>
    </row>
    <row r="687" spans="1:11" ht="42" customHeight="1">
      <c r="A687" s="2" t="s">
        <v>1862</v>
      </c>
      <c r="B687" s="2" t="s">
        <v>1862</v>
      </c>
      <c r="C687" s="2" t="s">
        <v>131</v>
      </c>
      <c r="D687" s="2" t="s">
        <v>18</v>
      </c>
      <c r="E687" s="5" t="s">
        <v>421</v>
      </c>
      <c r="F687" s="3" t="s">
        <v>422</v>
      </c>
      <c r="G687" s="3" t="s">
        <v>127</v>
      </c>
      <c r="H687" s="2" t="s">
        <v>22</v>
      </c>
      <c r="I687" s="2" t="s">
        <v>1901</v>
      </c>
      <c r="J687" s="3" t="str">
        <f>HYPERLINK("https://www.boe.es/gazeta/dias/1833/12/05/pdfs/GMD-1833-155.pdf#page=5","Abrir facsímil")</f>
        <v>Abrir facsímil</v>
      </c>
      <c r="K687" s="3" t="s">
        <v>24</v>
      </c>
    </row>
    <row r="688" spans="1:11" ht="42" customHeight="1">
      <c r="A688" s="2" t="s">
        <v>1862</v>
      </c>
      <c r="B688" s="2" t="s">
        <v>1862</v>
      </c>
      <c r="C688" s="2" t="s">
        <v>33</v>
      </c>
      <c r="D688" s="2" t="s">
        <v>34</v>
      </c>
      <c r="E688" s="5" t="s">
        <v>43</v>
      </c>
      <c r="F688" s="3" t="s">
        <v>44</v>
      </c>
      <c r="G688" s="3" t="s">
        <v>45</v>
      </c>
      <c r="H688" s="2" t="s">
        <v>22</v>
      </c>
      <c r="I688" s="2" t="s">
        <v>1902</v>
      </c>
      <c r="J688" s="3" t="str">
        <f>HYPERLINK("https://www.boe.es/gazeta/dias/1833/12/07/pdfs/GMD-1833-156.pdf#page=6","Abrir facsímil")</f>
        <v>Abrir facsímil</v>
      </c>
      <c r="K688" s="3" t="s">
        <v>24</v>
      </c>
    </row>
    <row r="689" spans="1:11" ht="42" customHeight="1">
      <c r="A689" s="2" t="s">
        <v>1903</v>
      </c>
      <c r="B689" s="2" t="s">
        <v>1904</v>
      </c>
      <c r="C689" s="2" t="s">
        <v>297</v>
      </c>
      <c r="D689" s="2" t="s">
        <v>18</v>
      </c>
      <c r="E689" s="5" t="s">
        <v>876</v>
      </c>
      <c r="F689" s="3" t="s">
        <v>877</v>
      </c>
      <c r="G689" s="3" t="s">
        <v>21</v>
      </c>
      <c r="H689" s="2" t="s">
        <v>22</v>
      </c>
      <c r="I689" s="2" t="s">
        <v>1905</v>
      </c>
      <c r="J689" s="3" t="str">
        <f>HYPERLINK("https://www.boe.es/gazeta/dias/1833/08/06/pdfs/GMD-1833-95.pdf#page=4","Abrir facsímil")</f>
        <v>Abrir facsímil</v>
      </c>
      <c r="K689" s="3" t="s">
        <v>24</v>
      </c>
    </row>
    <row r="690" spans="1:11" ht="42" customHeight="1">
      <c r="A690" s="2" t="s">
        <v>1906</v>
      </c>
      <c r="B690" s="2" t="s">
        <v>1906</v>
      </c>
      <c r="C690" s="2" t="s">
        <v>49</v>
      </c>
      <c r="D690" s="2" t="s">
        <v>50</v>
      </c>
      <c r="E690" s="5" t="s">
        <v>95</v>
      </c>
      <c r="F690" s="3" t="s">
        <v>96</v>
      </c>
      <c r="G690" s="3" t="s">
        <v>21</v>
      </c>
      <c r="H690" s="2" t="s">
        <v>22</v>
      </c>
      <c r="I690" s="2" t="s">
        <v>1907</v>
      </c>
      <c r="J690" s="3" t="str">
        <f>HYPERLINK("https://www.boe.es/gazeta/dias/1833/06/20/pdfs/GMD-1833-75.pdf#page=4","Abrir facsímil")</f>
        <v>Abrir facsímil</v>
      </c>
      <c r="K690" s="3" t="s">
        <v>24</v>
      </c>
    </row>
    <row r="691" spans="1:11" ht="42" customHeight="1">
      <c r="A691" s="2" t="s">
        <v>1908</v>
      </c>
      <c r="B691" s="2" t="s">
        <v>1909</v>
      </c>
      <c r="C691" s="2" t="s">
        <v>49</v>
      </c>
      <c r="D691" s="2" t="s">
        <v>50</v>
      </c>
      <c r="E691" s="5" t="s">
        <v>618</v>
      </c>
      <c r="F691" s="3" t="s">
        <v>619</v>
      </c>
      <c r="G691" s="3" t="s">
        <v>21</v>
      </c>
      <c r="H691" s="2" t="s">
        <v>22</v>
      </c>
      <c r="I691" s="2" t="s">
        <v>1910</v>
      </c>
      <c r="J691" s="3" t="str">
        <f>HYPERLINK("https://www.boe.es/gazeta/dias/1833/01/29/pdfs/GMD-1833-13.pdf#page=4","Abrir facsímil")</f>
        <v>Abrir facsímil</v>
      </c>
      <c r="K691" s="3" t="s">
        <v>24</v>
      </c>
    </row>
    <row r="692" spans="1:11" ht="42" customHeight="1">
      <c r="A692" s="2" t="s">
        <v>1911</v>
      </c>
      <c r="B692" s="2" t="s">
        <v>1912</v>
      </c>
      <c r="C692" s="2" t="s">
        <v>33</v>
      </c>
      <c r="D692" s="2" t="s">
        <v>34</v>
      </c>
      <c r="E692" s="5" t="s">
        <v>859</v>
      </c>
      <c r="F692" s="3" t="s">
        <v>860</v>
      </c>
      <c r="G692" s="3" t="s">
        <v>21</v>
      </c>
      <c r="H692" s="2" t="s">
        <v>38</v>
      </c>
      <c r="I692" s="2" t="s">
        <v>1913</v>
      </c>
      <c r="J692" s="3" t="str">
        <f>HYPERLINK("https://www.boe.es/gazeta/dias/1833/10/12/pdfs/GMD-1833-125.pdf#page=4","Abrir facsímil")</f>
        <v>Abrir facsímil</v>
      </c>
      <c r="K692" s="3" t="s">
        <v>40</v>
      </c>
    </row>
    <row r="693" spans="1:11" ht="42" customHeight="1">
      <c r="A693" s="2" t="s">
        <v>1914</v>
      </c>
      <c r="B693" s="2" t="s">
        <v>1914</v>
      </c>
      <c r="C693" s="2" t="s">
        <v>49</v>
      </c>
      <c r="D693" s="2" t="s">
        <v>50</v>
      </c>
      <c r="E693" s="5" t="s">
        <v>61</v>
      </c>
      <c r="F693" s="3" t="s">
        <v>62</v>
      </c>
      <c r="G693" s="3" t="s">
        <v>89</v>
      </c>
      <c r="H693" s="2" t="s">
        <v>22</v>
      </c>
      <c r="I693" s="2" t="s">
        <v>1915</v>
      </c>
      <c r="J693" s="3" t="str">
        <f>HYPERLINK("https://www.boe.es/gazeta/dias/1833/10/15/pdfs/GMD-1833-126.pdf#page=3","Abrir facsímil")</f>
        <v>Abrir facsímil</v>
      </c>
      <c r="K693" s="3" t="s">
        <v>24</v>
      </c>
    </row>
    <row r="694" spans="1:11" ht="42" customHeight="1">
      <c r="A694" s="2" t="s">
        <v>1916</v>
      </c>
      <c r="B694" s="2" t="s">
        <v>1917</v>
      </c>
      <c r="C694" s="2" t="s">
        <v>49</v>
      </c>
      <c r="D694" s="2" t="s">
        <v>50</v>
      </c>
      <c r="E694" s="5" t="s">
        <v>58</v>
      </c>
      <c r="F694" s="3" t="s">
        <v>59</v>
      </c>
      <c r="G694" s="3" t="s">
        <v>56</v>
      </c>
      <c r="H694" s="2" t="s">
        <v>22</v>
      </c>
      <c r="I694" s="2" t="s">
        <v>1918</v>
      </c>
      <c r="J694" s="3" t="str">
        <f>HYPERLINK("https://www.boe.es/gazeta/dias/1833/10/03/pdfs/GMD-1833-121.pdf#page=1","Abrir facsímil")</f>
        <v>Abrir facsímil</v>
      </c>
      <c r="K694" s="3" t="s">
        <v>24</v>
      </c>
    </row>
    <row r="695" spans="1:11" ht="42" customHeight="1">
      <c r="A695" s="2" t="s">
        <v>1916</v>
      </c>
      <c r="B695" s="2" t="s">
        <v>1917</v>
      </c>
      <c r="C695" s="2" t="s">
        <v>33</v>
      </c>
      <c r="D695" s="2" t="s">
        <v>34</v>
      </c>
      <c r="E695" s="5" t="s">
        <v>61</v>
      </c>
      <c r="F695" s="3" t="s">
        <v>62</v>
      </c>
      <c r="G695" s="3" t="s">
        <v>37</v>
      </c>
      <c r="H695" s="2" t="s">
        <v>22</v>
      </c>
      <c r="I695" s="2" t="s">
        <v>1919</v>
      </c>
      <c r="J695" s="3" t="str">
        <f>HYPERLINK("https://www.boe.es/gazeta/dias/1833/10/15/pdfs/GMD-1833-126.pdf#page=2","Abrir facsímil")</f>
        <v>Abrir facsímil</v>
      </c>
      <c r="K695" s="3" t="s">
        <v>24</v>
      </c>
    </row>
    <row r="696" spans="1:11" ht="42" customHeight="1">
      <c r="A696" s="2" t="s">
        <v>1916</v>
      </c>
      <c r="B696" s="2" t="s">
        <v>1917</v>
      </c>
      <c r="C696" s="2" t="s">
        <v>49</v>
      </c>
      <c r="D696" s="2" t="s">
        <v>50</v>
      </c>
      <c r="E696" s="5" t="s">
        <v>61</v>
      </c>
      <c r="F696" s="3" t="s">
        <v>62</v>
      </c>
      <c r="G696" s="3" t="s">
        <v>89</v>
      </c>
      <c r="H696" s="2" t="s">
        <v>22</v>
      </c>
      <c r="I696" s="2" t="s">
        <v>1920</v>
      </c>
      <c r="J696" s="3" t="str">
        <f>HYPERLINK("https://www.boe.es/gazeta/dias/1833/10/15/pdfs/GMD-1833-126.pdf#page=3","Abrir facsímil")</f>
        <v>Abrir facsímil</v>
      </c>
      <c r="K696" s="3" t="s">
        <v>24</v>
      </c>
    </row>
    <row r="697" spans="1:11" ht="42" customHeight="1">
      <c r="A697" s="2" t="s">
        <v>1921</v>
      </c>
      <c r="B697" s="2" t="s">
        <v>1922</v>
      </c>
      <c r="C697" s="2" t="s">
        <v>26</v>
      </c>
      <c r="D697" s="2" t="s">
        <v>18</v>
      </c>
      <c r="E697" s="5" t="s">
        <v>197</v>
      </c>
      <c r="F697" s="3" t="s">
        <v>198</v>
      </c>
      <c r="G697" s="3" t="s">
        <v>21</v>
      </c>
      <c r="H697" s="2" t="s">
        <v>22</v>
      </c>
      <c r="I697" s="2" t="s">
        <v>1923</v>
      </c>
      <c r="J697" s="3" t="str">
        <f>HYPERLINK("https://www.boe.es/gazeta/dias/1833/05/07/pdfs/GMD-1833-56.pdf#page=4","Abrir facsímil")</f>
        <v>Abrir facsímil</v>
      </c>
      <c r="K697" s="3" t="s">
        <v>24</v>
      </c>
    </row>
    <row r="698" spans="1:11" ht="42" customHeight="1">
      <c r="A698" s="2" t="s">
        <v>1924</v>
      </c>
      <c r="B698" s="2" t="s">
        <v>1925</v>
      </c>
      <c r="C698" s="2" t="s">
        <v>33</v>
      </c>
      <c r="D698" s="2" t="s">
        <v>34</v>
      </c>
      <c r="E698" s="5" t="s">
        <v>54</v>
      </c>
      <c r="F698" s="3" t="s">
        <v>55</v>
      </c>
      <c r="G698" s="3" t="s">
        <v>56</v>
      </c>
      <c r="H698" s="2" t="s">
        <v>22</v>
      </c>
      <c r="I698" s="2" t="s">
        <v>1926</v>
      </c>
      <c r="J698" s="3" t="str">
        <f>HYPERLINK("https://www.boe.es/gazeta/dias/1833/05/11/pdfs/GMD-1833-58.pdf#page=1","Abrir facsímil")</f>
        <v>Abrir facsímil</v>
      </c>
      <c r="K698" s="3" t="s">
        <v>24</v>
      </c>
    </row>
    <row r="699" spans="1:11" ht="42" customHeight="1">
      <c r="A699" s="2" t="s">
        <v>1927</v>
      </c>
      <c r="B699" s="2" t="s">
        <v>1928</v>
      </c>
      <c r="C699" s="2" t="s">
        <v>33</v>
      </c>
      <c r="D699" s="2" t="s">
        <v>34</v>
      </c>
      <c r="E699" s="5" t="s">
        <v>566</v>
      </c>
      <c r="F699" s="3" t="s">
        <v>567</v>
      </c>
      <c r="G699" s="3" t="s">
        <v>21</v>
      </c>
      <c r="H699" s="2" t="s">
        <v>22</v>
      </c>
      <c r="I699" s="2" t="s">
        <v>1929</v>
      </c>
      <c r="J699" s="3" t="str">
        <f>HYPERLINK("https://www.boe.es/gazeta/dias/1833/07/30/pdfs/GMD-1833-92.pdf#page=4","Abrir facsímil")</f>
        <v>Abrir facsímil</v>
      </c>
      <c r="K699" s="3" t="s">
        <v>24</v>
      </c>
    </row>
    <row r="700" spans="1:11" ht="42" customHeight="1">
      <c r="A700" s="2" t="s">
        <v>1930</v>
      </c>
      <c r="B700" s="2" t="s">
        <v>1931</v>
      </c>
      <c r="C700" s="2" t="s">
        <v>33</v>
      </c>
      <c r="D700" s="2" t="s">
        <v>34</v>
      </c>
      <c r="E700" s="5" t="s">
        <v>561</v>
      </c>
      <c r="F700" s="3" t="s">
        <v>562</v>
      </c>
      <c r="G700" s="3" t="s">
        <v>89</v>
      </c>
      <c r="H700" s="2" t="s">
        <v>22</v>
      </c>
      <c r="I700" s="2" t="s">
        <v>1932</v>
      </c>
      <c r="J700" s="3" t="str">
        <f>HYPERLINK("https://www.boe.es/gazeta/dias/1833/07/20/pdfs/GMD-1833-88.pdf#page=3","Abrir facsímil")</f>
        <v>Abrir facsímil</v>
      </c>
      <c r="K700" s="3" t="s">
        <v>24</v>
      </c>
    </row>
    <row r="701" spans="1:11" ht="42" customHeight="1">
      <c r="A701" s="2" t="s">
        <v>1933</v>
      </c>
      <c r="B701" s="2" t="s">
        <v>1934</v>
      </c>
      <c r="C701" s="2" t="s">
        <v>33</v>
      </c>
      <c r="D701" s="2" t="s">
        <v>34</v>
      </c>
      <c r="E701" s="5" t="s">
        <v>281</v>
      </c>
      <c r="F701" s="3" t="s">
        <v>282</v>
      </c>
      <c r="G701" s="3" t="s">
        <v>21</v>
      </c>
      <c r="H701" s="2" t="s">
        <v>22</v>
      </c>
      <c r="I701" s="2" t="s">
        <v>1935</v>
      </c>
      <c r="J701" s="3" t="str">
        <f>HYPERLINK("https://www.boe.es/gazeta/dias/1833/01/08/pdfs/GMD-1833-4.pdf#page=4","Abrir facsímil")</f>
        <v>Abrir facsímil</v>
      </c>
      <c r="K701" s="3" t="s">
        <v>24</v>
      </c>
    </row>
    <row r="702" spans="1:11" ht="42" customHeight="1">
      <c r="A702" s="2" t="s">
        <v>1936</v>
      </c>
      <c r="B702" s="2" t="s">
        <v>1937</v>
      </c>
      <c r="C702" s="2" t="s">
        <v>49</v>
      </c>
      <c r="D702" s="2" t="s">
        <v>50</v>
      </c>
      <c r="E702" s="5" t="s">
        <v>233</v>
      </c>
      <c r="F702" s="3" t="s">
        <v>234</v>
      </c>
      <c r="G702" s="3" t="s">
        <v>21</v>
      </c>
      <c r="H702" s="2" t="s">
        <v>22</v>
      </c>
      <c r="I702" s="2" t="s">
        <v>1938</v>
      </c>
      <c r="J702" s="3" t="str">
        <f>HYPERLINK("https://www.boe.es/gazeta/dias/1833/11/21/pdfs/GMD-1833-146.pdf#page=4","Abrir facsímil")</f>
        <v>Abrir facsímil</v>
      </c>
      <c r="K702" s="3" t="s">
        <v>24</v>
      </c>
    </row>
    <row r="703" spans="1:11" ht="42" customHeight="1">
      <c r="A703" s="2" t="s">
        <v>1939</v>
      </c>
      <c r="B703" s="2" t="s">
        <v>1940</v>
      </c>
      <c r="C703" s="2" t="s">
        <v>131</v>
      </c>
      <c r="D703" s="2" t="s">
        <v>18</v>
      </c>
      <c r="E703" s="5" t="s">
        <v>618</v>
      </c>
      <c r="F703" s="3" t="s">
        <v>619</v>
      </c>
      <c r="G703" s="3" t="s">
        <v>21</v>
      </c>
      <c r="H703" s="2" t="s">
        <v>22</v>
      </c>
      <c r="I703" s="2" t="s">
        <v>1941</v>
      </c>
      <c r="J703" s="3" t="str">
        <f>HYPERLINK("https://www.boe.es/gazeta/dias/1833/01/29/pdfs/GMD-1833-13.pdf#page=4","Abrir facsímil")</f>
        <v>Abrir facsímil</v>
      </c>
      <c r="K703" s="3" t="s">
        <v>24</v>
      </c>
    </row>
    <row r="704" spans="1:11" ht="42" customHeight="1">
      <c r="A704" s="2" t="s">
        <v>1942</v>
      </c>
      <c r="B704" s="2" t="s">
        <v>1943</v>
      </c>
      <c r="C704" s="2" t="s">
        <v>26</v>
      </c>
      <c r="D704" s="2" t="s">
        <v>18</v>
      </c>
      <c r="E704" s="5" t="s">
        <v>277</v>
      </c>
      <c r="F704" s="3" t="s">
        <v>278</v>
      </c>
      <c r="G704" s="3" t="s">
        <v>45</v>
      </c>
      <c r="H704" s="2" t="s">
        <v>38</v>
      </c>
      <c r="I704" s="2" t="s">
        <v>1944</v>
      </c>
      <c r="J704" s="3" t="str">
        <f>HYPERLINK("https://www.boe.es/gazeta/dias/1833/12/12/pdfs/GMD-1833-158.pdf#page=6","Abrir facsímil")</f>
        <v>Abrir facsímil</v>
      </c>
      <c r="K704" s="3" t="s">
        <v>40</v>
      </c>
    </row>
    <row r="705" spans="1:11" ht="42" customHeight="1">
      <c r="A705" s="2" t="s">
        <v>1945</v>
      </c>
      <c r="B705" s="2" t="s">
        <v>1945</v>
      </c>
      <c r="C705" s="2" t="s">
        <v>33</v>
      </c>
      <c r="D705" s="2" t="s">
        <v>191</v>
      </c>
      <c r="E705" s="5" t="s">
        <v>272</v>
      </c>
      <c r="F705" s="3" t="s">
        <v>885</v>
      </c>
      <c r="G705" s="3" t="s">
        <v>56</v>
      </c>
      <c r="H705" s="2" t="s">
        <v>22</v>
      </c>
      <c r="I705" s="2" t="s">
        <v>1946</v>
      </c>
      <c r="J705" s="3" t="str">
        <f>HYPERLINK("https://www.boe.es/gazeta/dias/1833/11/19/pdfs/GMD-1833-145E.pdf#page=1","Abrir facsímil")</f>
        <v>Abrir facsímil</v>
      </c>
      <c r="K705" s="3" t="s">
        <v>24</v>
      </c>
    </row>
    <row r="706" spans="1:11" ht="42" customHeight="1">
      <c r="A706" s="2" t="s">
        <v>1947</v>
      </c>
      <c r="B706" s="2" t="s">
        <v>1948</v>
      </c>
      <c r="C706" s="2" t="s">
        <v>33</v>
      </c>
      <c r="D706" s="2" t="s">
        <v>191</v>
      </c>
      <c r="E706" s="5" t="s">
        <v>272</v>
      </c>
      <c r="F706" s="3" t="s">
        <v>885</v>
      </c>
      <c r="G706" s="3" t="s">
        <v>56</v>
      </c>
      <c r="H706" s="2" t="s">
        <v>22</v>
      </c>
      <c r="I706" s="2" t="s">
        <v>1949</v>
      </c>
      <c r="J706" s="3" t="str">
        <f>HYPERLINK("https://www.boe.es/gazeta/dias/1833/11/19/pdfs/GMD-1833-145E.pdf#page=1","Abrir facsímil")</f>
        <v>Abrir facsímil</v>
      </c>
      <c r="K706" s="3" t="s">
        <v>24</v>
      </c>
    </row>
    <row r="707" spans="1:11" ht="42" customHeight="1">
      <c r="A707" s="2" t="s">
        <v>1950</v>
      </c>
      <c r="B707" s="2" t="s">
        <v>1951</v>
      </c>
      <c r="C707" s="2" t="s">
        <v>26</v>
      </c>
      <c r="D707" s="2" t="s">
        <v>18</v>
      </c>
      <c r="E707" s="5" t="s">
        <v>197</v>
      </c>
      <c r="F707" s="3" t="s">
        <v>198</v>
      </c>
      <c r="G707" s="3" t="s">
        <v>21</v>
      </c>
      <c r="H707" s="2" t="s">
        <v>22</v>
      </c>
      <c r="I707" s="2" t="s">
        <v>1952</v>
      </c>
      <c r="J707" s="3" t="str">
        <f>HYPERLINK("https://www.boe.es/gazeta/dias/1833/05/07/pdfs/GMD-1833-56.pdf#page=4","Abrir facsímil")</f>
        <v>Abrir facsímil</v>
      </c>
      <c r="K707" s="3" t="s">
        <v>24</v>
      </c>
    </row>
    <row r="708" spans="1:11" ht="42" customHeight="1">
      <c r="A708" s="2" t="s">
        <v>1953</v>
      </c>
      <c r="B708" s="2" t="s">
        <v>1954</v>
      </c>
      <c r="C708" s="2" t="s">
        <v>122</v>
      </c>
      <c r="D708" s="2" t="s">
        <v>18</v>
      </c>
      <c r="E708" s="5" t="s">
        <v>399</v>
      </c>
      <c r="F708" s="3" t="s">
        <v>400</v>
      </c>
      <c r="G708" s="3" t="s">
        <v>21</v>
      </c>
      <c r="H708" s="2" t="s">
        <v>22</v>
      </c>
      <c r="I708" s="2" t="s">
        <v>1955</v>
      </c>
      <c r="J708" s="3" t="str">
        <f>HYPERLINK("https://www.boe.es/gazeta/dias/1833/05/18/pdfs/GMD-1833-61.pdf#page=4","Abrir facsímil")</f>
        <v>Abrir facsímil</v>
      </c>
      <c r="K708" s="3" t="s">
        <v>24</v>
      </c>
    </row>
    <row r="709" spans="1:11" ht="42" customHeight="1">
      <c r="A709" s="2" t="s">
        <v>1956</v>
      </c>
      <c r="B709" s="2" t="s">
        <v>1957</v>
      </c>
      <c r="C709" s="2" t="s">
        <v>26</v>
      </c>
      <c r="D709" s="2" t="s">
        <v>18</v>
      </c>
      <c r="E709" s="5" t="s">
        <v>541</v>
      </c>
      <c r="F709" s="3" t="s">
        <v>542</v>
      </c>
      <c r="G709" s="3" t="s">
        <v>21</v>
      </c>
      <c r="H709" s="2" t="s">
        <v>22</v>
      </c>
      <c r="I709" s="2" t="s">
        <v>1958</v>
      </c>
      <c r="J709" s="3" t="str">
        <f>HYPERLINK("https://www.boe.es/gazeta/dias/1833/05/25/pdfs/GMD-1833-64.pdf#page=4","Abrir facsímil")</f>
        <v>Abrir facsímil</v>
      </c>
      <c r="K709" s="3" t="s">
        <v>24</v>
      </c>
    </row>
    <row r="710" spans="1:11" ht="42" customHeight="1">
      <c r="A710" s="2" t="s">
        <v>1959</v>
      </c>
      <c r="B710" s="2" t="s">
        <v>1960</v>
      </c>
      <c r="C710" s="2" t="s">
        <v>49</v>
      </c>
      <c r="D710" s="2" t="s">
        <v>50</v>
      </c>
      <c r="E710" s="5" t="s">
        <v>452</v>
      </c>
      <c r="F710" s="3" t="s">
        <v>453</v>
      </c>
      <c r="G710" s="3" t="s">
        <v>89</v>
      </c>
      <c r="H710" s="2" t="s">
        <v>22</v>
      </c>
      <c r="I710" s="2" t="s">
        <v>1961</v>
      </c>
      <c r="J710" s="3" t="str">
        <f>HYPERLINK("https://www.boe.es/gazeta/dias/1833/12/17/pdfs/GMD-1833-161.pdf#page=3","Abrir facsímil")</f>
        <v>Abrir facsímil</v>
      </c>
      <c r="K710" s="3" t="s">
        <v>24</v>
      </c>
    </row>
    <row r="711" spans="1:11" ht="42" customHeight="1">
      <c r="A711" s="2" t="s">
        <v>1962</v>
      </c>
      <c r="B711" s="2" t="s">
        <v>1963</v>
      </c>
      <c r="C711" s="2" t="s">
        <v>49</v>
      </c>
      <c r="D711" s="2" t="s">
        <v>50</v>
      </c>
      <c r="E711" s="5" t="s">
        <v>61</v>
      </c>
      <c r="F711" s="3" t="s">
        <v>62</v>
      </c>
      <c r="G711" s="3" t="s">
        <v>89</v>
      </c>
      <c r="H711" s="2" t="s">
        <v>22</v>
      </c>
      <c r="I711" s="2" t="s">
        <v>1964</v>
      </c>
      <c r="J711" s="3" t="str">
        <f>HYPERLINK("https://www.boe.es/gazeta/dias/1833/10/15/pdfs/GMD-1833-126.pdf#page=3","Abrir facsímil")</f>
        <v>Abrir facsímil</v>
      </c>
      <c r="K711" s="3" t="s">
        <v>24</v>
      </c>
    </row>
    <row r="712" spans="1:11" ht="42" customHeight="1">
      <c r="A712" s="2" t="s">
        <v>1965</v>
      </c>
      <c r="B712" s="2" t="s">
        <v>1965</v>
      </c>
      <c r="C712" s="2" t="s">
        <v>33</v>
      </c>
      <c r="D712" s="2" t="s">
        <v>34</v>
      </c>
      <c r="E712" s="5" t="s">
        <v>452</v>
      </c>
      <c r="F712" s="3" t="s">
        <v>453</v>
      </c>
      <c r="G712" s="3" t="s">
        <v>127</v>
      </c>
      <c r="H712" s="2" t="s">
        <v>22</v>
      </c>
      <c r="I712" s="2" t="s">
        <v>1966</v>
      </c>
      <c r="J712" s="3" t="str">
        <f>HYPERLINK("https://www.boe.es/gazeta/dias/1833/12/17/pdfs/GMD-1833-161.pdf#page=5","Abrir facsímil")</f>
        <v>Abrir facsímil</v>
      </c>
      <c r="K712" s="3" t="s">
        <v>24</v>
      </c>
    </row>
    <row r="713" spans="1:11" ht="42" customHeight="1">
      <c r="A713" s="2" t="s">
        <v>1967</v>
      </c>
      <c r="B713" s="2" t="s">
        <v>1968</v>
      </c>
      <c r="C713" s="2" t="s">
        <v>49</v>
      </c>
      <c r="D713" s="2" t="s">
        <v>50</v>
      </c>
      <c r="E713" s="5" t="s">
        <v>681</v>
      </c>
      <c r="F713" s="3" t="s">
        <v>682</v>
      </c>
      <c r="G713" s="3" t="s">
        <v>45</v>
      </c>
      <c r="H713" s="2" t="s">
        <v>22</v>
      </c>
      <c r="I713" s="2" t="s">
        <v>1969</v>
      </c>
      <c r="J713" s="3" t="str">
        <f>HYPERLINK("https://www.boe.es/gazeta/dias/1833/08/13/pdfs/GMD-1833-98.pdf#page=6","Abrir facsímil")</f>
        <v>Abrir facsímil</v>
      </c>
      <c r="K713" s="3" t="s">
        <v>24</v>
      </c>
    </row>
    <row r="714" spans="1:11" ht="42" customHeight="1">
      <c r="A714" s="2" t="s">
        <v>1970</v>
      </c>
      <c r="B714" s="2" t="s">
        <v>1971</v>
      </c>
      <c r="C714" s="2" t="s">
        <v>33</v>
      </c>
      <c r="D714" s="2" t="s">
        <v>191</v>
      </c>
      <c r="E714" s="5" t="s">
        <v>426</v>
      </c>
      <c r="F714" s="3" t="s">
        <v>427</v>
      </c>
      <c r="G714" s="3" t="s">
        <v>56</v>
      </c>
      <c r="H714" s="2" t="s">
        <v>22</v>
      </c>
      <c r="I714" s="2" t="s">
        <v>1972</v>
      </c>
      <c r="J714" s="3" t="str">
        <f>HYPERLINK("https://www.boe.es/gazeta/dias/1833/10/31/pdfs/GMD-1833-136E.pdf#page=1","Abrir facsímil")</f>
        <v>Abrir facsímil</v>
      </c>
      <c r="K714" s="3" t="s">
        <v>24</v>
      </c>
    </row>
    <row r="715" spans="1:11" ht="42" customHeight="1">
      <c r="A715" s="2" t="s">
        <v>1973</v>
      </c>
      <c r="B715" s="2" t="s">
        <v>1974</v>
      </c>
      <c r="C715" s="2" t="s">
        <v>33</v>
      </c>
      <c r="D715" s="2" t="s">
        <v>191</v>
      </c>
      <c r="E715" s="5" t="s">
        <v>192</v>
      </c>
      <c r="F715" s="3" t="s">
        <v>193</v>
      </c>
      <c r="G715" s="3" t="s">
        <v>56</v>
      </c>
      <c r="H715" s="2" t="s">
        <v>22</v>
      </c>
      <c r="I715" s="2" t="s">
        <v>1975</v>
      </c>
      <c r="J715" s="3" t="str">
        <f>HYPERLINK("https://www.boe.es/gazeta/dias/1833/12/14/pdfs/GMD-1833-160E.pdf#page=1","Abrir facsímil")</f>
        <v>Abrir facsímil</v>
      </c>
      <c r="K715" s="3" t="s">
        <v>24</v>
      </c>
    </row>
    <row r="716" spans="1:11" ht="42" customHeight="1">
      <c r="A716" s="2" t="s">
        <v>1976</v>
      </c>
      <c r="B716" s="2" t="s">
        <v>1976</v>
      </c>
      <c r="C716" s="2" t="s">
        <v>33</v>
      </c>
      <c r="D716" s="2" t="s">
        <v>191</v>
      </c>
      <c r="E716" s="5" t="s">
        <v>1977</v>
      </c>
      <c r="F716" s="3" t="s">
        <v>1978</v>
      </c>
      <c r="G716" s="3" t="s">
        <v>56</v>
      </c>
      <c r="H716" s="2" t="s">
        <v>22</v>
      </c>
      <c r="I716" s="2" t="s">
        <v>1979</v>
      </c>
      <c r="J716" s="3" t="str">
        <f>HYPERLINK("https://www.boe.es/gazeta/dias/1833/11/29/pdfs/GMD-1833-152E.pdf#page=1","Abrir facsímil")</f>
        <v>Abrir facsímil</v>
      </c>
      <c r="K716" s="3" t="s">
        <v>24</v>
      </c>
    </row>
    <row r="717" spans="1:11" ht="42" customHeight="1">
      <c r="A717" s="2" t="s">
        <v>1980</v>
      </c>
      <c r="B717" s="2" t="s">
        <v>1981</v>
      </c>
      <c r="C717" s="2" t="s">
        <v>33</v>
      </c>
      <c r="D717" s="2" t="s">
        <v>34</v>
      </c>
      <c r="E717" s="5" t="s">
        <v>506</v>
      </c>
      <c r="F717" s="3" t="s">
        <v>507</v>
      </c>
      <c r="G717" s="3" t="s">
        <v>21</v>
      </c>
      <c r="H717" s="2" t="s">
        <v>22</v>
      </c>
      <c r="I717" s="2" t="s">
        <v>1982</v>
      </c>
      <c r="J717" s="3" t="str">
        <f>HYPERLINK("https://www.boe.es/gazeta/dias/1833/02/14/pdfs/GMD-1833-20.pdf#page=4","Abrir facsímil")</f>
        <v>Abrir facsímil</v>
      </c>
      <c r="K717" s="3" t="s">
        <v>24</v>
      </c>
    </row>
    <row r="718" spans="1:11" ht="42" customHeight="1">
      <c r="A718" s="2" t="s">
        <v>1980</v>
      </c>
      <c r="B718" s="2" t="s">
        <v>1981</v>
      </c>
      <c r="C718" s="2" t="s">
        <v>33</v>
      </c>
      <c r="D718" s="2" t="s">
        <v>34</v>
      </c>
      <c r="E718" s="5" t="s">
        <v>452</v>
      </c>
      <c r="F718" s="3" t="s">
        <v>453</v>
      </c>
      <c r="G718" s="3" t="s">
        <v>89</v>
      </c>
      <c r="H718" s="2" t="s">
        <v>22</v>
      </c>
      <c r="I718" s="2" t="s">
        <v>1983</v>
      </c>
      <c r="J718" s="3" t="str">
        <f>HYPERLINK("https://www.boe.es/gazeta/dias/1833/12/17/pdfs/GMD-1833-161.pdf#page=3","Abrir facsímil")</f>
        <v>Abrir facsímil</v>
      </c>
      <c r="K718" s="3" t="s">
        <v>24</v>
      </c>
    </row>
    <row r="719" spans="1:11" ht="42" customHeight="1">
      <c r="A719" s="2" t="s">
        <v>1984</v>
      </c>
      <c r="B719" s="2" t="s">
        <v>1985</v>
      </c>
      <c r="C719" s="2" t="s">
        <v>49</v>
      </c>
      <c r="D719" s="2" t="s">
        <v>50</v>
      </c>
      <c r="E719" s="5" t="s">
        <v>58</v>
      </c>
      <c r="F719" s="3" t="s">
        <v>59</v>
      </c>
      <c r="G719" s="3" t="s">
        <v>56</v>
      </c>
      <c r="H719" s="2" t="s">
        <v>22</v>
      </c>
      <c r="I719" s="2" t="s">
        <v>1986</v>
      </c>
      <c r="J719" s="3" t="str">
        <f>HYPERLINK("https://www.boe.es/gazeta/dias/1833/10/03/pdfs/GMD-1833-121.pdf#page=1","Abrir facsímil")</f>
        <v>Abrir facsímil</v>
      </c>
      <c r="K719" s="3" t="s">
        <v>24</v>
      </c>
    </row>
    <row r="720" spans="1:11" ht="42" customHeight="1">
      <c r="A720" s="2" t="s">
        <v>1984</v>
      </c>
      <c r="B720" s="2" t="s">
        <v>1985</v>
      </c>
      <c r="C720" s="2" t="s">
        <v>49</v>
      </c>
      <c r="D720" s="2" t="s">
        <v>50</v>
      </c>
      <c r="E720" s="5" t="s">
        <v>61</v>
      </c>
      <c r="F720" s="3" t="s">
        <v>62</v>
      </c>
      <c r="G720" s="3" t="s">
        <v>89</v>
      </c>
      <c r="H720" s="2" t="s">
        <v>22</v>
      </c>
      <c r="I720" s="2" t="s">
        <v>1987</v>
      </c>
      <c r="J720" s="3" t="str">
        <f>HYPERLINK("https://www.boe.es/gazeta/dias/1833/10/15/pdfs/GMD-1833-126.pdf#page=3","Abrir facsímil")</f>
        <v>Abrir facsímil</v>
      </c>
      <c r="K720" s="3" t="s">
        <v>24</v>
      </c>
    </row>
    <row r="721" spans="1:11" ht="42" customHeight="1">
      <c r="A721" s="2" t="s">
        <v>1988</v>
      </c>
      <c r="B721" s="2" t="s">
        <v>1988</v>
      </c>
      <c r="C721" s="2" t="s">
        <v>33</v>
      </c>
      <c r="D721" s="2" t="s">
        <v>34</v>
      </c>
      <c r="E721" s="5" t="s">
        <v>118</v>
      </c>
      <c r="F721" s="3" t="s">
        <v>119</v>
      </c>
      <c r="G721" s="3" t="s">
        <v>37</v>
      </c>
      <c r="H721" s="2" t="s">
        <v>22</v>
      </c>
      <c r="I721" s="2" t="s">
        <v>1989</v>
      </c>
      <c r="J721" s="3" t="str">
        <f>HYPERLINK("https://www.boe.es/gazeta/dias/1833/01/19/pdfs/GMD-1833-9.pdf#page=2","Abrir facsímil")</f>
        <v>Abrir facsímil</v>
      </c>
      <c r="K721" s="3" t="s">
        <v>24</v>
      </c>
    </row>
    <row r="722" spans="1:11" ht="42" customHeight="1">
      <c r="A722" s="2" t="s">
        <v>1990</v>
      </c>
      <c r="B722" s="2" t="s">
        <v>1991</v>
      </c>
      <c r="C722" s="2" t="s">
        <v>33</v>
      </c>
      <c r="D722" s="2" t="s">
        <v>34</v>
      </c>
      <c r="E722" s="5" t="s">
        <v>150</v>
      </c>
      <c r="F722" s="3" t="s">
        <v>151</v>
      </c>
      <c r="G722" s="3" t="s">
        <v>89</v>
      </c>
      <c r="H722" s="2" t="s">
        <v>22</v>
      </c>
      <c r="I722" s="2" t="s">
        <v>1992</v>
      </c>
      <c r="J722" s="3" t="str">
        <f>HYPERLINK("https://www.boe.es/gazeta/dias/1833/10/24/pdfs/GMD-1833-131.pdf#page=3","Abrir facsímil")</f>
        <v>Abrir facsímil</v>
      </c>
      <c r="K722" s="3" t="s">
        <v>24</v>
      </c>
    </row>
    <row r="723" spans="1:11" ht="42" customHeight="1">
      <c r="A723" s="2" t="s">
        <v>1993</v>
      </c>
      <c r="B723" s="2" t="s">
        <v>1994</v>
      </c>
      <c r="C723" s="2" t="s">
        <v>49</v>
      </c>
      <c r="D723" s="2" t="s">
        <v>50</v>
      </c>
      <c r="E723" s="5" t="s">
        <v>208</v>
      </c>
      <c r="F723" s="3" t="s">
        <v>209</v>
      </c>
      <c r="G723" s="3" t="s">
        <v>37</v>
      </c>
      <c r="H723" s="2" t="s">
        <v>22</v>
      </c>
      <c r="I723" s="2" t="s">
        <v>1995</v>
      </c>
      <c r="J723" s="3" t="str">
        <f>HYPERLINK("https://www.boe.es/gazeta/dias/1833/01/01/pdfs/GMD-1833-1.pdf#page=2","Abrir facsímil")</f>
        <v>Abrir facsímil</v>
      </c>
      <c r="K723" s="3" t="s">
        <v>24</v>
      </c>
    </row>
    <row r="724" spans="1:11" ht="42" customHeight="1">
      <c r="A724" s="2" t="s">
        <v>1996</v>
      </c>
      <c r="B724" s="2" t="s">
        <v>1997</v>
      </c>
      <c r="C724" s="2" t="s">
        <v>33</v>
      </c>
      <c r="D724" s="2" t="s">
        <v>34</v>
      </c>
      <c r="E724" s="5" t="s">
        <v>298</v>
      </c>
      <c r="F724" s="3" t="s">
        <v>299</v>
      </c>
      <c r="G724" s="3" t="s">
        <v>21</v>
      </c>
      <c r="H724" s="2" t="s">
        <v>22</v>
      </c>
      <c r="I724" s="2" t="s">
        <v>1998</v>
      </c>
      <c r="J724" s="3" t="str">
        <f>HYPERLINK("https://www.boe.es/gazeta/dias/1833/12/26/pdfs/GMD-1833-165.pdf#page=4","Abrir facsímil")</f>
        <v>Abrir facsímil</v>
      </c>
      <c r="K724" s="3" t="s">
        <v>24</v>
      </c>
    </row>
    <row r="725" spans="1:11" ht="42" customHeight="1">
      <c r="A725" s="2" t="s">
        <v>1999</v>
      </c>
      <c r="B725" s="2" t="s">
        <v>2000</v>
      </c>
      <c r="C725" s="2" t="s">
        <v>131</v>
      </c>
      <c r="D725" s="2" t="s">
        <v>18</v>
      </c>
      <c r="E725" s="5" t="s">
        <v>927</v>
      </c>
      <c r="F725" s="3" t="s">
        <v>928</v>
      </c>
      <c r="G725" s="3" t="s">
        <v>21</v>
      </c>
      <c r="H725" s="2" t="s">
        <v>22</v>
      </c>
      <c r="I725" s="2" t="s">
        <v>2001</v>
      </c>
      <c r="J725" s="3" t="str">
        <f>HYPERLINK("https://www.boe.es/gazeta/dias/1833/10/01/pdfs/GMD-1833-120.pdf#page=4","Abrir facsímil")</f>
        <v>Abrir facsímil</v>
      </c>
      <c r="K725" s="3" t="s">
        <v>24</v>
      </c>
    </row>
    <row r="726" spans="1:11" ht="42" customHeight="1">
      <c r="A726" s="2" t="s">
        <v>2002</v>
      </c>
      <c r="B726" s="2" t="s">
        <v>2002</v>
      </c>
      <c r="C726" s="2" t="s">
        <v>33</v>
      </c>
      <c r="D726" s="2" t="s">
        <v>34</v>
      </c>
      <c r="E726" s="5" t="s">
        <v>1138</v>
      </c>
      <c r="F726" s="3" t="s">
        <v>1139</v>
      </c>
      <c r="G726" s="3" t="s">
        <v>127</v>
      </c>
      <c r="H726" s="2" t="s">
        <v>22</v>
      </c>
      <c r="I726" s="2" t="s">
        <v>2003</v>
      </c>
      <c r="J726" s="3" t="str">
        <f>HYPERLINK("https://www.boe.es/gazeta/dias/1833/10/26/pdfs/GMD-1833-132.pdf#page=5","Abrir facsímil")</f>
        <v>Abrir facsímil</v>
      </c>
      <c r="K726" s="3" t="s">
        <v>24</v>
      </c>
    </row>
    <row r="727" spans="1:11" ht="42" customHeight="1">
      <c r="A727" s="2" t="s">
        <v>2004</v>
      </c>
      <c r="B727" s="2" t="s">
        <v>2005</v>
      </c>
      <c r="C727" s="2" t="s">
        <v>49</v>
      </c>
      <c r="D727" s="2" t="s">
        <v>50</v>
      </c>
      <c r="E727" s="5" t="s">
        <v>566</v>
      </c>
      <c r="F727" s="3" t="s">
        <v>567</v>
      </c>
      <c r="G727" s="3" t="s">
        <v>56</v>
      </c>
      <c r="H727" s="2" t="s">
        <v>22</v>
      </c>
      <c r="I727" s="2" t="s">
        <v>2006</v>
      </c>
      <c r="J727" s="3" t="str">
        <f>HYPERLINK("https://www.boe.es/gazeta/dias/1833/07/30/pdfs/GMD-1833-92.pdf#page=1","Abrir facsímil")</f>
        <v>Abrir facsímil</v>
      </c>
      <c r="K727" s="3" t="s">
        <v>24</v>
      </c>
    </row>
    <row r="728" spans="1:11" ht="42" customHeight="1">
      <c r="A728" s="2" t="s">
        <v>2007</v>
      </c>
      <c r="B728" s="2" t="s">
        <v>2008</v>
      </c>
      <c r="C728" s="2" t="s">
        <v>33</v>
      </c>
      <c r="D728" s="2" t="s">
        <v>34</v>
      </c>
      <c r="E728" s="5" t="s">
        <v>259</v>
      </c>
      <c r="F728" s="3" t="s">
        <v>260</v>
      </c>
      <c r="G728" s="3" t="s">
        <v>56</v>
      </c>
      <c r="H728" s="2" t="s">
        <v>38</v>
      </c>
      <c r="I728" s="2" t="s">
        <v>2009</v>
      </c>
      <c r="J728" s="3" t="str">
        <f>HYPERLINK("https://www.boe.es/gazeta/dias/1833/02/26/pdfs/GMD-1833-25.pdf#page=1","Abrir facsímil")</f>
        <v>Abrir facsímil</v>
      </c>
      <c r="K728" s="3" t="s">
        <v>40</v>
      </c>
    </row>
    <row r="729" spans="1:11" ht="42" customHeight="1">
      <c r="A729" s="2" t="s">
        <v>2007</v>
      </c>
      <c r="B729" s="2" t="s">
        <v>2008</v>
      </c>
      <c r="C729" s="2" t="s">
        <v>49</v>
      </c>
      <c r="D729" s="2" t="s">
        <v>50</v>
      </c>
      <c r="E729" s="5" t="s">
        <v>1582</v>
      </c>
      <c r="F729" s="3" t="s">
        <v>1583</v>
      </c>
      <c r="G729" s="3" t="s">
        <v>21</v>
      </c>
      <c r="H729" s="2" t="s">
        <v>38</v>
      </c>
      <c r="I729" s="2" t="s">
        <v>2010</v>
      </c>
      <c r="J729" s="3" t="str">
        <f>HYPERLINK("https://www.boe.es/gazeta/dias/1833/03/19/pdfs/GMD-1833-34.pdf#page=4","Abrir facsímil")</f>
        <v>Abrir facsímil</v>
      </c>
      <c r="K729" s="3" t="s">
        <v>40</v>
      </c>
    </row>
    <row r="730" spans="1:11" ht="42" customHeight="1">
      <c r="A730" s="2" t="s">
        <v>2011</v>
      </c>
      <c r="B730" s="2" t="s">
        <v>2012</v>
      </c>
      <c r="C730" s="2" t="s">
        <v>49</v>
      </c>
      <c r="D730" s="2" t="s">
        <v>50</v>
      </c>
      <c r="E730" s="5" t="s">
        <v>1371</v>
      </c>
      <c r="F730" s="3" t="s">
        <v>1372</v>
      </c>
      <c r="G730" s="3" t="s">
        <v>56</v>
      </c>
      <c r="H730" s="2" t="s">
        <v>38</v>
      </c>
      <c r="I730" s="2" t="s">
        <v>2013</v>
      </c>
      <c r="J730" s="3" t="str">
        <f>HYPERLINK("https://www.boe.es/gazeta/dias/1833/10/17/pdfs/GMD-1833-128.pdf#page=1","Abrir facsímil")</f>
        <v>Abrir facsímil</v>
      </c>
      <c r="K730" s="3" t="s">
        <v>40</v>
      </c>
    </row>
    <row r="731" spans="1:11" ht="42" customHeight="1">
      <c r="A731" s="2" t="s">
        <v>2014</v>
      </c>
      <c r="B731" s="2" t="s">
        <v>2015</v>
      </c>
      <c r="C731" s="2" t="s">
        <v>122</v>
      </c>
      <c r="D731" s="2" t="s">
        <v>18</v>
      </c>
      <c r="E731" s="5" t="s">
        <v>1083</v>
      </c>
      <c r="F731" s="3" t="s">
        <v>1084</v>
      </c>
      <c r="G731" s="3" t="s">
        <v>21</v>
      </c>
      <c r="H731" s="2" t="s">
        <v>22</v>
      </c>
      <c r="I731" s="2" t="s">
        <v>2016</v>
      </c>
      <c r="J731" s="3" t="str">
        <f>HYPERLINK("https://www.boe.es/gazeta/dias/1833/07/11/pdfs/GMD-1833-84.pdf#page=4","Abrir facsímil")</f>
        <v>Abrir facsímil</v>
      </c>
      <c r="K731" s="3" t="s">
        <v>24</v>
      </c>
    </row>
    <row r="732" spans="1:11" ht="42" customHeight="1">
      <c r="A732" s="2" t="s">
        <v>2017</v>
      </c>
      <c r="B732" s="2" t="s">
        <v>2018</v>
      </c>
      <c r="C732" s="2" t="s">
        <v>33</v>
      </c>
      <c r="D732" s="2" t="s">
        <v>34</v>
      </c>
      <c r="E732" s="5" t="s">
        <v>443</v>
      </c>
      <c r="F732" s="3" t="s">
        <v>444</v>
      </c>
      <c r="G732" s="3" t="s">
        <v>56</v>
      </c>
      <c r="H732" s="2" t="s">
        <v>22</v>
      </c>
      <c r="I732" s="2" t="s">
        <v>2019</v>
      </c>
      <c r="J732" s="3" t="str">
        <f>HYPERLINK("https://www.boe.es/gazeta/dias/1833/07/25/pdfs/GMD-1833-90.pdf#page=1","Abrir facsímil")</f>
        <v>Abrir facsímil</v>
      </c>
      <c r="K732" s="3" t="s">
        <v>24</v>
      </c>
    </row>
    <row r="733" spans="1:11" ht="42" customHeight="1">
      <c r="A733" s="2" t="s">
        <v>2020</v>
      </c>
      <c r="B733" s="2" t="s">
        <v>2020</v>
      </c>
      <c r="C733" s="2" t="s">
        <v>26</v>
      </c>
      <c r="D733" s="2" t="s">
        <v>18</v>
      </c>
      <c r="E733" s="5" t="s">
        <v>436</v>
      </c>
      <c r="F733" s="3" t="s">
        <v>437</v>
      </c>
      <c r="G733" s="3" t="s">
        <v>37</v>
      </c>
      <c r="H733" s="2" t="s">
        <v>22</v>
      </c>
      <c r="I733" s="2" t="s">
        <v>2021</v>
      </c>
      <c r="J733" s="3" t="str">
        <f>HYPERLINK("https://www.boe.es/gazeta/dias/1833/03/23/pdfs/GMD-1833-36.pdf#page=2","Abrir facsímil")</f>
        <v>Abrir facsímil</v>
      </c>
      <c r="K733" s="3" t="s">
        <v>24</v>
      </c>
    </row>
    <row r="734" spans="1:11" ht="42" customHeight="1">
      <c r="A734" s="2" t="s">
        <v>2022</v>
      </c>
      <c r="B734" s="2" t="s">
        <v>2023</v>
      </c>
      <c r="C734" s="2" t="s">
        <v>49</v>
      </c>
      <c r="D734" s="2" t="s">
        <v>50</v>
      </c>
      <c r="E734" s="5" t="s">
        <v>1083</v>
      </c>
      <c r="F734" s="3" t="s">
        <v>1084</v>
      </c>
      <c r="G734" s="3" t="s">
        <v>56</v>
      </c>
      <c r="H734" s="2" t="s">
        <v>22</v>
      </c>
      <c r="I734" s="2" t="s">
        <v>2024</v>
      </c>
      <c r="J734" s="3" t="str">
        <f>HYPERLINK("https://www.boe.es/gazeta/dias/1833/07/11/pdfs/GMD-1833-84.pdf#page=1","Abrir facsímil")</f>
        <v>Abrir facsímil</v>
      </c>
      <c r="K734" s="3" t="s">
        <v>24</v>
      </c>
    </row>
    <row r="735" spans="1:11" ht="42" customHeight="1">
      <c r="A735" s="2" t="s">
        <v>2025</v>
      </c>
      <c r="B735" s="2" t="s">
        <v>2026</v>
      </c>
      <c r="C735" s="2" t="s">
        <v>122</v>
      </c>
      <c r="D735" s="2" t="s">
        <v>18</v>
      </c>
      <c r="E735" s="5" t="s">
        <v>876</v>
      </c>
      <c r="F735" s="3" t="s">
        <v>877</v>
      </c>
      <c r="G735" s="3" t="s">
        <v>21</v>
      </c>
      <c r="H735" s="2" t="s">
        <v>22</v>
      </c>
      <c r="I735" s="2" t="s">
        <v>2027</v>
      </c>
      <c r="J735" s="3" t="str">
        <f>HYPERLINK("https://www.boe.es/gazeta/dias/1833/08/06/pdfs/GMD-1833-95.pdf#page=4","Abrir facsímil")</f>
        <v>Abrir facsímil</v>
      </c>
      <c r="K735" s="3" t="s">
        <v>24</v>
      </c>
    </row>
    <row r="736" spans="1:11" ht="42" customHeight="1">
      <c r="A736" s="2" t="s">
        <v>2028</v>
      </c>
      <c r="B736" s="2" t="s">
        <v>2029</v>
      </c>
      <c r="C736" s="2" t="s">
        <v>33</v>
      </c>
      <c r="D736" s="2" t="s">
        <v>34</v>
      </c>
      <c r="E736" s="5" t="s">
        <v>581</v>
      </c>
      <c r="F736" s="3" t="s">
        <v>582</v>
      </c>
      <c r="G736" s="3" t="s">
        <v>89</v>
      </c>
      <c r="H736" s="2" t="s">
        <v>22</v>
      </c>
      <c r="I736" s="2" t="s">
        <v>2030</v>
      </c>
      <c r="J736" s="3" t="str">
        <f>HYPERLINK("https://www.boe.es/gazeta/dias/1833/08/27/pdfs/GMD-1833-104.pdf#page=3","Abrir facsímil")</f>
        <v>Abrir facsímil</v>
      </c>
      <c r="K736" s="3" t="s">
        <v>24</v>
      </c>
    </row>
    <row r="737" spans="1:11" ht="42" customHeight="1">
      <c r="A737" s="2" t="s">
        <v>2031</v>
      </c>
      <c r="B737" s="2" t="s">
        <v>2032</v>
      </c>
      <c r="C737" s="2" t="s">
        <v>131</v>
      </c>
      <c r="D737" s="2" t="s">
        <v>18</v>
      </c>
      <c r="E737" s="5" t="s">
        <v>1165</v>
      </c>
      <c r="F737" s="3" t="s">
        <v>1166</v>
      </c>
      <c r="G737" s="3" t="s">
        <v>45</v>
      </c>
      <c r="H737" s="2" t="s">
        <v>22</v>
      </c>
      <c r="I737" s="2" t="s">
        <v>2033</v>
      </c>
      <c r="J737" s="3" t="str">
        <f>HYPERLINK("https://www.boe.es/gazeta/dias/1833/09/12/pdfs/GMD-1833-111.pdf#page=6","Abrir facsímil")</f>
        <v>Abrir facsímil</v>
      </c>
      <c r="K737" s="3" t="s">
        <v>24</v>
      </c>
    </row>
    <row r="738" spans="1:11" ht="42" customHeight="1">
      <c r="A738" s="2" t="s">
        <v>2034</v>
      </c>
      <c r="B738" s="2" t="s">
        <v>2035</v>
      </c>
      <c r="C738" s="2" t="s">
        <v>26</v>
      </c>
      <c r="D738" s="2" t="s">
        <v>18</v>
      </c>
      <c r="E738" s="5" t="s">
        <v>66</v>
      </c>
      <c r="F738" s="3" t="s">
        <v>67</v>
      </c>
      <c r="G738" s="3" t="s">
        <v>68</v>
      </c>
      <c r="H738" s="2" t="s">
        <v>22</v>
      </c>
      <c r="I738" s="2" t="s">
        <v>2036</v>
      </c>
      <c r="J738" s="3" t="str">
        <f>HYPERLINK("https://www.boe.es/gazeta/dias/1833/01/31/pdfs/GMD-1833-14.pdf#page=4","Abrir facsímil")</f>
        <v>Abrir facsímil</v>
      </c>
      <c r="K738" s="3" t="s">
        <v>24</v>
      </c>
    </row>
    <row r="739" spans="1:11" ht="42" customHeight="1">
      <c r="A739" s="2" t="s">
        <v>2037</v>
      </c>
      <c r="B739" s="2" t="s">
        <v>2038</v>
      </c>
      <c r="C739" s="2" t="s">
        <v>49</v>
      </c>
      <c r="D739" s="2" t="s">
        <v>50</v>
      </c>
      <c r="E739" s="5" t="s">
        <v>466</v>
      </c>
      <c r="F739" s="3" t="s">
        <v>467</v>
      </c>
      <c r="G739" s="3" t="s">
        <v>21</v>
      </c>
      <c r="H739" s="2" t="s">
        <v>38</v>
      </c>
      <c r="I739" s="2" t="s">
        <v>2039</v>
      </c>
      <c r="J739" s="3" t="str">
        <f>HYPERLINK("https://www.boe.es/gazeta/dias/1833/10/22/pdfs/GMD-1833-130.pdf#page=4","Abrir facsímil")</f>
        <v>Abrir facsímil</v>
      </c>
      <c r="K739" s="3" t="s">
        <v>40</v>
      </c>
    </row>
    <row r="740" spans="1:11" ht="42" customHeight="1">
      <c r="A740" s="2" t="s">
        <v>2040</v>
      </c>
      <c r="B740" s="2" t="s">
        <v>2040</v>
      </c>
      <c r="C740" s="2" t="s">
        <v>49</v>
      </c>
      <c r="D740" s="2" t="s">
        <v>50</v>
      </c>
      <c r="E740" s="5" t="s">
        <v>141</v>
      </c>
      <c r="F740" s="3" t="s">
        <v>142</v>
      </c>
      <c r="G740" s="3" t="s">
        <v>37</v>
      </c>
      <c r="H740" s="2" t="s">
        <v>22</v>
      </c>
      <c r="I740" s="2" t="s">
        <v>2041</v>
      </c>
      <c r="J740" s="3" t="str">
        <f>HYPERLINK("https://www.boe.es/gazeta/dias/1833/11/05/pdfs/GMD-1833-138.pdf#page=2","Abrir facsímil")</f>
        <v>Abrir facsímil</v>
      </c>
      <c r="K740" s="3" t="s">
        <v>24</v>
      </c>
    </row>
    <row r="741" spans="1:11" ht="42" customHeight="1">
      <c r="A741" s="2" t="s">
        <v>2042</v>
      </c>
      <c r="B741" s="2" t="s">
        <v>2043</v>
      </c>
      <c r="C741" s="2" t="s">
        <v>33</v>
      </c>
      <c r="D741" s="2" t="s">
        <v>34</v>
      </c>
      <c r="E741" s="5" t="s">
        <v>208</v>
      </c>
      <c r="F741" s="3" t="s">
        <v>209</v>
      </c>
      <c r="G741" s="3" t="s">
        <v>127</v>
      </c>
      <c r="H741" s="2" t="s">
        <v>22</v>
      </c>
      <c r="I741" s="2" t="s">
        <v>2044</v>
      </c>
      <c r="J741" s="3" t="str">
        <f>HYPERLINK("https://www.boe.es/gazeta/dias/1833/01/01/pdfs/GMD-1833-1.pdf#page=5","Abrir facsímil")</f>
        <v>Abrir facsímil</v>
      </c>
      <c r="K741" s="3" t="s">
        <v>24</v>
      </c>
    </row>
    <row r="742" spans="1:11" ht="42" customHeight="1">
      <c r="A742" s="2" t="s">
        <v>2045</v>
      </c>
      <c r="B742" s="2" t="s">
        <v>2045</v>
      </c>
      <c r="C742" s="2" t="s">
        <v>17</v>
      </c>
      <c r="D742" s="2" t="s">
        <v>18</v>
      </c>
      <c r="E742" s="5" t="s">
        <v>506</v>
      </c>
      <c r="F742" s="3" t="s">
        <v>507</v>
      </c>
      <c r="G742" s="3" t="s">
        <v>89</v>
      </c>
      <c r="H742" s="2" t="s">
        <v>22</v>
      </c>
      <c r="I742" s="2" t="s">
        <v>2046</v>
      </c>
      <c r="J742" s="3" t="str">
        <f>HYPERLINK("https://www.boe.es/gazeta/dias/1833/02/14/pdfs/GMD-1833-20.pdf#page=3","Abrir facsímil")</f>
        <v>Abrir facsímil</v>
      </c>
      <c r="K742" s="3" t="s">
        <v>24</v>
      </c>
    </row>
    <row r="743" spans="1:11" ht="42" customHeight="1">
      <c r="A743" s="2" t="s">
        <v>2047</v>
      </c>
      <c r="B743" s="2" t="s">
        <v>2048</v>
      </c>
      <c r="C743" s="2" t="s">
        <v>207</v>
      </c>
      <c r="D743" s="2" t="s">
        <v>18</v>
      </c>
      <c r="E743" s="5" t="s">
        <v>461</v>
      </c>
      <c r="F743" s="3" t="s">
        <v>462</v>
      </c>
      <c r="G743" s="3" t="s">
        <v>56</v>
      </c>
      <c r="H743" s="2" t="s">
        <v>22</v>
      </c>
      <c r="I743" s="2" t="s">
        <v>2049</v>
      </c>
      <c r="J743" s="3" t="str">
        <f>HYPERLINK("https://www.boe.es/gazeta/dias/1833/01/26/pdfs/GMD-1833-12.pdf#page=1","Abrir facsímil")</f>
        <v>Abrir facsímil</v>
      </c>
      <c r="K743" s="3" t="s">
        <v>24</v>
      </c>
    </row>
    <row r="744" spans="1:11" ht="42" customHeight="1">
      <c r="A744" s="2" t="s">
        <v>2050</v>
      </c>
      <c r="B744" s="2" t="s">
        <v>2051</v>
      </c>
      <c r="C744" s="2" t="s">
        <v>131</v>
      </c>
      <c r="D744" s="2" t="s">
        <v>18</v>
      </c>
      <c r="E744" s="5" t="s">
        <v>523</v>
      </c>
      <c r="F744" s="3" t="s">
        <v>524</v>
      </c>
      <c r="G744" s="3" t="s">
        <v>21</v>
      </c>
      <c r="H744" s="2" t="s">
        <v>22</v>
      </c>
      <c r="I744" s="2" t="s">
        <v>2052</v>
      </c>
      <c r="J744" s="3" t="str">
        <f>HYPERLINK("https://www.boe.es/gazeta/dias/1833/04/27/pdfs/GMD-1833-52.pdf#page=4","Abrir facsímil")</f>
        <v>Abrir facsímil</v>
      </c>
      <c r="K744" s="3" t="s">
        <v>24</v>
      </c>
    </row>
    <row r="745" spans="1:11" ht="42" customHeight="1">
      <c r="A745" s="2" t="s">
        <v>2053</v>
      </c>
      <c r="B745" s="2" t="s">
        <v>2054</v>
      </c>
      <c r="C745" s="2" t="s">
        <v>49</v>
      </c>
      <c r="D745" s="2" t="s">
        <v>50</v>
      </c>
      <c r="E745" s="5" t="s">
        <v>452</v>
      </c>
      <c r="F745" s="3" t="s">
        <v>453</v>
      </c>
      <c r="G745" s="3" t="s">
        <v>37</v>
      </c>
      <c r="H745" s="2" t="s">
        <v>22</v>
      </c>
      <c r="I745" s="2" t="s">
        <v>2055</v>
      </c>
      <c r="J745" s="3" t="str">
        <f>HYPERLINK("https://www.boe.es/gazeta/dias/1833/12/17/pdfs/GMD-1833-161.pdf#page=2","Abrir facsímil")</f>
        <v>Abrir facsímil</v>
      </c>
      <c r="K745" s="3" t="s">
        <v>24</v>
      </c>
    </row>
    <row r="746" spans="1:11" ht="42" customHeight="1">
      <c r="A746" s="2" t="s">
        <v>2056</v>
      </c>
      <c r="B746" s="2" t="s">
        <v>2056</v>
      </c>
      <c r="C746" s="2" t="s">
        <v>49</v>
      </c>
      <c r="D746" s="2" t="s">
        <v>50</v>
      </c>
      <c r="E746" s="5" t="s">
        <v>150</v>
      </c>
      <c r="F746" s="3" t="s">
        <v>151</v>
      </c>
      <c r="G746" s="3" t="s">
        <v>56</v>
      </c>
      <c r="H746" s="2" t="s">
        <v>22</v>
      </c>
      <c r="I746" s="2" t="s">
        <v>2057</v>
      </c>
      <c r="J746" s="3" t="str">
        <f>HYPERLINK("https://www.boe.es/gazeta/dias/1833/10/24/pdfs/GMD-1833-131.pdf#page=1","Abrir facsímil")</f>
        <v>Abrir facsímil</v>
      </c>
      <c r="K746" s="3" t="s">
        <v>24</v>
      </c>
    </row>
    <row r="747" spans="1:11" ht="42" customHeight="1">
      <c r="A747" s="2" t="s">
        <v>2058</v>
      </c>
      <c r="B747" s="2" t="s">
        <v>2059</v>
      </c>
      <c r="C747" s="2" t="s">
        <v>49</v>
      </c>
      <c r="D747" s="2" t="s">
        <v>50</v>
      </c>
      <c r="E747" s="5" t="s">
        <v>799</v>
      </c>
      <c r="F747" s="3" t="s">
        <v>800</v>
      </c>
      <c r="G747" s="3" t="s">
        <v>89</v>
      </c>
      <c r="H747" s="2" t="s">
        <v>22</v>
      </c>
      <c r="I747" s="2" t="s">
        <v>2060</v>
      </c>
      <c r="J747" s="3" t="str">
        <f>HYPERLINK("https://www.boe.es/gazeta/dias/1833/02/07/pdfs/GMD-1833-17.pdf#page=3","Abrir facsímil")</f>
        <v>Abrir facsímil</v>
      </c>
      <c r="K747" s="3" t="s">
        <v>24</v>
      </c>
    </row>
    <row r="748" spans="1:11" ht="42" customHeight="1">
      <c r="A748" s="2" t="s">
        <v>2061</v>
      </c>
      <c r="B748" s="2" t="s">
        <v>2062</v>
      </c>
      <c r="C748" s="2" t="s">
        <v>26</v>
      </c>
      <c r="D748" s="2" t="s">
        <v>18</v>
      </c>
      <c r="E748" s="5" t="s">
        <v>466</v>
      </c>
      <c r="F748" s="3" t="s">
        <v>467</v>
      </c>
      <c r="G748" s="3" t="s">
        <v>45</v>
      </c>
      <c r="H748" s="2" t="s">
        <v>22</v>
      </c>
      <c r="I748" s="2" t="s">
        <v>2063</v>
      </c>
      <c r="J748" s="3" t="str">
        <f>HYPERLINK("https://www.boe.es/gazeta/dias/1833/10/22/pdfs/GMD-1833-130.pdf#page=6","Abrir facsímil")</f>
        <v>Abrir facsímil</v>
      </c>
      <c r="K748" s="3" t="s">
        <v>24</v>
      </c>
    </row>
    <row r="749" spans="1:11" ht="42" customHeight="1">
      <c r="A749" s="2" t="s">
        <v>2064</v>
      </c>
      <c r="B749" s="2" t="s">
        <v>2065</v>
      </c>
      <c r="C749" s="2" t="s">
        <v>33</v>
      </c>
      <c r="D749" s="2" t="s">
        <v>34</v>
      </c>
      <c r="E749" s="5" t="s">
        <v>478</v>
      </c>
      <c r="F749" s="3" t="s">
        <v>479</v>
      </c>
      <c r="G749" s="3" t="s">
        <v>127</v>
      </c>
      <c r="H749" s="2" t="s">
        <v>22</v>
      </c>
      <c r="I749" s="2" t="s">
        <v>2066</v>
      </c>
      <c r="J749" s="3" t="str">
        <f>HYPERLINK("https://www.boe.es/gazeta/dias/1833/10/19/pdfs/GMD-1833-129.pdf#page=5","Abrir facsímil")</f>
        <v>Abrir facsímil</v>
      </c>
      <c r="K749" s="3" t="s">
        <v>24</v>
      </c>
    </row>
    <row r="750" spans="1:11" ht="42" customHeight="1">
      <c r="A750" s="2" t="s">
        <v>2067</v>
      </c>
      <c r="B750" s="2" t="s">
        <v>2068</v>
      </c>
      <c r="C750" s="2" t="s">
        <v>33</v>
      </c>
      <c r="D750" s="2" t="s">
        <v>34</v>
      </c>
      <c r="E750" s="5" t="s">
        <v>324</v>
      </c>
      <c r="F750" s="3" t="s">
        <v>325</v>
      </c>
      <c r="G750" s="3" t="s">
        <v>21</v>
      </c>
      <c r="H750" s="2" t="s">
        <v>22</v>
      </c>
      <c r="I750" s="2" t="s">
        <v>2069</v>
      </c>
      <c r="J750" s="3" t="str">
        <f>HYPERLINK("https://www.boe.es/gazeta/dias/1833/11/14/pdfs/GMD-1833-142.pdf#page=4","Abrir facsímil")</f>
        <v>Abrir facsímil</v>
      </c>
      <c r="K750" s="3" t="s">
        <v>24</v>
      </c>
    </row>
    <row r="751" spans="1:11" ht="42" customHeight="1">
      <c r="A751" s="2" t="s">
        <v>2070</v>
      </c>
      <c r="B751" s="2" t="s">
        <v>2071</v>
      </c>
      <c r="C751" s="2" t="s">
        <v>33</v>
      </c>
      <c r="D751" s="2" t="s">
        <v>34</v>
      </c>
      <c r="E751" s="5" t="s">
        <v>272</v>
      </c>
      <c r="F751" s="3" t="s">
        <v>273</v>
      </c>
      <c r="G751" s="3" t="s">
        <v>56</v>
      </c>
      <c r="H751" s="2" t="s">
        <v>22</v>
      </c>
      <c r="I751" s="2" t="s">
        <v>2072</v>
      </c>
      <c r="J751" s="3" t="str">
        <f>HYPERLINK("https://www.boe.es/gazeta/dias/1833/11/19/pdfs/GMD-1833-144.pdf#page=1","Abrir facsímil")</f>
        <v>Abrir facsímil</v>
      </c>
      <c r="K751" s="3" t="s">
        <v>24</v>
      </c>
    </row>
    <row r="752" spans="1:11" ht="42" customHeight="1">
      <c r="A752" s="2" t="s">
        <v>2073</v>
      </c>
      <c r="B752" s="2" t="s">
        <v>2074</v>
      </c>
      <c r="C752" s="2" t="s">
        <v>131</v>
      </c>
      <c r="D752" s="2" t="s">
        <v>18</v>
      </c>
      <c r="E752" s="5" t="s">
        <v>377</v>
      </c>
      <c r="F752" s="3" t="s">
        <v>378</v>
      </c>
      <c r="G752" s="3" t="s">
        <v>45</v>
      </c>
      <c r="H752" s="2" t="s">
        <v>22</v>
      </c>
      <c r="I752" s="2" t="s">
        <v>2075</v>
      </c>
      <c r="J752" s="3" t="str">
        <f>HYPERLINK("https://www.boe.es/gazeta/dias/1833/02/05/pdfs/GMD-1833-16.pdf#page=6","Abrir facsímil")</f>
        <v>Abrir facsímil</v>
      </c>
      <c r="K752" s="3" t="s">
        <v>24</v>
      </c>
    </row>
    <row r="753" spans="1:11" ht="42" customHeight="1">
      <c r="A753" s="2" t="s">
        <v>2076</v>
      </c>
      <c r="B753" s="2" t="s">
        <v>2077</v>
      </c>
      <c r="C753" s="2" t="s">
        <v>33</v>
      </c>
      <c r="D753" s="2" t="s">
        <v>34</v>
      </c>
      <c r="E753" s="5" t="s">
        <v>1107</v>
      </c>
      <c r="F753" s="3" t="s">
        <v>1108</v>
      </c>
      <c r="G753" s="3" t="s">
        <v>56</v>
      </c>
      <c r="H753" s="2" t="s">
        <v>38</v>
      </c>
      <c r="I753" s="2" t="s">
        <v>2078</v>
      </c>
      <c r="J753" s="3" t="str">
        <f>HYPERLINK("https://www.boe.es/gazeta/dias/1833/03/21/pdfs/GMD-1833-35.pdf#page=1","Abrir facsímil")</f>
        <v>Abrir facsímil</v>
      </c>
      <c r="K753" s="3" t="s">
        <v>40</v>
      </c>
    </row>
    <row r="754" spans="1:11" ht="42" customHeight="1">
      <c r="A754" s="2" t="s">
        <v>2079</v>
      </c>
      <c r="B754" s="2" t="s">
        <v>2080</v>
      </c>
      <c r="C754" s="2" t="s">
        <v>122</v>
      </c>
      <c r="D754" s="2" t="s">
        <v>18</v>
      </c>
      <c r="E754" s="5" t="s">
        <v>182</v>
      </c>
      <c r="F754" s="3" t="s">
        <v>183</v>
      </c>
      <c r="G754" s="3" t="s">
        <v>1143</v>
      </c>
      <c r="H754" s="2" t="s">
        <v>22</v>
      </c>
      <c r="I754" s="2" t="s">
        <v>2081</v>
      </c>
      <c r="J754" s="3" t="str">
        <f>HYPERLINK("https://www.boe.es/gazeta/dias/1833/02/12/pdfs/GMD-1833-19.pdf#page=6","Abrir facsímil")</f>
        <v>Abrir facsímil</v>
      </c>
      <c r="K754" s="3" t="s">
        <v>24</v>
      </c>
    </row>
    <row r="755" spans="1:11" ht="42" customHeight="1">
      <c r="A755" s="2" t="s">
        <v>2082</v>
      </c>
      <c r="B755" s="2" t="s">
        <v>2082</v>
      </c>
      <c r="C755" s="2" t="s">
        <v>33</v>
      </c>
      <c r="D755" s="2" t="s">
        <v>34</v>
      </c>
      <c r="E755" s="5" t="s">
        <v>66</v>
      </c>
      <c r="F755" s="3" t="s">
        <v>67</v>
      </c>
      <c r="G755" s="3" t="s">
        <v>68</v>
      </c>
      <c r="H755" s="2" t="s">
        <v>22</v>
      </c>
      <c r="I755" s="2" t="s">
        <v>2083</v>
      </c>
      <c r="J755" s="3" t="str">
        <f>HYPERLINK("https://www.boe.es/gazeta/dias/1833/01/31/pdfs/GMD-1833-14.pdf#page=4","Abrir facsímil")</f>
        <v>Abrir facsímil</v>
      </c>
      <c r="K755" s="3" t="s">
        <v>24</v>
      </c>
    </row>
    <row r="756" spans="1:11" ht="42" customHeight="1">
      <c r="A756" s="2" t="s">
        <v>2084</v>
      </c>
      <c r="B756" s="2" t="s">
        <v>2084</v>
      </c>
      <c r="C756" s="2" t="s">
        <v>33</v>
      </c>
      <c r="D756" s="2" t="s">
        <v>34</v>
      </c>
      <c r="E756" s="5" t="s">
        <v>384</v>
      </c>
      <c r="F756" s="3" t="s">
        <v>385</v>
      </c>
      <c r="G756" s="3" t="s">
        <v>37</v>
      </c>
      <c r="H756" s="2" t="s">
        <v>22</v>
      </c>
      <c r="I756" s="2" t="s">
        <v>2085</v>
      </c>
      <c r="J756" s="3" t="str">
        <f>HYPERLINK("https://www.boe.es/gazeta/dias/1833/06/01/pdfs/GMD-1833-67.pdf#page=2","Abrir facsímil")</f>
        <v>Abrir facsímil</v>
      </c>
      <c r="K756" s="3" t="s">
        <v>24</v>
      </c>
    </row>
    <row r="757" spans="1:11" ht="42" customHeight="1">
      <c r="A757" s="2" t="s">
        <v>2086</v>
      </c>
      <c r="B757" s="2" t="s">
        <v>2087</v>
      </c>
      <c r="C757" s="2" t="s">
        <v>49</v>
      </c>
      <c r="D757" s="2" t="s">
        <v>50</v>
      </c>
      <c r="E757" s="5" t="s">
        <v>266</v>
      </c>
      <c r="F757" s="3" t="s">
        <v>267</v>
      </c>
      <c r="G757" s="3" t="s">
        <v>268</v>
      </c>
      <c r="H757" s="2" t="s">
        <v>22</v>
      </c>
      <c r="I757" s="2" t="s">
        <v>2088</v>
      </c>
      <c r="J757" s="3" t="str">
        <f>HYPERLINK("https://www.boe.es/gazeta/dias/1833/10/05/pdfs/GMD-1833-122.pdf#page=3","Abrir facsímil")</f>
        <v>Abrir facsímil</v>
      </c>
      <c r="K757" s="3" t="s">
        <v>24</v>
      </c>
    </row>
    <row r="758" spans="1:11" ht="42" customHeight="1">
      <c r="A758" s="2" t="s">
        <v>2089</v>
      </c>
      <c r="B758" s="2" t="s">
        <v>2089</v>
      </c>
      <c r="C758" s="2" t="s">
        <v>297</v>
      </c>
      <c r="D758" s="2" t="s">
        <v>18</v>
      </c>
      <c r="E758" s="5" t="s">
        <v>165</v>
      </c>
      <c r="F758" s="3" t="s">
        <v>166</v>
      </c>
      <c r="G758" s="3" t="s">
        <v>37</v>
      </c>
      <c r="H758" s="2" t="s">
        <v>22</v>
      </c>
      <c r="I758" s="2" t="s">
        <v>2090</v>
      </c>
      <c r="J758" s="3" t="str">
        <f>HYPERLINK("https://www.boe.es/gazeta/dias/1833/08/15/pdfs/GMD-1833-99.pdf#page=2","Abrir facsímil")</f>
        <v>Abrir facsímil</v>
      </c>
      <c r="K758" s="3" t="s">
        <v>24</v>
      </c>
    </row>
    <row r="759" spans="1:11" ht="42" customHeight="1">
      <c r="A759" s="2" t="s">
        <v>2091</v>
      </c>
      <c r="B759" s="2" t="s">
        <v>2092</v>
      </c>
      <c r="C759" s="2" t="s">
        <v>33</v>
      </c>
      <c r="D759" s="2" t="s">
        <v>34</v>
      </c>
      <c r="E759" s="5" t="s">
        <v>990</v>
      </c>
      <c r="F759" s="3" t="s">
        <v>991</v>
      </c>
      <c r="G759" s="3" t="s">
        <v>45</v>
      </c>
      <c r="H759" s="2" t="s">
        <v>22</v>
      </c>
      <c r="I759" s="2" t="s">
        <v>2093</v>
      </c>
      <c r="J759" s="3" t="str">
        <f>HYPERLINK("https://www.boe.es/gazeta/dias/1833/05/02/pdfs/GMD-1833-54.pdf#page=6","Abrir facsímil")</f>
        <v>Abrir facsímil</v>
      </c>
      <c r="K759" s="3" t="s">
        <v>24</v>
      </c>
    </row>
    <row r="760" spans="1:11" ht="42" customHeight="1">
      <c r="A760" s="2" t="s">
        <v>2094</v>
      </c>
      <c r="B760" s="2" t="s">
        <v>2094</v>
      </c>
      <c r="C760" s="2" t="s">
        <v>33</v>
      </c>
      <c r="D760" s="2" t="s">
        <v>34</v>
      </c>
      <c r="E760" s="5" t="s">
        <v>969</v>
      </c>
      <c r="F760" s="3" t="s">
        <v>970</v>
      </c>
      <c r="G760" s="3" t="s">
        <v>37</v>
      </c>
      <c r="H760" s="2" t="s">
        <v>22</v>
      </c>
      <c r="I760" s="2" t="s">
        <v>2095</v>
      </c>
      <c r="J760" s="3" t="str">
        <f>HYPERLINK("https://www.boe.es/gazeta/dias/1833/01/12/pdfs/GMD-1833-6.pdf#page=2","Abrir facsímil")</f>
        <v>Abrir facsímil</v>
      </c>
      <c r="K760" s="3" t="s">
        <v>24</v>
      </c>
    </row>
    <row r="761" spans="1:11" ht="42" customHeight="1">
      <c r="A761" s="2" t="s">
        <v>2096</v>
      </c>
      <c r="B761" s="2" t="s">
        <v>2096</v>
      </c>
      <c r="C761" s="2" t="s">
        <v>33</v>
      </c>
      <c r="D761" s="2" t="s">
        <v>34</v>
      </c>
      <c r="E761" s="5" t="s">
        <v>281</v>
      </c>
      <c r="F761" s="3" t="s">
        <v>282</v>
      </c>
      <c r="G761" s="3" t="s">
        <v>37</v>
      </c>
      <c r="H761" s="2" t="s">
        <v>22</v>
      </c>
      <c r="I761" s="2" t="s">
        <v>2097</v>
      </c>
      <c r="J761" s="3" t="str">
        <f>HYPERLINK("https://www.boe.es/gazeta/dias/1833/01/08/pdfs/GMD-1833-4.pdf#page=2","Abrir facsímil")</f>
        <v>Abrir facsímil</v>
      </c>
      <c r="K761" s="3" t="s">
        <v>24</v>
      </c>
    </row>
    <row r="762" spans="1:11" ht="42" customHeight="1">
      <c r="A762" s="2" t="s">
        <v>2098</v>
      </c>
      <c r="B762" s="2" t="s">
        <v>2098</v>
      </c>
      <c r="C762" s="2" t="s">
        <v>33</v>
      </c>
      <c r="D762" s="2" t="s">
        <v>34</v>
      </c>
      <c r="E762" s="5" t="s">
        <v>178</v>
      </c>
      <c r="F762" s="3" t="s">
        <v>179</v>
      </c>
      <c r="G762" s="3" t="s">
        <v>37</v>
      </c>
      <c r="H762" s="2" t="s">
        <v>22</v>
      </c>
      <c r="I762" s="2" t="s">
        <v>2099</v>
      </c>
      <c r="J762" s="3" t="str">
        <f>HYPERLINK("https://www.boe.es/gazeta/dias/1833/01/05/pdfs/GMD-1833-3.pdf#page=2","Abrir facsímil")</f>
        <v>Abrir facsímil</v>
      </c>
      <c r="K762" s="3" t="s">
        <v>24</v>
      </c>
    </row>
    <row r="763" spans="1:11" ht="42" customHeight="1">
      <c r="A763" s="2" t="s">
        <v>2098</v>
      </c>
      <c r="B763" s="2" t="s">
        <v>2098</v>
      </c>
      <c r="C763" s="2" t="s">
        <v>33</v>
      </c>
      <c r="D763" s="2" t="s">
        <v>34</v>
      </c>
      <c r="E763" s="5" t="s">
        <v>281</v>
      </c>
      <c r="F763" s="3" t="s">
        <v>282</v>
      </c>
      <c r="G763" s="3" t="s">
        <v>89</v>
      </c>
      <c r="H763" s="2" t="s">
        <v>22</v>
      </c>
      <c r="I763" s="2" t="s">
        <v>2100</v>
      </c>
      <c r="J763" s="3" t="str">
        <f>HYPERLINK("https://www.boe.es/gazeta/dias/1833/01/08/pdfs/GMD-1833-4.pdf#page=3","Abrir facsímil")</f>
        <v>Abrir facsímil</v>
      </c>
      <c r="K763" s="3" t="s">
        <v>24</v>
      </c>
    </row>
    <row r="764" spans="1:11" ht="42" customHeight="1">
      <c r="A764" s="2" t="s">
        <v>2098</v>
      </c>
      <c r="B764" s="2" t="s">
        <v>2098</v>
      </c>
      <c r="C764" s="2" t="s">
        <v>33</v>
      </c>
      <c r="D764" s="2" t="s">
        <v>34</v>
      </c>
      <c r="E764" s="5" t="s">
        <v>969</v>
      </c>
      <c r="F764" s="3" t="s">
        <v>970</v>
      </c>
      <c r="G764" s="3" t="s">
        <v>37</v>
      </c>
      <c r="H764" s="2" t="s">
        <v>22</v>
      </c>
      <c r="I764" s="2" t="s">
        <v>2101</v>
      </c>
      <c r="J764" s="3" t="str">
        <f>HYPERLINK("https://www.boe.es/gazeta/dias/1833/01/12/pdfs/GMD-1833-6.pdf#page=2","Abrir facsímil")</f>
        <v>Abrir facsímil</v>
      </c>
      <c r="K764" s="3" t="s">
        <v>24</v>
      </c>
    </row>
    <row r="765" spans="1:11" ht="42" customHeight="1">
      <c r="A765" s="2" t="s">
        <v>2098</v>
      </c>
      <c r="B765" s="2" t="s">
        <v>2098</v>
      </c>
      <c r="C765" s="2" t="s">
        <v>33</v>
      </c>
      <c r="D765" s="2" t="s">
        <v>34</v>
      </c>
      <c r="E765" s="5" t="s">
        <v>1087</v>
      </c>
      <c r="F765" s="3" t="s">
        <v>1088</v>
      </c>
      <c r="G765" s="3" t="s">
        <v>37</v>
      </c>
      <c r="H765" s="2" t="s">
        <v>22</v>
      </c>
      <c r="I765" s="2" t="s">
        <v>2102</v>
      </c>
      <c r="J765" s="3" t="str">
        <f>HYPERLINK("https://www.boe.es/gazeta/dias/1833/01/24/pdfs/GMD-1833-11.pdf#page=2","Abrir facsímil")</f>
        <v>Abrir facsímil</v>
      </c>
      <c r="K765" s="3" t="s">
        <v>24</v>
      </c>
    </row>
    <row r="766" spans="1:11" ht="42" customHeight="1">
      <c r="A766" s="2" t="s">
        <v>2098</v>
      </c>
      <c r="B766" s="2" t="s">
        <v>2098</v>
      </c>
      <c r="C766" s="2" t="s">
        <v>33</v>
      </c>
      <c r="D766" s="2" t="s">
        <v>34</v>
      </c>
      <c r="E766" s="5" t="s">
        <v>1087</v>
      </c>
      <c r="F766" s="3" t="s">
        <v>1088</v>
      </c>
      <c r="G766" s="3" t="s">
        <v>89</v>
      </c>
      <c r="H766" s="2" t="s">
        <v>22</v>
      </c>
      <c r="I766" s="2" t="s">
        <v>2103</v>
      </c>
      <c r="J766" s="3" t="str">
        <f>HYPERLINK("https://www.boe.es/gazeta/dias/1833/01/24/pdfs/GMD-1833-11.pdf#page=3","Abrir facsímil")</f>
        <v>Abrir facsímil</v>
      </c>
      <c r="K766" s="3" t="s">
        <v>24</v>
      </c>
    </row>
    <row r="767" spans="1:11" ht="42" customHeight="1">
      <c r="A767" s="2" t="s">
        <v>2098</v>
      </c>
      <c r="B767" s="2" t="s">
        <v>2098</v>
      </c>
      <c r="C767" s="2" t="s">
        <v>33</v>
      </c>
      <c r="D767" s="2" t="s">
        <v>34</v>
      </c>
      <c r="E767" s="5" t="s">
        <v>618</v>
      </c>
      <c r="F767" s="3" t="s">
        <v>619</v>
      </c>
      <c r="G767" s="3" t="s">
        <v>1309</v>
      </c>
      <c r="H767" s="2" t="s">
        <v>22</v>
      </c>
      <c r="I767" s="2" t="s">
        <v>2104</v>
      </c>
      <c r="J767" s="3" t="str">
        <f>HYPERLINK("https://www.boe.es/gazeta/dias/1833/01/29/pdfs/GMD-1833-13.pdf#page=3","Abrir facsímil")</f>
        <v>Abrir facsímil</v>
      </c>
      <c r="K767" s="3" t="s">
        <v>24</v>
      </c>
    </row>
    <row r="768" spans="1:11" ht="42" customHeight="1">
      <c r="A768" s="2" t="s">
        <v>2098</v>
      </c>
      <c r="B768" s="2" t="s">
        <v>2098</v>
      </c>
      <c r="C768" s="2" t="s">
        <v>33</v>
      </c>
      <c r="D768" s="2" t="s">
        <v>34</v>
      </c>
      <c r="E768" s="5" t="s">
        <v>102</v>
      </c>
      <c r="F768" s="3" t="s">
        <v>103</v>
      </c>
      <c r="G768" s="3" t="s">
        <v>89</v>
      </c>
      <c r="H768" s="2" t="s">
        <v>22</v>
      </c>
      <c r="I768" s="2" t="s">
        <v>2105</v>
      </c>
      <c r="J768" s="3" t="str">
        <f>HYPERLINK("https://www.boe.es/gazeta/dias/1833/06/18/pdfs/GMD-1833-74.pdf#page=3","Abrir facsímil")</f>
        <v>Abrir facsímil</v>
      </c>
      <c r="K768" s="3" t="s">
        <v>24</v>
      </c>
    </row>
    <row r="769" spans="1:11" ht="42" customHeight="1">
      <c r="A769" s="2" t="s">
        <v>2098</v>
      </c>
      <c r="B769" s="2" t="s">
        <v>2098</v>
      </c>
      <c r="C769" s="2" t="s">
        <v>33</v>
      </c>
      <c r="D769" s="2" t="s">
        <v>34</v>
      </c>
      <c r="E769" s="5" t="s">
        <v>145</v>
      </c>
      <c r="F769" s="3" t="s">
        <v>146</v>
      </c>
      <c r="G769" s="3" t="s">
        <v>89</v>
      </c>
      <c r="H769" s="2" t="s">
        <v>22</v>
      </c>
      <c r="I769" s="2" t="s">
        <v>2106</v>
      </c>
      <c r="J769" s="3" t="str">
        <f>HYPERLINK("https://www.boe.es/gazeta/dias/1833/06/25/pdfs/GMD-1833-77.pdf#page=3","Abrir facsímil")</f>
        <v>Abrir facsímil</v>
      </c>
      <c r="K769" s="3" t="s">
        <v>24</v>
      </c>
    </row>
    <row r="770" spans="1:11" ht="42" customHeight="1">
      <c r="A770" s="2" t="s">
        <v>2098</v>
      </c>
      <c r="B770" s="2" t="s">
        <v>2098</v>
      </c>
      <c r="C770" s="2" t="s">
        <v>33</v>
      </c>
      <c r="D770" s="2" t="s">
        <v>34</v>
      </c>
      <c r="E770" s="5" t="s">
        <v>551</v>
      </c>
      <c r="F770" s="3" t="s">
        <v>552</v>
      </c>
      <c r="G770" s="3" t="s">
        <v>89</v>
      </c>
      <c r="H770" s="2" t="s">
        <v>22</v>
      </c>
      <c r="I770" s="2" t="s">
        <v>2107</v>
      </c>
      <c r="J770" s="3" t="str">
        <f>HYPERLINK("https://www.boe.es/gazeta/dias/1833/06/27/pdfs/GMD-1833-78.pdf#page=3","Abrir facsímil")</f>
        <v>Abrir facsímil</v>
      </c>
      <c r="K770" s="3" t="s">
        <v>24</v>
      </c>
    </row>
    <row r="771" spans="1:11" ht="42" customHeight="1">
      <c r="A771" s="2" t="s">
        <v>2108</v>
      </c>
      <c r="B771" s="2" t="s">
        <v>2109</v>
      </c>
      <c r="C771" s="2" t="s">
        <v>33</v>
      </c>
      <c r="D771" s="2" t="s">
        <v>34</v>
      </c>
      <c r="E771" s="5" t="s">
        <v>159</v>
      </c>
      <c r="F771" s="3" t="s">
        <v>160</v>
      </c>
      <c r="G771" s="3" t="s">
        <v>175</v>
      </c>
      <c r="H771" s="2" t="s">
        <v>22</v>
      </c>
      <c r="I771" s="2" t="s">
        <v>2110</v>
      </c>
      <c r="J771" s="3" t="str">
        <f>HYPERLINK("https://www.boe.es/gazeta/dias/1833/09/24/pdfs/GMD-1833-116.pdf#page=7","Abrir facsímil")</f>
        <v>Abrir facsímil</v>
      </c>
      <c r="K771" s="3" t="s">
        <v>24</v>
      </c>
    </row>
    <row r="772" spans="1:11" ht="42" customHeight="1">
      <c r="A772" s="2" t="s">
        <v>2111</v>
      </c>
      <c r="B772" s="2" t="s">
        <v>2112</v>
      </c>
      <c r="C772" s="2" t="s">
        <v>33</v>
      </c>
      <c r="D772" s="2" t="s">
        <v>191</v>
      </c>
      <c r="E772" s="5" t="s">
        <v>272</v>
      </c>
      <c r="F772" s="3" t="s">
        <v>885</v>
      </c>
      <c r="G772" s="3" t="s">
        <v>56</v>
      </c>
      <c r="H772" s="2" t="s">
        <v>22</v>
      </c>
      <c r="I772" s="2" t="s">
        <v>2113</v>
      </c>
      <c r="J772" s="3" t="str">
        <f>HYPERLINK("https://www.boe.es/gazeta/dias/1833/11/19/pdfs/GMD-1833-145E.pdf#page=1","Abrir facsímil")</f>
        <v>Abrir facsímil</v>
      </c>
      <c r="K772" s="3" t="s">
        <v>24</v>
      </c>
    </row>
    <row r="773" spans="1:11" ht="42" customHeight="1">
      <c r="A773" s="2" t="s">
        <v>2114</v>
      </c>
      <c r="B773" s="2" t="s">
        <v>2114</v>
      </c>
      <c r="C773" s="2" t="s">
        <v>33</v>
      </c>
      <c r="D773" s="2" t="s">
        <v>34</v>
      </c>
      <c r="E773" s="5" t="s">
        <v>178</v>
      </c>
      <c r="F773" s="3" t="s">
        <v>179</v>
      </c>
      <c r="G773" s="3" t="s">
        <v>89</v>
      </c>
      <c r="H773" s="2" t="s">
        <v>22</v>
      </c>
      <c r="I773" s="2" t="s">
        <v>2115</v>
      </c>
      <c r="J773" s="3" t="str">
        <f>HYPERLINK("https://www.boe.es/gazeta/dias/1833/01/05/pdfs/GMD-1833-3.pdf#page=3","Abrir facsímil")</f>
        <v>Abrir facsímil</v>
      </c>
      <c r="K773" s="3" t="s">
        <v>24</v>
      </c>
    </row>
    <row r="774" spans="1:11" ht="42" customHeight="1">
      <c r="A774" s="2" t="s">
        <v>2116</v>
      </c>
      <c r="B774" s="2" t="s">
        <v>2116</v>
      </c>
      <c r="C774" s="2" t="s">
        <v>49</v>
      </c>
      <c r="D774" s="2" t="s">
        <v>50</v>
      </c>
      <c r="E774" s="5" t="s">
        <v>208</v>
      </c>
      <c r="F774" s="3" t="s">
        <v>209</v>
      </c>
      <c r="G774" s="3" t="s">
        <v>56</v>
      </c>
      <c r="H774" s="2" t="s">
        <v>22</v>
      </c>
      <c r="I774" s="2" t="s">
        <v>2117</v>
      </c>
      <c r="J774" s="3" t="str">
        <f>HYPERLINK("https://www.boe.es/gazeta/dias/1833/01/01/pdfs/GMD-1833-1.pdf#page=1","Abrir facsímil")</f>
        <v>Abrir facsímil</v>
      </c>
      <c r="K774" s="3" t="s">
        <v>24</v>
      </c>
    </row>
    <row r="775" spans="1:11" ht="42" customHeight="1">
      <c r="A775" s="2" t="s">
        <v>2118</v>
      </c>
      <c r="B775" s="2" t="s">
        <v>2118</v>
      </c>
      <c r="C775" s="2" t="s">
        <v>49</v>
      </c>
      <c r="D775" s="2" t="s">
        <v>50</v>
      </c>
      <c r="E775" s="5" t="s">
        <v>876</v>
      </c>
      <c r="F775" s="3" t="s">
        <v>877</v>
      </c>
      <c r="G775" s="3" t="s">
        <v>2119</v>
      </c>
      <c r="H775" s="2" t="s">
        <v>22</v>
      </c>
      <c r="I775" s="2" t="s">
        <v>2120</v>
      </c>
      <c r="J775" s="3" t="str">
        <f>HYPERLINK("https://www.boe.es/gazeta/dias/1833/08/06/pdfs/GMD-1833-95.pdf#page=2","Abrir facsímil")</f>
        <v>Abrir facsímil</v>
      </c>
      <c r="K775" s="3" t="s">
        <v>24</v>
      </c>
    </row>
    <row r="776" spans="1:11" ht="42" customHeight="1">
      <c r="A776" s="2" t="s">
        <v>2121</v>
      </c>
      <c r="B776" s="2" t="s">
        <v>2122</v>
      </c>
      <c r="C776" s="2" t="s">
        <v>49</v>
      </c>
      <c r="D776" s="2" t="s">
        <v>50</v>
      </c>
      <c r="E776" s="5" t="s">
        <v>72</v>
      </c>
      <c r="F776" s="3" t="s">
        <v>73</v>
      </c>
      <c r="G776" s="3" t="s">
        <v>74</v>
      </c>
      <c r="H776" s="2" t="s">
        <v>22</v>
      </c>
      <c r="I776" s="2" t="s">
        <v>2123</v>
      </c>
      <c r="J776" s="3" t="str">
        <f>HYPERLINK("https://www.boe.es/gazeta/dias/1833/11/26/pdfs/GMD-1833-150.pdf#page=2","Abrir facsímil")</f>
        <v>Abrir facsímil</v>
      </c>
      <c r="K776" s="3" t="s">
        <v>24</v>
      </c>
    </row>
    <row r="777" spans="1:11" ht="42" customHeight="1">
      <c r="A777" s="2" t="s">
        <v>2124</v>
      </c>
      <c r="B777" s="2" t="s">
        <v>2125</v>
      </c>
      <c r="C777" s="2" t="s">
        <v>26</v>
      </c>
      <c r="D777" s="2" t="s">
        <v>18</v>
      </c>
      <c r="E777" s="5" t="s">
        <v>377</v>
      </c>
      <c r="F777" s="3" t="s">
        <v>378</v>
      </c>
      <c r="G777" s="3" t="s">
        <v>37</v>
      </c>
      <c r="H777" s="2" t="s">
        <v>22</v>
      </c>
      <c r="I777" s="2" t="s">
        <v>2126</v>
      </c>
      <c r="J777" s="3" t="str">
        <f>HYPERLINK("https://www.boe.es/gazeta/dias/1833/02/05/pdfs/GMD-1833-16.pdf#page=2","Abrir facsímil")</f>
        <v>Abrir facsímil</v>
      </c>
      <c r="K777" s="3" t="s">
        <v>24</v>
      </c>
    </row>
    <row r="778" spans="1:11" ht="42" customHeight="1">
      <c r="A778" s="2" t="s">
        <v>2127</v>
      </c>
      <c r="B778" s="2" t="s">
        <v>2128</v>
      </c>
      <c r="C778" s="2" t="s">
        <v>49</v>
      </c>
      <c r="D778" s="2" t="s">
        <v>50</v>
      </c>
      <c r="E778" s="5" t="s">
        <v>485</v>
      </c>
      <c r="F778" s="3" t="s">
        <v>486</v>
      </c>
      <c r="G778" s="3" t="s">
        <v>487</v>
      </c>
      <c r="H778" s="2" t="s">
        <v>22</v>
      </c>
      <c r="I778" s="2" t="s">
        <v>2129</v>
      </c>
      <c r="J778" s="3" t="str">
        <f>HYPERLINK("https://www.boe.es/gazeta/dias/1833/12/19/pdfs/GMD-1833-162.pdf#page=3","Abrir facsímil")</f>
        <v>Abrir facsímil</v>
      </c>
      <c r="K778" s="3" t="s">
        <v>24</v>
      </c>
    </row>
    <row r="779" spans="1:11" ht="42" customHeight="1">
      <c r="A779" s="2" t="s">
        <v>2130</v>
      </c>
      <c r="B779" s="2" t="s">
        <v>2130</v>
      </c>
      <c r="C779" s="2" t="s">
        <v>26</v>
      </c>
      <c r="D779" s="2" t="s">
        <v>18</v>
      </c>
      <c r="E779" s="5" t="s">
        <v>35</v>
      </c>
      <c r="F779" s="3" t="s">
        <v>36</v>
      </c>
      <c r="G779" s="3" t="s">
        <v>175</v>
      </c>
      <c r="H779" s="2" t="s">
        <v>22</v>
      </c>
      <c r="I779" s="2" t="s">
        <v>2131</v>
      </c>
      <c r="J779" s="3" t="str">
        <f>HYPERLINK("https://www.boe.es/gazeta/dias/1833/02/28/pdfs/GMD-1833-26.pdf#page=7","Abrir facsímil")</f>
        <v>Abrir facsímil</v>
      </c>
      <c r="K779" s="3" t="s">
        <v>24</v>
      </c>
    </row>
    <row r="780" spans="1:11" ht="42" customHeight="1">
      <c r="A780" s="2" t="s">
        <v>2132</v>
      </c>
      <c r="B780" s="2" t="s">
        <v>2132</v>
      </c>
      <c r="C780" s="2" t="s">
        <v>122</v>
      </c>
      <c r="D780" s="2" t="s">
        <v>18</v>
      </c>
      <c r="E780" s="5" t="s">
        <v>83</v>
      </c>
      <c r="F780" s="3" t="s">
        <v>84</v>
      </c>
      <c r="G780" s="3" t="s">
        <v>1098</v>
      </c>
      <c r="H780" s="2" t="s">
        <v>22</v>
      </c>
      <c r="I780" s="2" t="s">
        <v>2133</v>
      </c>
      <c r="J780" s="3" t="str">
        <f>HYPERLINK("https://www.boe.es/gazeta/dias/1833/02/23/pdfs/GMD-1833-24.pdf#page=6","Abrir facsímil")</f>
        <v>Abrir facsímil</v>
      </c>
      <c r="K780" s="3" t="s">
        <v>24</v>
      </c>
    </row>
    <row r="781" spans="1:11" ht="42" customHeight="1">
      <c r="A781" s="2" t="s">
        <v>2132</v>
      </c>
      <c r="B781" s="2" t="s">
        <v>2132</v>
      </c>
      <c r="C781" s="2" t="s">
        <v>33</v>
      </c>
      <c r="D781" s="2" t="s">
        <v>34</v>
      </c>
      <c r="E781" s="5" t="s">
        <v>2134</v>
      </c>
      <c r="F781" s="3" t="s">
        <v>2135</v>
      </c>
      <c r="G781" s="3" t="s">
        <v>21</v>
      </c>
      <c r="H781" s="2" t="s">
        <v>22</v>
      </c>
      <c r="I781" s="2" t="s">
        <v>2136</v>
      </c>
      <c r="J781" s="3" t="str">
        <f>HYPERLINK("https://www.boe.es/gazeta/dias/1833/04/02/pdfs/GMD-1833-40.pdf#page=4","Abrir facsímil")</f>
        <v>Abrir facsímil</v>
      </c>
      <c r="K781" s="3" t="s">
        <v>24</v>
      </c>
    </row>
    <row r="782" spans="1:11" ht="42" customHeight="1">
      <c r="A782" s="2" t="s">
        <v>2132</v>
      </c>
      <c r="B782" s="2" t="s">
        <v>2132</v>
      </c>
      <c r="C782" s="2" t="s">
        <v>131</v>
      </c>
      <c r="D782" s="2" t="s">
        <v>18</v>
      </c>
      <c r="E782" s="5" t="s">
        <v>285</v>
      </c>
      <c r="F782" s="3" t="s">
        <v>286</v>
      </c>
      <c r="G782" s="3" t="s">
        <v>21</v>
      </c>
      <c r="H782" s="2" t="s">
        <v>22</v>
      </c>
      <c r="I782" s="2" t="s">
        <v>2137</v>
      </c>
      <c r="J782" s="3" t="str">
        <f>HYPERLINK("https://www.boe.es/gazeta/dias/1833/04/04/pdfs/GMD-1833-41.pdf#page=4","Abrir facsímil")</f>
        <v>Abrir facsímil</v>
      </c>
      <c r="K782" s="3" t="s">
        <v>24</v>
      </c>
    </row>
    <row r="783" spans="1:11" ht="42" customHeight="1">
      <c r="A783" s="2" t="s">
        <v>2132</v>
      </c>
      <c r="B783" s="2" t="s">
        <v>2132</v>
      </c>
      <c r="C783" s="2" t="s">
        <v>26</v>
      </c>
      <c r="D783" s="2" t="s">
        <v>18</v>
      </c>
      <c r="E783" s="5" t="s">
        <v>520</v>
      </c>
      <c r="F783" s="3" t="s">
        <v>521</v>
      </c>
      <c r="G783" s="3" t="s">
        <v>45</v>
      </c>
      <c r="H783" s="2" t="s">
        <v>22</v>
      </c>
      <c r="I783" s="2" t="s">
        <v>2138</v>
      </c>
      <c r="J783" s="3" t="str">
        <f>HYPERLINK("https://www.boe.es/gazeta/dias/1833/04/11/pdfs/GMD-1833-45.pdf#page=6","Abrir facsímil")</f>
        <v>Abrir facsímil</v>
      </c>
      <c r="K783" s="3" t="s">
        <v>24</v>
      </c>
    </row>
    <row r="784" spans="1:11" ht="42" customHeight="1">
      <c r="A784" s="2" t="s">
        <v>2132</v>
      </c>
      <c r="B784" s="2" t="s">
        <v>2132</v>
      </c>
      <c r="C784" s="2" t="s">
        <v>26</v>
      </c>
      <c r="D784" s="2" t="s">
        <v>18</v>
      </c>
      <c r="E784" s="5" t="s">
        <v>1824</v>
      </c>
      <c r="F784" s="3" t="s">
        <v>1825</v>
      </c>
      <c r="G784" s="3" t="s">
        <v>2139</v>
      </c>
      <c r="H784" s="2" t="s">
        <v>22</v>
      </c>
      <c r="I784" s="2" t="s">
        <v>2140</v>
      </c>
      <c r="J784" s="3" t="str">
        <f>HYPERLINK("https://www.boe.es/gazeta/dias/1833/04/18/pdfs/GMD-1833-48.pdf#page=4","Abrir facsímil")</f>
        <v>Abrir facsímil</v>
      </c>
      <c r="K784" s="3" t="s">
        <v>24</v>
      </c>
    </row>
    <row r="785" spans="1:11" ht="42" customHeight="1">
      <c r="A785" s="2" t="s">
        <v>2132</v>
      </c>
      <c r="B785" s="2" t="s">
        <v>2132</v>
      </c>
      <c r="C785" s="2" t="s">
        <v>26</v>
      </c>
      <c r="D785" s="2" t="s">
        <v>18</v>
      </c>
      <c r="E785" s="5" t="s">
        <v>548</v>
      </c>
      <c r="F785" s="3" t="s">
        <v>549</v>
      </c>
      <c r="G785" s="3" t="s">
        <v>56</v>
      </c>
      <c r="H785" s="2" t="s">
        <v>22</v>
      </c>
      <c r="I785" s="2" t="s">
        <v>2141</v>
      </c>
      <c r="J785" s="3" t="str">
        <f>HYPERLINK("https://www.boe.es/gazeta/dias/1833/06/22/pdfs/GMD-1833-76.pdf#page=1","Abrir facsímil")</f>
        <v>Abrir facsímil</v>
      </c>
      <c r="K785" s="3" t="s">
        <v>24</v>
      </c>
    </row>
    <row r="786" spans="1:11" ht="42" customHeight="1">
      <c r="A786" s="2" t="s">
        <v>2132</v>
      </c>
      <c r="B786" s="2" t="s">
        <v>2132</v>
      </c>
      <c r="C786" s="2" t="s">
        <v>122</v>
      </c>
      <c r="D786" s="2" t="s">
        <v>18</v>
      </c>
      <c r="E786" s="5" t="s">
        <v>787</v>
      </c>
      <c r="F786" s="3" t="s">
        <v>788</v>
      </c>
      <c r="G786" s="3" t="s">
        <v>89</v>
      </c>
      <c r="H786" s="2" t="s">
        <v>22</v>
      </c>
      <c r="I786" s="2" t="s">
        <v>2142</v>
      </c>
      <c r="J786" s="3" t="str">
        <f>HYPERLINK("https://www.boe.es/gazeta/dias/1833/11/30/pdfs/GMD-1833-153.pdf#page=3","Abrir facsímil")</f>
        <v>Abrir facsímil</v>
      </c>
      <c r="K786" s="3" t="s">
        <v>24</v>
      </c>
    </row>
    <row r="787" spans="1:11" ht="42" customHeight="1">
      <c r="A787" s="2" t="s">
        <v>2132</v>
      </c>
      <c r="B787" s="2" t="s">
        <v>2132</v>
      </c>
      <c r="C787" s="2" t="s">
        <v>49</v>
      </c>
      <c r="D787" s="2" t="s">
        <v>50</v>
      </c>
      <c r="E787" s="5" t="s">
        <v>298</v>
      </c>
      <c r="F787" s="3" t="s">
        <v>299</v>
      </c>
      <c r="G787" s="3" t="s">
        <v>1595</v>
      </c>
      <c r="H787" s="2" t="s">
        <v>22</v>
      </c>
      <c r="I787" s="2" t="s">
        <v>2143</v>
      </c>
      <c r="J787" s="3" t="str">
        <f>HYPERLINK("https://www.boe.es/gazeta/dias/1833/12/26/pdfs/GMD-1833-165.pdf#page=2","Abrir facsímil")</f>
        <v>Abrir facsímil</v>
      </c>
      <c r="K787" s="3" t="s">
        <v>24</v>
      </c>
    </row>
    <row r="788" spans="1:11" ht="42" customHeight="1">
      <c r="A788" s="2" t="s">
        <v>2144</v>
      </c>
      <c r="B788" s="2" t="s">
        <v>2144</v>
      </c>
      <c r="C788" s="2" t="s">
        <v>297</v>
      </c>
      <c r="D788" s="2" t="s">
        <v>18</v>
      </c>
      <c r="E788" s="5" t="s">
        <v>289</v>
      </c>
      <c r="F788" s="3" t="s">
        <v>290</v>
      </c>
      <c r="G788" s="3" t="s">
        <v>21</v>
      </c>
      <c r="H788" s="2" t="s">
        <v>22</v>
      </c>
      <c r="I788" s="2" t="s">
        <v>2145</v>
      </c>
      <c r="J788" s="3" t="str">
        <f>HYPERLINK("https://www.boe.es/gazeta/dias/1833/05/23/pdfs/GMD-1833-63.pdf#page=4","Abrir facsímil")</f>
        <v>Abrir facsímil</v>
      </c>
      <c r="K788" s="3" t="s">
        <v>24</v>
      </c>
    </row>
    <row r="789" spans="1:11" ht="42" customHeight="1">
      <c r="A789" s="2" t="s">
        <v>2146</v>
      </c>
      <c r="B789" s="2" t="s">
        <v>2147</v>
      </c>
      <c r="C789" s="2" t="s">
        <v>122</v>
      </c>
      <c r="D789" s="2" t="s">
        <v>18</v>
      </c>
      <c r="E789" s="5" t="s">
        <v>1411</v>
      </c>
      <c r="F789" s="3" t="s">
        <v>1412</v>
      </c>
      <c r="G789" s="3" t="s">
        <v>37</v>
      </c>
      <c r="H789" s="2" t="s">
        <v>22</v>
      </c>
      <c r="I789" s="2" t="s">
        <v>2148</v>
      </c>
      <c r="J789" s="3" t="str">
        <f>HYPERLINK("https://www.boe.es/gazeta/dias/1833/03/05/pdfs/GMD-1833-28.pdf#page=2","Abrir facsímil")</f>
        <v>Abrir facsímil</v>
      </c>
      <c r="K789" s="3" t="s">
        <v>24</v>
      </c>
    </row>
    <row r="790" spans="1:11" ht="42" customHeight="1">
      <c r="A790" s="2" t="s">
        <v>2149</v>
      </c>
      <c r="B790" s="2" t="s">
        <v>2150</v>
      </c>
      <c r="C790" s="2" t="s">
        <v>26</v>
      </c>
      <c r="D790" s="2" t="s">
        <v>18</v>
      </c>
      <c r="E790" s="5" t="s">
        <v>66</v>
      </c>
      <c r="F790" s="3" t="s">
        <v>67</v>
      </c>
      <c r="G790" s="3" t="s">
        <v>68</v>
      </c>
      <c r="H790" s="2" t="s">
        <v>22</v>
      </c>
      <c r="I790" s="2" t="s">
        <v>2151</v>
      </c>
      <c r="J790" s="3" t="str">
        <f>HYPERLINK("https://www.boe.es/gazeta/dias/1833/01/31/pdfs/GMD-1833-14.pdf#page=4","Abrir facsímil")</f>
        <v>Abrir facsímil</v>
      </c>
      <c r="K790" s="3" t="s">
        <v>24</v>
      </c>
    </row>
    <row r="791" spans="1:11" ht="42" customHeight="1">
      <c r="A791" s="2" t="s">
        <v>2152</v>
      </c>
      <c r="B791" s="2" t="s">
        <v>2153</v>
      </c>
      <c r="C791" s="2" t="s">
        <v>297</v>
      </c>
      <c r="D791" s="2" t="s">
        <v>18</v>
      </c>
      <c r="E791" s="5" t="s">
        <v>72</v>
      </c>
      <c r="F791" s="3" t="s">
        <v>73</v>
      </c>
      <c r="G791" s="3" t="s">
        <v>74</v>
      </c>
      <c r="H791" s="2" t="s">
        <v>22</v>
      </c>
      <c r="I791" s="2" t="s">
        <v>2154</v>
      </c>
      <c r="J791" s="3" t="str">
        <f>HYPERLINK("https://www.boe.es/gazeta/dias/1833/11/26/pdfs/GMD-1833-150.pdf#page=4","Abrir facsímil")</f>
        <v>Abrir facsímil</v>
      </c>
      <c r="K791" s="3" t="s">
        <v>24</v>
      </c>
    </row>
    <row r="792" spans="1:11" ht="42" customHeight="1">
      <c r="A792" s="2" t="s">
        <v>2155</v>
      </c>
      <c r="B792" s="2" t="s">
        <v>2155</v>
      </c>
      <c r="C792" s="2" t="s">
        <v>33</v>
      </c>
      <c r="D792" s="2" t="s">
        <v>34</v>
      </c>
      <c r="E792" s="5" t="s">
        <v>178</v>
      </c>
      <c r="F792" s="3" t="s">
        <v>179</v>
      </c>
      <c r="G792" s="3" t="s">
        <v>37</v>
      </c>
      <c r="H792" s="2" t="s">
        <v>22</v>
      </c>
      <c r="I792" s="2" t="s">
        <v>2156</v>
      </c>
      <c r="J792" s="3" t="str">
        <f>HYPERLINK("https://www.boe.es/gazeta/dias/1833/01/05/pdfs/GMD-1833-3.pdf#page=2","Abrir facsímil")</f>
        <v>Abrir facsímil</v>
      </c>
      <c r="K792" s="3" t="s">
        <v>24</v>
      </c>
    </row>
    <row r="793" spans="1:11" ht="42" customHeight="1">
      <c r="A793" s="2" t="s">
        <v>2157</v>
      </c>
      <c r="B793" s="2" t="s">
        <v>2157</v>
      </c>
      <c r="C793" s="2" t="s">
        <v>49</v>
      </c>
      <c r="D793" s="2" t="s">
        <v>50</v>
      </c>
      <c r="E793" s="5" t="s">
        <v>87</v>
      </c>
      <c r="F793" s="3" t="s">
        <v>88</v>
      </c>
      <c r="G793" s="3" t="s">
        <v>45</v>
      </c>
      <c r="H793" s="2" t="s">
        <v>22</v>
      </c>
      <c r="I793" s="2" t="s">
        <v>2158</v>
      </c>
      <c r="J793" s="3" t="str">
        <f>HYPERLINK("https://www.boe.es/gazeta/dias/1833/04/20/pdfs/GMD-1833-49.pdf#page=6","Abrir facsímil")</f>
        <v>Abrir facsímil</v>
      </c>
      <c r="K793" s="3" t="s">
        <v>24</v>
      </c>
    </row>
    <row r="794" spans="1:11" ht="42" customHeight="1">
      <c r="A794" s="2" t="s">
        <v>2159</v>
      </c>
      <c r="B794" s="2" t="s">
        <v>2160</v>
      </c>
      <c r="C794" s="2" t="s">
        <v>26</v>
      </c>
      <c r="D794" s="2" t="s">
        <v>18</v>
      </c>
      <c r="E794" s="5" t="s">
        <v>87</v>
      </c>
      <c r="F794" s="3" t="s">
        <v>88</v>
      </c>
      <c r="G794" s="3" t="s">
        <v>45</v>
      </c>
      <c r="H794" s="2" t="s">
        <v>22</v>
      </c>
      <c r="I794" s="2" t="s">
        <v>2161</v>
      </c>
      <c r="J794" s="3" t="str">
        <f>HYPERLINK("https://www.boe.es/gazeta/dias/1833/04/20/pdfs/GMD-1833-49.pdf#page=6","Abrir facsímil")</f>
        <v>Abrir facsímil</v>
      </c>
      <c r="K794" s="3" t="s">
        <v>24</v>
      </c>
    </row>
    <row r="795" spans="1:11" ht="42" customHeight="1">
      <c r="A795" s="2" t="s">
        <v>2162</v>
      </c>
      <c r="B795" s="2" t="s">
        <v>2162</v>
      </c>
      <c r="C795" s="2" t="s">
        <v>26</v>
      </c>
      <c r="D795" s="2" t="s">
        <v>18</v>
      </c>
      <c r="E795" s="5" t="s">
        <v>414</v>
      </c>
      <c r="F795" s="3" t="s">
        <v>415</v>
      </c>
      <c r="G795" s="3" t="s">
        <v>37</v>
      </c>
      <c r="H795" s="2" t="s">
        <v>22</v>
      </c>
      <c r="I795" s="2" t="s">
        <v>2163</v>
      </c>
      <c r="J795" s="3" t="str">
        <f>HYPERLINK("https://www.boe.es/gazeta/dias/1833/03/02/pdfs/GMD-1833-27.pdf#page=2","Abrir facsímil")</f>
        <v>Abrir facsímil</v>
      </c>
      <c r="K795" s="3" t="s">
        <v>24</v>
      </c>
    </row>
    <row r="796" spans="1:11" ht="42" customHeight="1">
      <c r="A796" s="2" t="s">
        <v>2164</v>
      </c>
      <c r="B796" s="2" t="s">
        <v>2164</v>
      </c>
      <c r="C796" s="2" t="s">
        <v>33</v>
      </c>
      <c r="D796" s="2" t="s">
        <v>34</v>
      </c>
      <c r="E796" s="5" t="s">
        <v>178</v>
      </c>
      <c r="F796" s="3" t="s">
        <v>179</v>
      </c>
      <c r="G796" s="3" t="s">
        <v>37</v>
      </c>
      <c r="H796" s="2" t="s">
        <v>22</v>
      </c>
      <c r="I796" s="2" t="s">
        <v>2165</v>
      </c>
      <c r="J796" s="3" t="str">
        <f>HYPERLINK("https://www.boe.es/gazeta/dias/1833/01/05/pdfs/GMD-1833-3.pdf#page=2","Abrir facsímil")</f>
        <v>Abrir facsímil</v>
      </c>
      <c r="K796" s="3" t="s">
        <v>24</v>
      </c>
    </row>
    <row r="797" spans="1:11" ht="42" customHeight="1">
      <c r="A797" s="2" t="s">
        <v>2166</v>
      </c>
      <c r="B797" s="2" t="s">
        <v>2166</v>
      </c>
      <c r="C797" s="2" t="s">
        <v>33</v>
      </c>
      <c r="D797" s="2" t="s">
        <v>191</v>
      </c>
      <c r="E797" s="5" t="s">
        <v>426</v>
      </c>
      <c r="F797" s="3" t="s">
        <v>427</v>
      </c>
      <c r="G797" s="3" t="s">
        <v>56</v>
      </c>
      <c r="H797" s="2" t="s">
        <v>22</v>
      </c>
      <c r="I797" s="2" t="s">
        <v>2167</v>
      </c>
      <c r="J797" s="3" t="str">
        <f>HYPERLINK("https://www.boe.es/gazeta/dias/1833/10/31/pdfs/GMD-1833-136E.pdf#page=1","Abrir facsímil")</f>
        <v>Abrir facsímil</v>
      </c>
      <c r="K797" s="3" t="s">
        <v>24</v>
      </c>
    </row>
    <row r="798" spans="1:11" ht="42" customHeight="1">
      <c r="A798" s="2" t="s">
        <v>2168</v>
      </c>
      <c r="B798" s="2" t="s">
        <v>2168</v>
      </c>
      <c r="C798" s="2" t="s">
        <v>26</v>
      </c>
      <c r="D798" s="2" t="s">
        <v>18</v>
      </c>
      <c r="E798" s="5" t="s">
        <v>141</v>
      </c>
      <c r="F798" s="3" t="s">
        <v>142</v>
      </c>
      <c r="G798" s="3" t="s">
        <v>89</v>
      </c>
      <c r="H798" s="2" t="s">
        <v>22</v>
      </c>
      <c r="I798" s="2" t="s">
        <v>2169</v>
      </c>
      <c r="J798" s="3" t="str">
        <f>HYPERLINK("https://www.boe.es/gazeta/dias/1833/11/05/pdfs/GMD-1833-138.pdf#page=3","Abrir facsímil")</f>
        <v>Abrir facsímil</v>
      </c>
      <c r="K798" s="3" t="s">
        <v>24</v>
      </c>
    </row>
    <row r="799" spans="1:11" ht="42" customHeight="1">
      <c r="A799" s="2" t="s">
        <v>2170</v>
      </c>
      <c r="B799" s="2" t="s">
        <v>2170</v>
      </c>
      <c r="C799" s="2" t="s">
        <v>33</v>
      </c>
      <c r="D799" s="2" t="s">
        <v>34</v>
      </c>
      <c r="E799" s="5" t="s">
        <v>61</v>
      </c>
      <c r="F799" s="3" t="s">
        <v>62</v>
      </c>
      <c r="G799" s="3" t="s">
        <v>37</v>
      </c>
      <c r="H799" s="2" t="s">
        <v>22</v>
      </c>
      <c r="I799" s="2" t="s">
        <v>2171</v>
      </c>
      <c r="J799" s="3" t="str">
        <f>HYPERLINK("https://www.boe.es/gazeta/dias/1833/10/15/pdfs/GMD-1833-126.pdf#page=2","Abrir facsímil")</f>
        <v>Abrir facsímil</v>
      </c>
      <c r="K799" s="3" t="s">
        <v>24</v>
      </c>
    </row>
    <row r="800" spans="1:11" ht="42" customHeight="1">
      <c r="A800" s="2" t="s">
        <v>2170</v>
      </c>
      <c r="B800" s="2" t="s">
        <v>2170</v>
      </c>
      <c r="C800" s="2" t="s">
        <v>17</v>
      </c>
      <c r="D800" s="2" t="s">
        <v>18</v>
      </c>
      <c r="E800" s="5" t="s">
        <v>1138</v>
      </c>
      <c r="F800" s="3" t="s">
        <v>1139</v>
      </c>
      <c r="G800" s="3" t="s">
        <v>127</v>
      </c>
      <c r="H800" s="2" t="s">
        <v>22</v>
      </c>
      <c r="I800" s="2" t="s">
        <v>2172</v>
      </c>
      <c r="J800" s="3" t="str">
        <f>HYPERLINK("https://www.boe.es/gazeta/dias/1833/10/26/pdfs/GMD-1833-132.pdf#page=5","Abrir facsímil")</f>
        <v>Abrir facsímil</v>
      </c>
      <c r="K800" s="3" t="s">
        <v>24</v>
      </c>
    </row>
    <row r="801" spans="1:11" ht="42" customHeight="1">
      <c r="A801" s="2" t="s">
        <v>2173</v>
      </c>
      <c r="B801" s="2" t="s">
        <v>2173</v>
      </c>
      <c r="C801" s="2" t="s">
        <v>33</v>
      </c>
      <c r="D801" s="2" t="s">
        <v>34</v>
      </c>
      <c r="E801" s="5" t="s">
        <v>520</v>
      </c>
      <c r="F801" s="3" t="s">
        <v>521</v>
      </c>
      <c r="G801" s="3" t="s">
        <v>21</v>
      </c>
      <c r="H801" s="2" t="s">
        <v>22</v>
      </c>
      <c r="I801" s="2" t="s">
        <v>2174</v>
      </c>
      <c r="J801" s="3" t="str">
        <f>HYPERLINK("https://www.boe.es/gazeta/dias/1833/04/11/pdfs/GMD-1833-45.pdf#page=4","Abrir facsímil")</f>
        <v>Abrir facsímil</v>
      </c>
      <c r="K801" s="3" t="s">
        <v>24</v>
      </c>
    </row>
    <row r="802" spans="1:11" ht="42" customHeight="1">
      <c r="A802" s="2" t="s">
        <v>2175</v>
      </c>
      <c r="B802" s="2" t="s">
        <v>2175</v>
      </c>
      <c r="C802" s="2" t="s">
        <v>33</v>
      </c>
      <c r="D802" s="2" t="s">
        <v>34</v>
      </c>
      <c r="E802" s="5" t="s">
        <v>58</v>
      </c>
      <c r="F802" s="3" t="s">
        <v>59</v>
      </c>
      <c r="G802" s="3" t="s">
        <v>21</v>
      </c>
      <c r="H802" s="2" t="s">
        <v>22</v>
      </c>
      <c r="I802" s="2" t="s">
        <v>2176</v>
      </c>
      <c r="J802" s="3" t="str">
        <f>HYPERLINK("https://www.boe.es/gazeta/dias/1833/10/03/pdfs/GMD-1833-121.pdf#page=4","Abrir facsímil")</f>
        <v>Abrir facsímil</v>
      </c>
      <c r="K802" s="3" t="s">
        <v>24</v>
      </c>
    </row>
    <row r="803" spans="1:11" ht="42" customHeight="1">
      <c r="A803" s="2" t="s">
        <v>2177</v>
      </c>
      <c r="B803" s="2" t="s">
        <v>2177</v>
      </c>
      <c r="C803" s="2" t="s">
        <v>33</v>
      </c>
      <c r="D803" s="2" t="s">
        <v>34</v>
      </c>
      <c r="E803" s="5" t="s">
        <v>587</v>
      </c>
      <c r="F803" s="3" t="s">
        <v>588</v>
      </c>
      <c r="G803" s="3" t="s">
        <v>21</v>
      </c>
      <c r="H803" s="2" t="s">
        <v>22</v>
      </c>
      <c r="I803" s="2" t="s">
        <v>2178</v>
      </c>
      <c r="J803" s="3" t="str">
        <f>HYPERLINK("https://www.boe.es/gazeta/dias/1833/09/03/pdfs/GMD-1833-107.pdf#page=4","Abrir facsímil")</f>
        <v>Abrir facsímil</v>
      </c>
      <c r="K803" s="3" t="s">
        <v>24</v>
      </c>
    </row>
    <row r="804" spans="1:11" ht="42" customHeight="1">
      <c r="A804" s="2" t="s">
        <v>2179</v>
      </c>
      <c r="B804" s="2" t="s">
        <v>2179</v>
      </c>
      <c r="C804" s="2" t="s">
        <v>33</v>
      </c>
      <c r="D804" s="2" t="s">
        <v>34</v>
      </c>
      <c r="E804" s="5" t="s">
        <v>27</v>
      </c>
      <c r="F804" s="3" t="s">
        <v>28</v>
      </c>
      <c r="G804" s="3" t="s">
        <v>29</v>
      </c>
      <c r="H804" s="2" t="s">
        <v>22</v>
      </c>
      <c r="I804" s="2" t="s">
        <v>2180</v>
      </c>
      <c r="J804" s="3" t="str">
        <f>HYPERLINK("https://www.boe.es/gazeta/dias/1833/03/30/pdfs/GMD-1833-39.pdf#page=2","Abrir facsímil")</f>
        <v>Abrir facsímil</v>
      </c>
      <c r="K804" s="3" t="s">
        <v>24</v>
      </c>
    </row>
    <row r="805" spans="1:11" ht="42" customHeight="1">
      <c r="A805" s="2" t="s">
        <v>2181</v>
      </c>
      <c r="B805" s="2" t="s">
        <v>2181</v>
      </c>
      <c r="C805" s="2" t="s">
        <v>33</v>
      </c>
      <c r="D805" s="2" t="s">
        <v>34</v>
      </c>
      <c r="E805" s="5" t="s">
        <v>1824</v>
      </c>
      <c r="F805" s="3" t="s">
        <v>1825</v>
      </c>
      <c r="G805" s="3" t="s">
        <v>89</v>
      </c>
      <c r="H805" s="2" t="s">
        <v>22</v>
      </c>
      <c r="I805" s="2" t="s">
        <v>2182</v>
      </c>
      <c r="J805" s="3" t="str">
        <f>HYPERLINK("https://www.boe.es/gazeta/dias/1833/04/18/pdfs/GMD-1833-48.pdf#page=3","Abrir facsímil")</f>
        <v>Abrir facsímil</v>
      </c>
      <c r="K805" s="3" t="s">
        <v>24</v>
      </c>
    </row>
    <row r="806" spans="1:11" ht="42" customHeight="1">
      <c r="A806" s="2" t="s">
        <v>2181</v>
      </c>
      <c r="B806" s="2" t="s">
        <v>2181</v>
      </c>
      <c r="C806" s="2" t="s">
        <v>49</v>
      </c>
      <c r="D806" s="2" t="s">
        <v>50</v>
      </c>
      <c r="E806" s="5" t="s">
        <v>399</v>
      </c>
      <c r="F806" s="3" t="s">
        <v>400</v>
      </c>
      <c r="G806" s="3" t="s">
        <v>37</v>
      </c>
      <c r="H806" s="2" t="s">
        <v>22</v>
      </c>
      <c r="I806" s="2" t="s">
        <v>2183</v>
      </c>
      <c r="J806" s="3" t="str">
        <f>HYPERLINK("https://www.boe.es/gazeta/dias/1833/05/18/pdfs/GMD-1833-61.pdf#page=2","Abrir facsímil")</f>
        <v>Abrir facsímil</v>
      </c>
      <c r="K806" s="3" t="s">
        <v>24</v>
      </c>
    </row>
    <row r="807" spans="1:11" ht="42" customHeight="1">
      <c r="A807" s="2" t="s">
        <v>2181</v>
      </c>
      <c r="B807" s="2" t="s">
        <v>2181</v>
      </c>
      <c r="C807" s="2" t="s">
        <v>26</v>
      </c>
      <c r="D807" s="2" t="s">
        <v>18</v>
      </c>
      <c r="E807" s="5" t="s">
        <v>927</v>
      </c>
      <c r="F807" s="3" t="s">
        <v>928</v>
      </c>
      <c r="G807" s="3" t="s">
        <v>56</v>
      </c>
      <c r="H807" s="2" t="s">
        <v>22</v>
      </c>
      <c r="I807" s="2" t="s">
        <v>2184</v>
      </c>
      <c r="J807" s="3" t="str">
        <f>HYPERLINK("https://www.boe.es/gazeta/dias/1833/10/01/pdfs/GMD-1833-120.pdf#page=1","Abrir facsímil")</f>
        <v>Abrir facsímil</v>
      </c>
      <c r="K807" s="3" t="s">
        <v>24</v>
      </c>
    </row>
    <row r="808" spans="1:11" ht="42" customHeight="1">
      <c r="A808" s="2" t="s">
        <v>2181</v>
      </c>
      <c r="B808" s="2" t="s">
        <v>2181</v>
      </c>
      <c r="C808" s="2" t="s">
        <v>49</v>
      </c>
      <c r="D808" s="2" t="s">
        <v>50</v>
      </c>
      <c r="E808" s="5" t="s">
        <v>58</v>
      </c>
      <c r="F808" s="3" t="s">
        <v>59</v>
      </c>
      <c r="G808" s="3" t="s">
        <v>21</v>
      </c>
      <c r="H808" s="2" t="s">
        <v>22</v>
      </c>
      <c r="I808" s="2" t="s">
        <v>2185</v>
      </c>
      <c r="J808" s="3" t="str">
        <f>HYPERLINK("https://www.boe.es/gazeta/dias/1833/10/03/pdfs/GMD-1833-121.pdf#page=4","Abrir facsímil")</f>
        <v>Abrir facsímil</v>
      </c>
      <c r="K808" s="3" t="s">
        <v>24</v>
      </c>
    </row>
    <row r="809" spans="1:11" ht="42" customHeight="1">
      <c r="A809" s="2" t="s">
        <v>2181</v>
      </c>
      <c r="B809" s="2" t="s">
        <v>2181</v>
      </c>
      <c r="C809" s="2" t="s">
        <v>33</v>
      </c>
      <c r="D809" s="2" t="s">
        <v>34</v>
      </c>
      <c r="E809" s="5" t="s">
        <v>1371</v>
      </c>
      <c r="F809" s="3" t="s">
        <v>1372</v>
      </c>
      <c r="G809" s="3" t="s">
        <v>1373</v>
      </c>
      <c r="H809" s="2" t="s">
        <v>22</v>
      </c>
      <c r="I809" s="2" t="s">
        <v>2186</v>
      </c>
      <c r="J809" s="3" t="str">
        <f>HYPERLINK("https://www.boe.es/gazeta/dias/1833/10/17/pdfs/GMD-1833-128.pdf#page=3","Abrir facsímil")</f>
        <v>Abrir facsímil</v>
      </c>
      <c r="K809" s="3" t="s">
        <v>24</v>
      </c>
    </row>
    <row r="810" spans="1:11" ht="42" customHeight="1">
      <c r="A810" s="2" t="s">
        <v>2181</v>
      </c>
      <c r="B810" s="2" t="s">
        <v>2181</v>
      </c>
      <c r="C810" s="2" t="s">
        <v>26</v>
      </c>
      <c r="D810" s="2" t="s">
        <v>18</v>
      </c>
      <c r="E810" s="5" t="s">
        <v>272</v>
      </c>
      <c r="F810" s="3" t="s">
        <v>273</v>
      </c>
      <c r="G810" s="3" t="s">
        <v>89</v>
      </c>
      <c r="H810" s="2" t="s">
        <v>22</v>
      </c>
      <c r="I810" s="2" t="s">
        <v>2187</v>
      </c>
      <c r="J810" s="3" t="str">
        <f>HYPERLINK("https://www.boe.es/gazeta/dias/1833/11/19/pdfs/GMD-1833-144.pdf#page=3","Abrir facsímil")</f>
        <v>Abrir facsímil</v>
      </c>
      <c r="K810" s="3" t="s">
        <v>24</v>
      </c>
    </row>
    <row r="811" spans="1:11" ht="42" customHeight="1">
      <c r="A811" s="2" t="s">
        <v>2181</v>
      </c>
      <c r="B811" s="2" t="s">
        <v>2181</v>
      </c>
      <c r="C811" s="2" t="s">
        <v>49</v>
      </c>
      <c r="D811" s="2" t="s">
        <v>50</v>
      </c>
      <c r="E811" s="5" t="s">
        <v>452</v>
      </c>
      <c r="F811" s="3" t="s">
        <v>453</v>
      </c>
      <c r="G811" s="3" t="s">
        <v>89</v>
      </c>
      <c r="H811" s="2" t="s">
        <v>22</v>
      </c>
      <c r="I811" s="2" t="s">
        <v>2188</v>
      </c>
      <c r="J811" s="3" t="str">
        <f>HYPERLINK("https://www.boe.es/gazeta/dias/1833/12/17/pdfs/GMD-1833-161.pdf#page=3","Abrir facsímil")</f>
        <v>Abrir facsímil</v>
      </c>
      <c r="K811" s="3" t="s">
        <v>24</v>
      </c>
    </row>
    <row r="812" spans="1:11" ht="42" customHeight="1">
      <c r="A812" s="2" t="s">
        <v>2189</v>
      </c>
      <c r="B812" s="2" t="s">
        <v>2189</v>
      </c>
      <c r="C812" s="2" t="s">
        <v>33</v>
      </c>
      <c r="D812" s="2" t="s">
        <v>34</v>
      </c>
      <c r="E812" s="5" t="s">
        <v>186</v>
      </c>
      <c r="F812" s="3" t="s">
        <v>187</v>
      </c>
      <c r="G812" s="3" t="s">
        <v>37</v>
      </c>
      <c r="H812" s="2" t="s">
        <v>22</v>
      </c>
      <c r="I812" s="2" t="s">
        <v>2190</v>
      </c>
      <c r="J812" s="3" t="str">
        <f>HYPERLINK("https://www.boe.es/gazeta/dias/1833/07/02/pdfs/GMD-1833-80.pdf#page=2","Abrir facsímil")</f>
        <v>Abrir facsímil</v>
      </c>
      <c r="K812" s="3" t="s">
        <v>24</v>
      </c>
    </row>
    <row r="813" spans="1:11" ht="42" customHeight="1">
      <c r="A813" s="2" t="s">
        <v>2191</v>
      </c>
      <c r="B813" s="2" t="s">
        <v>2191</v>
      </c>
      <c r="C813" s="2" t="s">
        <v>17</v>
      </c>
      <c r="D813" s="2" t="s">
        <v>18</v>
      </c>
      <c r="E813" s="5" t="s">
        <v>404</v>
      </c>
      <c r="F813" s="3" t="s">
        <v>405</v>
      </c>
      <c r="G813" s="3" t="s">
        <v>89</v>
      </c>
      <c r="H813" s="2" t="s">
        <v>22</v>
      </c>
      <c r="I813" s="2" t="s">
        <v>2192</v>
      </c>
      <c r="J813" s="3" t="str">
        <f>HYPERLINK("https://www.boe.es/gazeta/dias/1833/03/16/pdfs/GMD-1833-33.pdf#page=3","Abrir facsímil")</f>
        <v>Abrir facsímil</v>
      </c>
      <c r="K813" s="3" t="s">
        <v>24</v>
      </c>
    </row>
    <row r="814" spans="1:11" ht="42" customHeight="1">
      <c r="A814" s="2" t="s">
        <v>2191</v>
      </c>
      <c r="B814" s="2" t="s">
        <v>2191</v>
      </c>
      <c r="C814" s="2" t="s">
        <v>33</v>
      </c>
      <c r="D814" s="2" t="s">
        <v>34</v>
      </c>
      <c r="E814" s="5" t="s">
        <v>186</v>
      </c>
      <c r="F814" s="3" t="s">
        <v>187</v>
      </c>
      <c r="G814" s="3" t="s">
        <v>37</v>
      </c>
      <c r="H814" s="2" t="s">
        <v>22</v>
      </c>
      <c r="I814" s="2" t="s">
        <v>2193</v>
      </c>
      <c r="J814" s="3" t="str">
        <f>HYPERLINK("https://www.boe.es/gazeta/dias/1833/07/02/pdfs/GMD-1833-80.pdf#page=2","Abrir facsímil")</f>
        <v>Abrir facsímil</v>
      </c>
      <c r="K814" s="3" t="s">
        <v>24</v>
      </c>
    </row>
    <row r="815" spans="1:11" ht="42" customHeight="1">
      <c r="A815" s="2" t="s">
        <v>2191</v>
      </c>
      <c r="B815" s="2" t="s">
        <v>2191</v>
      </c>
      <c r="C815" s="2" t="s">
        <v>33</v>
      </c>
      <c r="D815" s="2" t="s">
        <v>34</v>
      </c>
      <c r="E815" s="5" t="s">
        <v>98</v>
      </c>
      <c r="F815" s="3" t="s">
        <v>99</v>
      </c>
      <c r="G815" s="3" t="s">
        <v>89</v>
      </c>
      <c r="H815" s="2" t="s">
        <v>22</v>
      </c>
      <c r="I815" s="2" t="s">
        <v>2194</v>
      </c>
      <c r="J815" s="3" t="str">
        <f>HYPERLINK("https://www.boe.es/gazeta/dias/1833/07/04/pdfs/GMD-1833-81.pdf#page=3","Abrir facsímil")</f>
        <v>Abrir facsímil</v>
      </c>
      <c r="K815" s="3" t="s">
        <v>24</v>
      </c>
    </row>
    <row r="816" spans="1:11" ht="42" customHeight="1">
      <c r="A816" s="2" t="s">
        <v>2191</v>
      </c>
      <c r="B816" s="2" t="s">
        <v>2191</v>
      </c>
      <c r="C816" s="2" t="s">
        <v>49</v>
      </c>
      <c r="D816" s="2" t="s">
        <v>50</v>
      </c>
      <c r="E816" s="5" t="s">
        <v>98</v>
      </c>
      <c r="F816" s="3" t="s">
        <v>99</v>
      </c>
      <c r="G816" s="3" t="s">
        <v>21</v>
      </c>
      <c r="H816" s="2" t="s">
        <v>22</v>
      </c>
      <c r="I816" s="2" t="s">
        <v>2195</v>
      </c>
      <c r="J816" s="3" t="str">
        <f>HYPERLINK("https://www.boe.es/gazeta/dias/1833/07/04/pdfs/GMD-1833-81.pdf#page=4","Abrir facsímil")</f>
        <v>Abrir facsímil</v>
      </c>
      <c r="K816" s="3" t="s">
        <v>24</v>
      </c>
    </row>
    <row r="817" spans="1:11" ht="42" customHeight="1">
      <c r="A817" s="2" t="s">
        <v>2191</v>
      </c>
      <c r="B817" s="2" t="s">
        <v>2191</v>
      </c>
      <c r="C817" s="2" t="s">
        <v>26</v>
      </c>
      <c r="D817" s="2" t="s">
        <v>18</v>
      </c>
      <c r="E817" s="5" t="s">
        <v>876</v>
      </c>
      <c r="F817" s="3" t="s">
        <v>877</v>
      </c>
      <c r="G817" s="3" t="s">
        <v>2119</v>
      </c>
      <c r="H817" s="2" t="s">
        <v>22</v>
      </c>
      <c r="I817" s="2" t="s">
        <v>2196</v>
      </c>
      <c r="J817" s="3" t="str">
        <f>HYPERLINK("https://www.boe.es/gazeta/dias/1833/08/06/pdfs/GMD-1833-95.pdf#page=2","Abrir facsímil")</f>
        <v>Abrir facsímil</v>
      </c>
      <c r="K817" s="3" t="s">
        <v>24</v>
      </c>
    </row>
    <row r="818" spans="1:11" ht="42" customHeight="1">
      <c r="A818" s="2" t="s">
        <v>2191</v>
      </c>
      <c r="B818" s="2" t="s">
        <v>2191</v>
      </c>
      <c r="C818" s="2" t="s">
        <v>33</v>
      </c>
      <c r="D818" s="2" t="s">
        <v>34</v>
      </c>
      <c r="E818" s="5" t="s">
        <v>277</v>
      </c>
      <c r="F818" s="3" t="s">
        <v>278</v>
      </c>
      <c r="G818" s="3" t="s">
        <v>2197</v>
      </c>
      <c r="H818" s="2" t="s">
        <v>22</v>
      </c>
      <c r="I818" s="2" t="s">
        <v>2198</v>
      </c>
      <c r="J818" s="3" t="str">
        <f>HYPERLINK("https://www.boe.es/gazeta/dias/1833/12/12/pdfs/GMD-1833-158.pdf#page=5","Abrir facsímil")</f>
        <v>Abrir facsímil</v>
      </c>
      <c r="K818" s="3" t="s">
        <v>24</v>
      </c>
    </row>
    <row r="819" spans="1:11" ht="42" customHeight="1">
      <c r="A819" s="2" t="s">
        <v>2199</v>
      </c>
      <c r="B819" s="2" t="s">
        <v>2199</v>
      </c>
      <c r="C819" s="2" t="s">
        <v>26</v>
      </c>
      <c r="D819" s="2" t="s">
        <v>18</v>
      </c>
      <c r="E819" s="5" t="s">
        <v>409</v>
      </c>
      <c r="F819" s="3" t="s">
        <v>410</v>
      </c>
      <c r="G819" s="3" t="s">
        <v>89</v>
      </c>
      <c r="H819" s="2" t="s">
        <v>22</v>
      </c>
      <c r="I819" s="2" t="s">
        <v>2200</v>
      </c>
      <c r="J819" s="3" t="str">
        <f>HYPERLINK("https://www.boe.es/gazeta/dias/1833/11/23/pdfs/GMD-1833-147.pdf#page=3","Abrir facsímil")</f>
        <v>Abrir facsímil</v>
      </c>
      <c r="K819" s="3" t="s">
        <v>24</v>
      </c>
    </row>
    <row r="820" spans="1:11" ht="42" customHeight="1">
      <c r="A820" s="2" t="s">
        <v>2201</v>
      </c>
      <c r="B820" s="2" t="s">
        <v>2201</v>
      </c>
      <c r="C820" s="2" t="s">
        <v>33</v>
      </c>
      <c r="D820" s="2" t="s">
        <v>34</v>
      </c>
      <c r="E820" s="5" t="s">
        <v>186</v>
      </c>
      <c r="F820" s="3" t="s">
        <v>187</v>
      </c>
      <c r="G820" s="3" t="s">
        <v>21</v>
      </c>
      <c r="H820" s="2" t="s">
        <v>22</v>
      </c>
      <c r="I820" s="2" t="s">
        <v>2202</v>
      </c>
      <c r="J820" s="3" t="str">
        <f>HYPERLINK("https://www.boe.es/gazeta/dias/1833/07/02/pdfs/GMD-1833-80.pdf#page=4","Abrir facsímil")</f>
        <v>Abrir facsímil</v>
      </c>
      <c r="K820" s="3" t="s">
        <v>24</v>
      </c>
    </row>
    <row r="821" spans="1:11" ht="42" customHeight="1">
      <c r="A821" s="2" t="s">
        <v>2201</v>
      </c>
      <c r="B821" s="2" t="s">
        <v>2201</v>
      </c>
      <c r="C821" s="2" t="s">
        <v>17</v>
      </c>
      <c r="D821" s="2" t="s">
        <v>18</v>
      </c>
      <c r="E821" s="5" t="s">
        <v>739</v>
      </c>
      <c r="F821" s="3" t="s">
        <v>740</v>
      </c>
      <c r="G821" s="3" t="s">
        <v>37</v>
      </c>
      <c r="H821" s="2" t="s">
        <v>22</v>
      </c>
      <c r="I821" s="2" t="s">
        <v>2203</v>
      </c>
      <c r="J821" s="3" t="str">
        <f>HYPERLINK("https://www.boe.es/gazeta/dias/1833/07/06/pdfs/GMD-1833-82.pdf#page=2","Abrir facsímil")</f>
        <v>Abrir facsímil</v>
      </c>
      <c r="K821" s="3" t="s">
        <v>24</v>
      </c>
    </row>
    <row r="822" spans="1:11" ht="42" customHeight="1">
      <c r="A822" s="2" t="s">
        <v>2201</v>
      </c>
      <c r="B822" s="2" t="s">
        <v>2201</v>
      </c>
      <c r="C822" s="2" t="s">
        <v>33</v>
      </c>
      <c r="D822" s="2" t="s">
        <v>34</v>
      </c>
      <c r="E822" s="5" t="s">
        <v>739</v>
      </c>
      <c r="F822" s="3" t="s">
        <v>740</v>
      </c>
      <c r="G822" s="3" t="s">
        <v>89</v>
      </c>
      <c r="H822" s="2" t="s">
        <v>22</v>
      </c>
      <c r="I822" s="2" t="s">
        <v>2204</v>
      </c>
      <c r="J822" s="3" t="str">
        <f>HYPERLINK("https://www.boe.es/gazeta/dias/1833/07/06/pdfs/GMD-1833-82.pdf#page=3","Abrir facsímil")</f>
        <v>Abrir facsímil</v>
      </c>
      <c r="K822" s="3" t="s">
        <v>24</v>
      </c>
    </row>
    <row r="823" spans="1:11" ht="42" customHeight="1">
      <c r="A823" s="2" t="s">
        <v>2201</v>
      </c>
      <c r="B823" s="2" t="s">
        <v>2201</v>
      </c>
      <c r="C823" s="2" t="s">
        <v>33</v>
      </c>
      <c r="D823" s="2" t="s">
        <v>34</v>
      </c>
      <c r="E823" s="5" t="s">
        <v>623</v>
      </c>
      <c r="F823" s="3" t="s">
        <v>624</v>
      </c>
      <c r="G823" s="3" t="s">
        <v>56</v>
      </c>
      <c r="H823" s="2" t="s">
        <v>22</v>
      </c>
      <c r="I823" s="2" t="s">
        <v>2205</v>
      </c>
      <c r="J823" s="3" t="str">
        <f>HYPERLINK("https://www.boe.es/gazeta/dias/1833/09/17/pdfs/GMD-1833-113.pdf#page=1","Abrir facsímil")</f>
        <v>Abrir facsímil</v>
      </c>
      <c r="K823" s="3" t="s">
        <v>24</v>
      </c>
    </row>
    <row r="824" spans="1:11" ht="42" customHeight="1">
      <c r="A824" s="2" t="s">
        <v>2201</v>
      </c>
      <c r="B824" s="2" t="s">
        <v>2201</v>
      </c>
      <c r="C824" s="2" t="s">
        <v>49</v>
      </c>
      <c r="D824" s="2" t="s">
        <v>50</v>
      </c>
      <c r="E824" s="5" t="s">
        <v>58</v>
      </c>
      <c r="F824" s="3" t="s">
        <v>59</v>
      </c>
      <c r="G824" s="3" t="s">
        <v>21</v>
      </c>
      <c r="H824" s="2" t="s">
        <v>22</v>
      </c>
      <c r="I824" s="2" t="s">
        <v>2206</v>
      </c>
      <c r="J824" s="3" t="str">
        <f>HYPERLINK("https://www.boe.es/gazeta/dias/1833/10/03/pdfs/GMD-1833-121.pdf#page=4","Abrir facsímil")</f>
        <v>Abrir facsímil</v>
      </c>
      <c r="K824" s="3" t="s">
        <v>24</v>
      </c>
    </row>
    <row r="825" spans="1:11" ht="42" customHeight="1">
      <c r="A825" s="2" t="s">
        <v>2201</v>
      </c>
      <c r="B825" s="2" t="s">
        <v>2201</v>
      </c>
      <c r="C825" s="2" t="s">
        <v>131</v>
      </c>
      <c r="D825" s="2" t="s">
        <v>18</v>
      </c>
      <c r="E825" s="5" t="s">
        <v>470</v>
      </c>
      <c r="F825" s="3" t="s">
        <v>471</v>
      </c>
      <c r="G825" s="3" t="s">
        <v>127</v>
      </c>
      <c r="H825" s="2" t="s">
        <v>22</v>
      </c>
      <c r="I825" s="2" t="s">
        <v>2207</v>
      </c>
      <c r="J825" s="3" t="str">
        <f>HYPERLINK("https://www.boe.es/gazeta/dias/1833/12/28/pdfs/GMD-1833-166.pdf#page=5","Abrir facsímil")</f>
        <v>Abrir facsímil</v>
      </c>
      <c r="K825" s="3" t="s">
        <v>24</v>
      </c>
    </row>
    <row r="826" spans="1:11" ht="42" customHeight="1">
      <c r="A826" s="2" t="s">
        <v>2208</v>
      </c>
      <c r="B826" s="2" t="s">
        <v>2208</v>
      </c>
      <c r="C826" s="2" t="s">
        <v>26</v>
      </c>
      <c r="D826" s="2" t="s">
        <v>18</v>
      </c>
      <c r="E826" s="5" t="s">
        <v>1107</v>
      </c>
      <c r="F826" s="3" t="s">
        <v>1108</v>
      </c>
      <c r="G826" s="3" t="s">
        <v>89</v>
      </c>
      <c r="H826" s="2" t="s">
        <v>22</v>
      </c>
      <c r="I826" s="2" t="s">
        <v>2209</v>
      </c>
      <c r="J826" s="3" t="str">
        <f>HYPERLINK("https://www.boe.es/gazeta/dias/1833/03/21/pdfs/GMD-1833-35.pdf#page=3","Abrir facsímil")</f>
        <v>Abrir facsímil</v>
      </c>
      <c r="K826" s="3" t="s">
        <v>24</v>
      </c>
    </row>
    <row r="827" spans="1:11" ht="42" customHeight="1">
      <c r="A827" s="2" t="s">
        <v>2210</v>
      </c>
      <c r="B827" s="2" t="s">
        <v>2211</v>
      </c>
      <c r="C827" s="2" t="s">
        <v>26</v>
      </c>
      <c r="D827" s="2" t="s">
        <v>18</v>
      </c>
      <c r="E827" s="5" t="s">
        <v>841</v>
      </c>
      <c r="F827" s="3" t="s">
        <v>842</v>
      </c>
      <c r="G827" s="3" t="s">
        <v>37</v>
      </c>
      <c r="H827" s="2" t="s">
        <v>22</v>
      </c>
      <c r="I827" s="2" t="s">
        <v>2212</v>
      </c>
      <c r="J827" s="3" t="str">
        <f>HYPERLINK("https://www.boe.es/gazeta/dias/1833/11/02/pdfs/GMD-1833-137.pdf#page=2","Abrir facsímil")</f>
        <v>Abrir facsímil</v>
      </c>
      <c r="K827" s="3" t="s">
        <v>24</v>
      </c>
    </row>
    <row r="828" spans="1:11" ht="42" customHeight="1">
      <c r="A828" s="2" t="s">
        <v>2213</v>
      </c>
      <c r="B828" s="2" t="s">
        <v>2213</v>
      </c>
      <c r="C828" s="2" t="s">
        <v>33</v>
      </c>
      <c r="D828" s="2" t="s">
        <v>34</v>
      </c>
      <c r="E828" s="5" t="s">
        <v>876</v>
      </c>
      <c r="F828" s="3" t="s">
        <v>877</v>
      </c>
      <c r="G828" s="3" t="s">
        <v>2119</v>
      </c>
      <c r="H828" s="2" t="s">
        <v>22</v>
      </c>
      <c r="I828" s="2" t="s">
        <v>2214</v>
      </c>
      <c r="J828" s="3" t="str">
        <f>HYPERLINK("https://www.boe.es/gazeta/dias/1833/08/06/pdfs/GMD-1833-95.pdf#page=2","Abrir facsímil")</f>
        <v>Abrir facsímil</v>
      </c>
      <c r="K828" s="3" t="s">
        <v>24</v>
      </c>
    </row>
    <row r="829" spans="1:11" ht="42" customHeight="1">
      <c r="A829" s="2" t="s">
        <v>2215</v>
      </c>
      <c r="B829" s="2" t="s">
        <v>2215</v>
      </c>
      <c r="C829" s="2" t="s">
        <v>33</v>
      </c>
      <c r="D829" s="2" t="s">
        <v>34</v>
      </c>
      <c r="E829" s="5" t="s">
        <v>940</v>
      </c>
      <c r="F829" s="3" t="s">
        <v>941</v>
      </c>
      <c r="G829" s="3" t="s">
        <v>21</v>
      </c>
      <c r="H829" s="2" t="s">
        <v>22</v>
      </c>
      <c r="I829" s="2" t="s">
        <v>2216</v>
      </c>
      <c r="J829" s="3" t="str">
        <f>HYPERLINK("https://www.boe.es/gazeta/dias/1833/04/23/pdfs/GMD-1833-50.pdf#page=4","Abrir facsímil")</f>
        <v>Abrir facsímil</v>
      </c>
      <c r="K829" s="3" t="s">
        <v>24</v>
      </c>
    </row>
    <row r="830" spans="1:11" ht="42" customHeight="1">
      <c r="A830" s="2" t="s">
        <v>2217</v>
      </c>
      <c r="B830" s="2" t="s">
        <v>2218</v>
      </c>
      <c r="C830" s="2" t="s">
        <v>17</v>
      </c>
      <c r="D830" s="2" t="s">
        <v>18</v>
      </c>
      <c r="E830" s="5" t="s">
        <v>155</v>
      </c>
      <c r="F830" s="3" t="s">
        <v>156</v>
      </c>
      <c r="G830" s="3" t="s">
        <v>21</v>
      </c>
      <c r="H830" s="2" t="s">
        <v>22</v>
      </c>
      <c r="I830" s="2" t="s">
        <v>2219</v>
      </c>
      <c r="J830" s="3" t="str">
        <f>HYPERLINK("https://www.boe.es/gazeta/dias/1833/08/01/pdfs/GMD-1833-93.pdf#page=4","Abrir facsímil")</f>
        <v>Abrir facsímil</v>
      </c>
      <c r="K830" s="3" t="s">
        <v>24</v>
      </c>
    </row>
    <row r="831" spans="1:11" ht="42" customHeight="1">
      <c r="A831" s="2" t="s">
        <v>2220</v>
      </c>
      <c r="B831" s="2" t="s">
        <v>2220</v>
      </c>
      <c r="C831" s="2" t="s">
        <v>131</v>
      </c>
      <c r="D831" s="2" t="s">
        <v>18</v>
      </c>
      <c r="E831" s="5" t="s">
        <v>940</v>
      </c>
      <c r="F831" s="3" t="s">
        <v>941</v>
      </c>
      <c r="G831" s="3" t="s">
        <v>21</v>
      </c>
      <c r="H831" s="2" t="s">
        <v>22</v>
      </c>
      <c r="I831" s="2" t="s">
        <v>2221</v>
      </c>
      <c r="J831" s="3" t="str">
        <f>HYPERLINK("https://www.boe.es/gazeta/dias/1833/04/23/pdfs/GMD-1833-50.pdf#page=4","Abrir facsímil")</f>
        <v>Abrir facsímil</v>
      </c>
      <c r="K831" s="3" t="s">
        <v>24</v>
      </c>
    </row>
    <row r="832" spans="1:11" ht="42" customHeight="1">
      <c r="A832" s="2" t="s">
        <v>2220</v>
      </c>
      <c r="B832" s="2" t="s">
        <v>2220</v>
      </c>
      <c r="C832" s="2" t="s">
        <v>26</v>
      </c>
      <c r="D832" s="2" t="s">
        <v>18</v>
      </c>
      <c r="E832" s="5" t="s">
        <v>671</v>
      </c>
      <c r="F832" s="3" t="s">
        <v>672</v>
      </c>
      <c r="G832" s="3" t="s">
        <v>45</v>
      </c>
      <c r="H832" s="2" t="s">
        <v>22</v>
      </c>
      <c r="I832" s="2" t="s">
        <v>2222</v>
      </c>
      <c r="J832" s="3" t="str">
        <f>HYPERLINK("https://www.boe.es/gazeta/dias/1833/11/28/pdfs/GMD-1833-151.pdf#page=6","Abrir facsímil")</f>
        <v>Abrir facsímil</v>
      </c>
      <c r="K832" s="3" t="s">
        <v>24</v>
      </c>
    </row>
    <row r="833" spans="1:11" ht="42" customHeight="1">
      <c r="A833" s="2" t="s">
        <v>2223</v>
      </c>
      <c r="B833" s="2" t="s">
        <v>2224</v>
      </c>
      <c r="C833" s="2" t="s">
        <v>131</v>
      </c>
      <c r="D833" s="2" t="s">
        <v>18</v>
      </c>
      <c r="E833" s="5" t="s">
        <v>940</v>
      </c>
      <c r="F833" s="3" t="s">
        <v>941</v>
      </c>
      <c r="G833" s="3" t="s">
        <v>21</v>
      </c>
      <c r="H833" s="2" t="s">
        <v>22</v>
      </c>
      <c r="I833" s="2" t="s">
        <v>2225</v>
      </c>
      <c r="J833" s="3" t="str">
        <f>HYPERLINK("https://www.boe.es/gazeta/dias/1833/04/23/pdfs/GMD-1833-50.pdf#page=4","Abrir facsímil")</f>
        <v>Abrir facsímil</v>
      </c>
      <c r="K833" s="3" t="s">
        <v>24</v>
      </c>
    </row>
    <row r="834" spans="1:11" ht="42" customHeight="1">
      <c r="A834" s="2" t="s">
        <v>2223</v>
      </c>
      <c r="B834" s="2" t="s">
        <v>2224</v>
      </c>
      <c r="C834" s="2" t="s">
        <v>33</v>
      </c>
      <c r="D834" s="2" t="s">
        <v>34</v>
      </c>
      <c r="E834" s="5" t="s">
        <v>233</v>
      </c>
      <c r="F834" s="3" t="s">
        <v>234</v>
      </c>
      <c r="G834" s="3" t="s">
        <v>56</v>
      </c>
      <c r="H834" s="2" t="s">
        <v>22</v>
      </c>
      <c r="I834" s="2" t="s">
        <v>2226</v>
      </c>
      <c r="J834" s="3" t="str">
        <f>HYPERLINK("https://www.boe.es/gazeta/dias/1833/11/21/pdfs/GMD-1833-146.pdf#page=1","Abrir facsímil")</f>
        <v>Abrir facsímil</v>
      </c>
      <c r="K834" s="3" t="s">
        <v>24</v>
      </c>
    </row>
    <row r="835" spans="1:11" ht="42" customHeight="1">
      <c r="A835" s="2" t="s">
        <v>2223</v>
      </c>
      <c r="B835" s="2" t="s">
        <v>2224</v>
      </c>
      <c r="C835" s="2" t="s">
        <v>297</v>
      </c>
      <c r="D835" s="2" t="s">
        <v>18</v>
      </c>
      <c r="E835" s="5" t="s">
        <v>671</v>
      </c>
      <c r="F835" s="3" t="s">
        <v>672</v>
      </c>
      <c r="G835" s="3" t="s">
        <v>45</v>
      </c>
      <c r="H835" s="2" t="s">
        <v>22</v>
      </c>
      <c r="I835" s="2" t="s">
        <v>2227</v>
      </c>
      <c r="J835" s="3" t="str">
        <f>HYPERLINK("https://www.boe.es/gazeta/dias/1833/11/28/pdfs/GMD-1833-151.pdf#page=6","Abrir facsímil")</f>
        <v>Abrir facsímil</v>
      </c>
      <c r="K835" s="3" t="s">
        <v>24</v>
      </c>
    </row>
    <row r="836" spans="1:11" ht="42" customHeight="1">
      <c r="A836" s="2" t="s">
        <v>2228</v>
      </c>
      <c r="B836" s="2" t="s">
        <v>2228</v>
      </c>
      <c r="C836" s="2" t="s">
        <v>131</v>
      </c>
      <c r="D836" s="2" t="s">
        <v>18</v>
      </c>
      <c r="E836" s="5" t="s">
        <v>587</v>
      </c>
      <c r="F836" s="3" t="s">
        <v>588</v>
      </c>
      <c r="G836" s="3" t="s">
        <v>21</v>
      </c>
      <c r="H836" s="2" t="s">
        <v>22</v>
      </c>
      <c r="I836" s="2" t="s">
        <v>2229</v>
      </c>
      <c r="J836" s="3" t="str">
        <f>HYPERLINK("https://www.boe.es/gazeta/dias/1833/09/03/pdfs/GMD-1833-107.pdf#page=4","Abrir facsímil")</f>
        <v>Abrir facsímil</v>
      </c>
      <c r="K836" s="3" t="s">
        <v>24</v>
      </c>
    </row>
    <row r="837" spans="1:11" ht="42" customHeight="1">
      <c r="A837" s="2" t="s">
        <v>2230</v>
      </c>
      <c r="B837" s="2" t="s">
        <v>2230</v>
      </c>
      <c r="C837" s="2" t="s">
        <v>33</v>
      </c>
      <c r="D837" s="2" t="s">
        <v>34</v>
      </c>
      <c r="E837" s="5" t="s">
        <v>1360</v>
      </c>
      <c r="F837" s="3" t="s">
        <v>1361</v>
      </c>
      <c r="G837" s="3" t="s">
        <v>21</v>
      </c>
      <c r="H837" s="2" t="s">
        <v>22</v>
      </c>
      <c r="I837" s="2" t="s">
        <v>2231</v>
      </c>
      <c r="J837" s="3" t="str">
        <f>HYPERLINK("https://www.boe.es/gazeta/dias/1833/08/24/pdfs/GMD-1833-103.pdf#page=4","Abrir facsímil")</f>
        <v>Abrir facsímil</v>
      </c>
      <c r="K837" s="3" t="s">
        <v>24</v>
      </c>
    </row>
    <row r="838" spans="1:11" ht="42" customHeight="1">
      <c r="A838" s="2" t="s">
        <v>2230</v>
      </c>
      <c r="B838" s="2" t="s">
        <v>2230</v>
      </c>
      <c r="C838" s="2" t="s">
        <v>33</v>
      </c>
      <c r="D838" s="2" t="s">
        <v>34</v>
      </c>
      <c r="E838" s="5" t="s">
        <v>125</v>
      </c>
      <c r="F838" s="3" t="s">
        <v>126</v>
      </c>
      <c r="G838" s="3" t="s">
        <v>127</v>
      </c>
      <c r="H838" s="2" t="s">
        <v>22</v>
      </c>
      <c r="I838" s="2" t="s">
        <v>2232</v>
      </c>
      <c r="J838" s="3" t="str">
        <f>HYPERLINK("https://www.boe.es/gazeta/dias/1833/08/29/pdfs/GMD-1833-105.pdf#page=5","Abrir facsímil")</f>
        <v>Abrir facsímil</v>
      </c>
      <c r="K838" s="3" t="s">
        <v>24</v>
      </c>
    </row>
    <row r="839" spans="1:11" ht="42" customHeight="1">
      <c r="A839" s="2" t="s">
        <v>2230</v>
      </c>
      <c r="B839" s="2" t="s">
        <v>2230</v>
      </c>
      <c r="C839" s="2" t="s">
        <v>33</v>
      </c>
      <c r="D839" s="2" t="s">
        <v>34</v>
      </c>
      <c r="E839" s="5" t="s">
        <v>702</v>
      </c>
      <c r="F839" s="3" t="s">
        <v>703</v>
      </c>
      <c r="G839" s="3" t="s">
        <v>704</v>
      </c>
      <c r="H839" s="2" t="s">
        <v>22</v>
      </c>
      <c r="I839" s="2" t="s">
        <v>2233</v>
      </c>
      <c r="J839" s="3" t="str">
        <f>HYPERLINK("https://www.boe.es/gazeta/dias/1833/09/14/pdfs/GMD-1833-112.pdf#page=3","Abrir facsímil")</f>
        <v>Abrir facsímil</v>
      </c>
      <c r="K839" s="3" t="s">
        <v>24</v>
      </c>
    </row>
    <row r="840" spans="1:11" ht="42" customHeight="1">
      <c r="A840" s="2" t="s">
        <v>2230</v>
      </c>
      <c r="B840" s="2" t="s">
        <v>2230</v>
      </c>
      <c r="C840" s="2" t="s">
        <v>33</v>
      </c>
      <c r="D840" s="2" t="s">
        <v>34</v>
      </c>
      <c r="E840" s="5" t="s">
        <v>859</v>
      </c>
      <c r="F840" s="3" t="s">
        <v>860</v>
      </c>
      <c r="G840" s="3" t="s">
        <v>89</v>
      </c>
      <c r="H840" s="2" t="s">
        <v>22</v>
      </c>
      <c r="I840" s="2" t="s">
        <v>2234</v>
      </c>
      <c r="J840" s="3" t="str">
        <f>HYPERLINK("https://www.boe.es/gazeta/dias/1833/10/12/pdfs/GMD-1833-125.pdf#page=3","Abrir facsímil")</f>
        <v>Abrir facsímil</v>
      </c>
      <c r="K840" s="3" t="s">
        <v>24</v>
      </c>
    </row>
    <row r="841" spans="1:11" ht="42" customHeight="1">
      <c r="A841" s="2" t="s">
        <v>2235</v>
      </c>
      <c r="B841" s="2" t="s">
        <v>2235</v>
      </c>
      <c r="C841" s="2" t="s">
        <v>17</v>
      </c>
      <c r="D841" s="2" t="s">
        <v>18</v>
      </c>
      <c r="E841" s="5" t="s">
        <v>182</v>
      </c>
      <c r="F841" s="3" t="s">
        <v>183</v>
      </c>
      <c r="G841" s="3" t="s">
        <v>89</v>
      </c>
      <c r="H841" s="2" t="s">
        <v>22</v>
      </c>
      <c r="I841" s="2" t="s">
        <v>2236</v>
      </c>
      <c r="J841" s="3" t="str">
        <f>HYPERLINK("https://www.boe.es/gazeta/dias/1833/02/12/pdfs/GMD-1833-19.pdf#page=3","Abrir facsímil")</f>
        <v>Abrir facsímil</v>
      </c>
      <c r="K841" s="3" t="s">
        <v>24</v>
      </c>
    </row>
    <row r="842" spans="1:11" ht="42" customHeight="1">
      <c r="A842" s="2" t="s">
        <v>2237</v>
      </c>
      <c r="B842" s="2" t="s">
        <v>2238</v>
      </c>
      <c r="C842" s="2" t="s">
        <v>131</v>
      </c>
      <c r="D842" s="2" t="s">
        <v>18</v>
      </c>
      <c r="E842" s="5" t="s">
        <v>399</v>
      </c>
      <c r="F842" s="3" t="s">
        <v>400</v>
      </c>
      <c r="G842" s="3" t="s">
        <v>21</v>
      </c>
      <c r="H842" s="2" t="s">
        <v>22</v>
      </c>
      <c r="I842" s="2" t="s">
        <v>2239</v>
      </c>
      <c r="J842" s="3" t="str">
        <f>HYPERLINK("https://www.boe.es/gazeta/dias/1833/05/18/pdfs/GMD-1833-61.pdf#page=4","Abrir facsímil")</f>
        <v>Abrir facsímil</v>
      </c>
      <c r="K842" s="3" t="s">
        <v>24</v>
      </c>
    </row>
    <row r="843" spans="1:11" ht="42" customHeight="1">
      <c r="A843" s="2" t="s">
        <v>2240</v>
      </c>
      <c r="B843" s="2" t="s">
        <v>2241</v>
      </c>
      <c r="C843" s="2" t="s">
        <v>33</v>
      </c>
      <c r="D843" s="2" t="s">
        <v>34</v>
      </c>
      <c r="E843" s="5" t="s">
        <v>541</v>
      </c>
      <c r="F843" s="3" t="s">
        <v>542</v>
      </c>
      <c r="G843" s="3" t="s">
        <v>21</v>
      </c>
      <c r="H843" s="2" t="s">
        <v>22</v>
      </c>
      <c r="I843" s="2" t="s">
        <v>2242</v>
      </c>
      <c r="J843" s="3" t="str">
        <f>HYPERLINK("https://www.boe.es/gazeta/dias/1833/05/25/pdfs/GMD-1833-64.pdf#page=4","Abrir facsímil")</f>
        <v>Abrir facsímil</v>
      </c>
      <c r="K843" s="3" t="s">
        <v>24</v>
      </c>
    </row>
    <row r="844" spans="1:11" ht="42" customHeight="1">
      <c r="A844" s="2" t="s">
        <v>2243</v>
      </c>
      <c r="B844" s="2" t="s">
        <v>2244</v>
      </c>
      <c r="C844" s="2" t="s">
        <v>122</v>
      </c>
      <c r="D844" s="2" t="s">
        <v>18</v>
      </c>
      <c r="E844" s="5" t="s">
        <v>1371</v>
      </c>
      <c r="F844" s="3" t="s">
        <v>1372</v>
      </c>
      <c r="G844" s="3" t="s">
        <v>21</v>
      </c>
      <c r="H844" s="2" t="s">
        <v>22</v>
      </c>
      <c r="I844" s="2" t="s">
        <v>2245</v>
      </c>
      <c r="J844" s="3" t="str">
        <f>HYPERLINK("https://www.boe.es/gazeta/dias/1833/10/17/pdfs/GMD-1833-128.pdf#page=4","Abrir facsímil")</f>
        <v>Abrir facsímil</v>
      </c>
      <c r="K844" s="3" t="s">
        <v>24</v>
      </c>
    </row>
    <row r="845" spans="1:11" ht="42" customHeight="1">
      <c r="A845" s="2" t="s">
        <v>2246</v>
      </c>
      <c r="B845" s="2" t="s">
        <v>2246</v>
      </c>
      <c r="C845" s="2" t="s">
        <v>33</v>
      </c>
      <c r="D845" s="2" t="s">
        <v>34</v>
      </c>
      <c r="E845" s="5" t="s">
        <v>159</v>
      </c>
      <c r="F845" s="3" t="s">
        <v>160</v>
      </c>
      <c r="G845" s="3" t="s">
        <v>89</v>
      </c>
      <c r="H845" s="2" t="s">
        <v>22</v>
      </c>
      <c r="I845" s="2" t="s">
        <v>2247</v>
      </c>
      <c r="J845" s="3" t="str">
        <f>HYPERLINK("https://www.boe.es/gazeta/dias/1833/09/24/pdfs/GMD-1833-116.pdf#page=3","Abrir facsímil")</f>
        <v>Abrir facsímil</v>
      </c>
      <c r="K845" s="3" t="s">
        <v>24</v>
      </c>
    </row>
    <row r="846" spans="1:11" ht="42" customHeight="1">
      <c r="A846" s="2" t="s">
        <v>2248</v>
      </c>
      <c r="B846" s="2" t="s">
        <v>2249</v>
      </c>
      <c r="C846" s="2" t="s">
        <v>33</v>
      </c>
      <c r="D846" s="2" t="s">
        <v>34</v>
      </c>
      <c r="E846" s="5" t="s">
        <v>1125</v>
      </c>
      <c r="F846" s="3" t="s">
        <v>1126</v>
      </c>
      <c r="G846" s="3" t="s">
        <v>21</v>
      </c>
      <c r="H846" s="2" t="s">
        <v>38</v>
      </c>
      <c r="I846" s="2" t="s">
        <v>2250</v>
      </c>
      <c r="J846" s="3" t="str">
        <f>HYPERLINK("https://www.boe.es/gazeta/dias/1833/04/30/pdfs/GMD-1833-53.pdf#page=4","Abrir facsímil")</f>
        <v>Abrir facsímil</v>
      </c>
      <c r="K846" s="3" t="s">
        <v>40</v>
      </c>
    </row>
    <row r="847" spans="1:11" ht="42" customHeight="1">
      <c r="A847" s="2" t="s">
        <v>2251</v>
      </c>
      <c r="B847" s="2" t="s">
        <v>2252</v>
      </c>
      <c r="C847" s="2" t="s">
        <v>33</v>
      </c>
      <c r="D847" s="2" t="s">
        <v>34</v>
      </c>
      <c r="E847" s="5" t="s">
        <v>623</v>
      </c>
      <c r="F847" s="3" t="s">
        <v>624</v>
      </c>
      <c r="G847" s="3" t="s">
        <v>127</v>
      </c>
      <c r="H847" s="2" t="s">
        <v>22</v>
      </c>
      <c r="I847" s="2" t="s">
        <v>2253</v>
      </c>
      <c r="J847" s="3" t="str">
        <f>HYPERLINK("https://www.boe.es/gazeta/dias/1833/09/17/pdfs/GMD-1833-113.pdf#page=5","Abrir facsímil")</f>
        <v>Abrir facsímil</v>
      </c>
      <c r="K847" s="3" t="s">
        <v>24</v>
      </c>
    </row>
    <row r="848" spans="1:11" ht="42" customHeight="1">
      <c r="A848" s="2" t="s">
        <v>2254</v>
      </c>
      <c r="B848" s="2" t="s">
        <v>2255</v>
      </c>
      <c r="C848" s="2" t="s">
        <v>26</v>
      </c>
      <c r="D848" s="2" t="s">
        <v>18</v>
      </c>
      <c r="E848" s="5" t="s">
        <v>159</v>
      </c>
      <c r="F848" s="3" t="s">
        <v>160</v>
      </c>
      <c r="G848" s="3" t="s">
        <v>175</v>
      </c>
      <c r="H848" s="2" t="s">
        <v>22</v>
      </c>
      <c r="I848" s="2" t="s">
        <v>2256</v>
      </c>
      <c r="J848" s="3" t="str">
        <f>HYPERLINK("https://www.boe.es/gazeta/dias/1833/09/24/pdfs/GMD-1833-116.pdf#page=7","Abrir facsímil")</f>
        <v>Abrir facsímil</v>
      </c>
      <c r="K848" s="3" t="s">
        <v>24</v>
      </c>
    </row>
    <row r="849" spans="1:11" ht="42" customHeight="1">
      <c r="A849" s="2" t="s">
        <v>2257</v>
      </c>
      <c r="B849" s="2" t="s">
        <v>2258</v>
      </c>
      <c r="C849" s="2" t="s">
        <v>26</v>
      </c>
      <c r="D849" s="2" t="s">
        <v>18</v>
      </c>
      <c r="E849" s="5" t="s">
        <v>182</v>
      </c>
      <c r="F849" s="3" t="s">
        <v>183</v>
      </c>
      <c r="G849" s="3" t="s">
        <v>1143</v>
      </c>
      <c r="H849" s="2" t="s">
        <v>22</v>
      </c>
      <c r="I849" s="2" t="s">
        <v>2259</v>
      </c>
      <c r="J849" s="3" t="str">
        <f>HYPERLINK("https://www.boe.es/gazeta/dias/1833/02/12/pdfs/GMD-1833-19.pdf#page=6","Abrir facsímil")</f>
        <v>Abrir facsímil</v>
      </c>
      <c r="K849" s="3" t="s">
        <v>24</v>
      </c>
    </row>
    <row r="850" spans="1:11" ht="42" customHeight="1">
      <c r="A850" s="2" t="s">
        <v>2260</v>
      </c>
      <c r="B850" s="2" t="s">
        <v>2261</v>
      </c>
      <c r="C850" s="2" t="s">
        <v>26</v>
      </c>
      <c r="D850" s="2" t="s">
        <v>18</v>
      </c>
      <c r="E850" s="5" t="s">
        <v>377</v>
      </c>
      <c r="F850" s="3" t="s">
        <v>378</v>
      </c>
      <c r="G850" s="3" t="s">
        <v>45</v>
      </c>
      <c r="H850" s="2" t="s">
        <v>22</v>
      </c>
      <c r="I850" s="2" t="s">
        <v>2262</v>
      </c>
      <c r="J850" s="3" t="str">
        <f>HYPERLINK("https://www.boe.es/gazeta/dias/1833/02/05/pdfs/GMD-1833-16.pdf#page=6","Abrir facsímil")</f>
        <v>Abrir facsímil</v>
      </c>
      <c r="K850" s="3" t="s">
        <v>24</v>
      </c>
    </row>
    <row r="851" spans="1:11" ht="42" customHeight="1">
      <c r="A851" s="2" t="s">
        <v>2263</v>
      </c>
      <c r="B851" s="2" t="s">
        <v>2264</v>
      </c>
      <c r="C851" s="2" t="s">
        <v>17</v>
      </c>
      <c r="D851" s="2" t="s">
        <v>18</v>
      </c>
      <c r="E851" s="5" t="s">
        <v>1138</v>
      </c>
      <c r="F851" s="3" t="s">
        <v>1139</v>
      </c>
      <c r="G851" s="3" t="s">
        <v>89</v>
      </c>
      <c r="H851" s="2" t="s">
        <v>22</v>
      </c>
      <c r="I851" s="2" t="s">
        <v>2265</v>
      </c>
      <c r="J851" s="3" t="str">
        <f>HYPERLINK("https://www.boe.es/gazeta/dias/1833/10/26/pdfs/GMD-1833-132.pdf#page=3","Abrir facsímil")</f>
        <v>Abrir facsímil</v>
      </c>
      <c r="K851" s="3" t="s">
        <v>24</v>
      </c>
    </row>
    <row r="852" spans="1:11" ht="42" customHeight="1">
      <c r="A852" s="2" t="s">
        <v>2266</v>
      </c>
      <c r="B852" s="2" t="s">
        <v>2266</v>
      </c>
      <c r="C852" s="2" t="s">
        <v>33</v>
      </c>
      <c r="D852" s="2" t="s">
        <v>34</v>
      </c>
      <c r="E852" s="5" t="s">
        <v>1371</v>
      </c>
      <c r="F852" s="3" t="s">
        <v>1372</v>
      </c>
      <c r="G852" s="3" t="s">
        <v>56</v>
      </c>
      <c r="H852" s="2" t="s">
        <v>22</v>
      </c>
      <c r="I852" s="2" t="s">
        <v>2267</v>
      </c>
      <c r="J852" s="3" t="str">
        <f>HYPERLINK("https://www.boe.es/gazeta/dias/1833/10/17/pdfs/GMD-1833-128.pdf#page=1","Abrir facsímil")</f>
        <v>Abrir facsímil</v>
      </c>
      <c r="K852" s="3" t="s">
        <v>24</v>
      </c>
    </row>
    <row r="853" spans="1:11" ht="42" customHeight="1">
      <c r="A853" s="2" t="s">
        <v>2268</v>
      </c>
      <c r="B853" s="2" t="s">
        <v>2269</v>
      </c>
      <c r="C853" s="2" t="s">
        <v>33</v>
      </c>
      <c r="D853" s="2" t="s">
        <v>34</v>
      </c>
      <c r="E853" s="5" t="s">
        <v>1017</v>
      </c>
      <c r="F853" s="3" t="s">
        <v>1018</v>
      </c>
      <c r="G853" s="3" t="s">
        <v>89</v>
      </c>
      <c r="H853" s="2" t="s">
        <v>38</v>
      </c>
      <c r="I853" s="2" t="s">
        <v>2270</v>
      </c>
      <c r="J853" s="3" t="str">
        <f>HYPERLINK("https://www.boe.es/gazeta/dias/1833/10/08/pdfs/GMD-1833-123.pdf#page=3","Abrir facsímil")</f>
        <v>Abrir facsímil</v>
      </c>
      <c r="K853" s="3" t="s">
        <v>40</v>
      </c>
    </row>
    <row r="854" spans="1:11" ht="42" customHeight="1">
      <c r="A854" s="2" t="s">
        <v>2271</v>
      </c>
      <c r="B854" s="2" t="s">
        <v>2271</v>
      </c>
      <c r="C854" s="2" t="s">
        <v>26</v>
      </c>
      <c r="D854" s="2" t="s">
        <v>18</v>
      </c>
      <c r="E854" s="5" t="s">
        <v>632</v>
      </c>
      <c r="F854" s="3" t="s">
        <v>633</v>
      </c>
      <c r="G854" s="3" t="s">
        <v>89</v>
      </c>
      <c r="H854" s="2" t="s">
        <v>22</v>
      </c>
      <c r="I854" s="2" t="s">
        <v>2272</v>
      </c>
      <c r="J854" s="3" t="str">
        <f>HYPERLINK("https://www.boe.es/gazeta/dias/1833/06/11/pdfs/GMD-1833-71.pdf#page=3","Abrir facsímil")</f>
        <v>Abrir facsímil</v>
      </c>
      <c r="K854" s="3" t="s">
        <v>24</v>
      </c>
    </row>
    <row r="855" spans="1:11" ht="42" customHeight="1">
      <c r="A855" s="2" t="s">
        <v>2273</v>
      </c>
      <c r="B855" s="2" t="s">
        <v>2273</v>
      </c>
      <c r="C855" s="2" t="s">
        <v>33</v>
      </c>
      <c r="D855" s="2" t="s">
        <v>34</v>
      </c>
      <c r="E855" s="5" t="s">
        <v>551</v>
      </c>
      <c r="F855" s="3" t="s">
        <v>552</v>
      </c>
      <c r="G855" s="3" t="s">
        <v>21</v>
      </c>
      <c r="H855" s="2" t="s">
        <v>22</v>
      </c>
      <c r="I855" s="2" t="s">
        <v>2274</v>
      </c>
      <c r="J855" s="3" t="str">
        <f>HYPERLINK("https://www.boe.es/gazeta/dias/1833/06/27/pdfs/GMD-1833-78.pdf#page=4","Abrir facsímil")</f>
        <v>Abrir facsímil</v>
      </c>
      <c r="K855" s="3" t="s">
        <v>24</v>
      </c>
    </row>
    <row r="856" spans="1:11" ht="42" customHeight="1">
      <c r="A856" s="2" t="s">
        <v>2275</v>
      </c>
      <c r="B856" s="2" t="s">
        <v>2275</v>
      </c>
      <c r="C856" s="2" t="s">
        <v>33</v>
      </c>
      <c r="D856" s="2" t="s">
        <v>34</v>
      </c>
      <c r="E856" s="5" t="s">
        <v>182</v>
      </c>
      <c r="F856" s="3" t="s">
        <v>183</v>
      </c>
      <c r="G856" s="3" t="s">
        <v>89</v>
      </c>
      <c r="H856" s="2" t="s">
        <v>22</v>
      </c>
      <c r="I856" s="2" t="s">
        <v>2276</v>
      </c>
      <c r="J856" s="3" t="str">
        <f>HYPERLINK("https://www.boe.es/gazeta/dias/1833/02/12/pdfs/GMD-1833-19.pdf#page=3","Abrir facsímil")</f>
        <v>Abrir facsímil</v>
      </c>
      <c r="K856" s="3" t="s">
        <v>24</v>
      </c>
    </row>
    <row r="857" spans="1:11" ht="42" customHeight="1">
      <c r="A857" s="2" t="s">
        <v>2277</v>
      </c>
      <c r="B857" s="2" t="s">
        <v>2278</v>
      </c>
      <c r="C857" s="2" t="s">
        <v>49</v>
      </c>
      <c r="D857" s="2" t="s">
        <v>50</v>
      </c>
      <c r="E857" s="5" t="s">
        <v>208</v>
      </c>
      <c r="F857" s="3" t="s">
        <v>209</v>
      </c>
      <c r="G857" s="3" t="s">
        <v>37</v>
      </c>
      <c r="H857" s="2" t="s">
        <v>22</v>
      </c>
      <c r="I857" s="2" t="s">
        <v>2279</v>
      </c>
      <c r="J857" s="3" t="str">
        <f>HYPERLINK("https://www.boe.es/gazeta/dias/1833/01/01/pdfs/GMD-1833-1.pdf#page=2","Abrir facsímil")</f>
        <v>Abrir facsímil</v>
      </c>
      <c r="K857" s="3" t="s">
        <v>24</v>
      </c>
    </row>
    <row r="858" spans="1:11" ht="42" customHeight="1">
      <c r="A858" s="2" t="s">
        <v>2280</v>
      </c>
      <c r="B858" s="2" t="s">
        <v>2280</v>
      </c>
      <c r="C858" s="2" t="s">
        <v>26</v>
      </c>
      <c r="D858" s="2" t="s">
        <v>18</v>
      </c>
      <c r="E858" s="5" t="s">
        <v>233</v>
      </c>
      <c r="F858" s="3" t="s">
        <v>234</v>
      </c>
      <c r="G858" s="3" t="s">
        <v>21</v>
      </c>
      <c r="H858" s="2" t="s">
        <v>22</v>
      </c>
      <c r="I858" s="2" t="s">
        <v>2281</v>
      </c>
      <c r="J858" s="3" t="str">
        <f>HYPERLINK("https://www.boe.es/gazeta/dias/1833/11/21/pdfs/GMD-1833-146.pdf#page=4","Abrir facsímil")</f>
        <v>Abrir facsímil</v>
      </c>
      <c r="K858" s="3" t="s">
        <v>24</v>
      </c>
    </row>
    <row r="859" spans="1:11" ht="42" customHeight="1">
      <c r="A859" s="2" t="s">
        <v>2282</v>
      </c>
      <c r="B859" s="2" t="s">
        <v>2282</v>
      </c>
      <c r="C859" s="2" t="s">
        <v>122</v>
      </c>
      <c r="D859" s="2" t="s">
        <v>18</v>
      </c>
      <c r="E859" s="5" t="s">
        <v>506</v>
      </c>
      <c r="F859" s="3" t="s">
        <v>507</v>
      </c>
      <c r="G859" s="3" t="s">
        <v>37</v>
      </c>
      <c r="H859" s="2" t="s">
        <v>22</v>
      </c>
      <c r="I859" s="2" t="s">
        <v>2283</v>
      </c>
      <c r="J859" s="3" t="str">
        <f>HYPERLINK("https://www.boe.es/gazeta/dias/1833/02/14/pdfs/GMD-1833-20.pdf#page=2","Abrir facsímil")</f>
        <v>Abrir facsímil</v>
      </c>
      <c r="K859" s="3" t="s">
        <v>24</v>
      </c>
    </row>
    <row r="860" spans="1:11" ht="42" customHeight="1">
      <c r="A860" s="2" t="s">
        <v>2284</v>
      </c>
      <c r="B860" s="2" t="s">
        <v>2285</v>
      </c>
      <c r="C860" s="2" t="s">
        <v>49</v>
      </c>
      <c r="D860" s="2" t="s">
        <v>50</v>
      </c>
      <c r="E860" s="5" t="s">
        <v>58</v>
      </c>
      <c r="F860" s="3" t="s">
        <v>59</v>
      </c>
      <c r="G860" s="3" t="s">
        <v>56</v>
      </c>
      <c r="H860" s="2" t="s">
        <v>22</v>
      </c>
      <c r="I860" s="2" t="s">
        <v>2286</v>
      </c>
      <c r="J860" s="3" t="str">
        <f>HYPERLINK("https://www.boe.es/gazeta/dias/1833/10/03/pdfs/GMD-1833-121.pdf#page=1","Abrir facsímil")</f>
        <v>Abrir facsímil</v>
      </c>
      <c r="K860" s="3" t="s">
        <v>24</v>
      </c>
    </row>
    <row r="861" spans="1:11" ht="42" customHeight="1">
      <c r="A861" s="2" t="s">
        <v>2284</v>
      </c>
      <c r="B861" s="2" t="s">
        <v>2285</v>
      </c>
      <c r="C861" s="2" t="s">
        <v>49</v>
      </c>
      <c r="D861" s="2" t="s">
        <v>50</v>
      </c>
      <c r="E861" s="5" t="s">
        <v>266</v>
      </c>
      <c r="F861" s="3" t="s">
        <v>267</v>
      </c>
      <c r="G861" s="3" t="s">
        <v>268</v>
      </c>
      <c r="H861" s="2" t="s">
        <v>22</v>
      </c>
      <c r="I861" s="2" t="s">
        <v>2287</v>
      </c>
      <c r="J861" s="3" t="str">
        <f>HYPERLINK("https://www.boe.es/gazeta/dias/1833/10/05/pdfs/GMD-1833-122.pdf#page=3","Abrir facsímil")</f>
        <v>Abrir facsímil</v>
      </c>
      <c r="K861" s="3" t="s">
        <v>24</v>
      </c>
    </row>
    <row r="862" spans="1:11" ht="42" customHeight="1">
      <c r="A862" s="2" t="s">
        <v>2288</v>
      </c>
      <c r="B862" s="2" t="s">
        <v>2288</v>
      </c>
      <c r="C862" s="2" t="s">
        <v>17</v>
      </c>
      <c r="D862" s="2" t="s">
        <v>18</v>
      </c>
      <c r="E862" s="5" t="s">
        <v>466</v>
      </c>
      <c r="F862" s="3" t="s">
        <v>467</v>
      </c>
      <c r="G862" s="3" t="s">
        <v>127</v>
      </c>
      <c r="H862" s="2" t="s">
        <v>22</v>
      </c>
      <c r="I862" s="2" t="s">
        <v>2289</v>
      </c>
      <c r="J862" s="3" t="str">
        <f>HYPERLINK("https://www.boe.es/gazeta/dias/1833/10/22/pdfs/GMD-1833-130.pdf#page=5","Abrir facsímil")</f>
        <v>Abrir facsímil</v>
      </c>
      <c r="K862" s="3" t="s">
        <v>24</v>
      </c>
    </row>
    <row r="863" spans="1:11" ht="42" customHeight="1">
      <c r="A863" s="2" t="s">
        <v>2290</v>
      </c>
      <c r="B863" s="2" t="s">
        <v>2290</v>
      </c>
      <c r="C863" s="2" t="s">
        <v>33</v>
      </c>
      <c r="D863" s="2" t="s">
        <v>34</v>
      </c>
      <c r="E863" s="5" t="s">
        <v>1288</v>
      </c>
      <c r="F863" s="3" t="s">
        <v>1289</v>
      </c>
      <c r="G863" s="3" t="s">
        <v>37</v>
      </c>
      <c r="H863" s="2" t="s">
        <v>22</v>
      </c>
      <c r="I863" s="2" t="s">
        <v>2291</v>
      </c>
      <c r="J863" s="3" t="str">
        <f>HYPERLINK("https://www.boe.es/gazeta/dias/1833/09/19/pdfs/GMD-1833-114.pdf#page=2","Abrir facsímil")</f>
        <v>Abrir facsímil</v>
      </c>
      <c r="K863" s="3" t="s">
        <v>24</v>
      </c>
    </row>
    <row r="864" spans="1:11" ht="42" customHeight="1">
      <c r="A864" s="2" t="s">
        <v>2292</v>
      </c>
      <c r="B864" s="2" t="s">
        <v>2293</v>
      </c>
      <c r="C864" s="2" t="s">
        <v>33</v>
      </c>
      <c r="D864" s="2" t="s">
        <v>34</v>
      </c>
      <c r="E864" s="5" t="s">
        <v>470</v>
      </c>
      <c r="F864" s="3" t="s">
        <v>471</v>
      </c>
      <c r="G864" s="3" t="s">
        <v>56</v>
      </c>
      <c r="H864" s="2" t="s">
        <v>22</v>
      </c>
      <c r="I864" s="2" t="s">
        <v>2294</v>
      </c>
      <c r="J864" s="3" t="str">
        <f>HYPERLINK("https://www.boe.es/gazeta/dias/1833/12/28/pdfs/GMD-1833-166.pdf#page=1","Abrir facsímil")</f>
        <v>Abrir facsímil</v>
      </c>
      <c r="K864" s="3" t="s">
        <v>24</v>
      </c>
    </row>
    <row r="865" spans="1:11" ht="42" customHeight="1">
      <c r="A865" s="2" t="s">
        <v>2295</v>
      </c>
      <c r="B865" s="2" t="s">
        <v>2295</v>
      </c>
      <c r="C865" s="2" t="s">
        <v>26</v>
      </c>
      <c r="D865" s="2" t="s">
        <v>18</v>
      </c>
      <c r="E865" s="5" t="s">
        <v>1165</v>
      </c>
      <c r="F865" s="3" t="s">
        <v>1166</v>
      </c>
      <c r="G865" s="3" t="s">
        <v>37</v>
      </c>
      <c r="H865" s="2" t="s">
        <v>22</v>
      </c>
      <c r="I865" s="2" t="s">
        <v>2296</v>
      </c>
      <c r="J865" s="3" t="str">
        <f>HYPERLINK("https://www.boe.es/gazeta/dias/1833/09/12/pdfs/GMD-1833-111.pdf#page=2","Abrir facsímil")</f>
        <v>Abrir facsímil</v>
      </c>
      <c r="K865" s="3" t="s">
        <v>24</v>
      </c>
    </row>
    <row r="866" spans="1:11" ht="42" customHeight="1">
      <c r="A866" s="2" t="s">
        <v>2297</v>
      </c>
      <c r="B866" s="2" t="s">
        <v>2298</v>
      </c>
      <c r="C866" s="2" t="s">
        <v>122</v>
      </c>
      <c r="D866" s="2" t="s">
        <v>18</v>
      </c>
      <c r="E866" s="5" t="s">
        <v>78</v>
      </c>
      <c r="F866" s="3" t="s">
        <v>79</v>
      </c>
      <c r="G866" s="3" t="s">
        <v>80</v>
      </c>
      <c r="H866" s="2" t="s">
        <v>22</v>
      </c>
      <c r="I866" s="2" t="s">
        <v>2299</v>
      </c>
      <c r="J866" s="3" t="str">
        <f>HYPERLINK("https://www.boe.es/gazeta/dias/1833/02/21/pdfs/GMD-1833-23.pdf#page=3","Abrir facsímil")</f>
        <v>Abrir facsímil</v>
      </c>
      <c r="K866" s="3" t="s">
        <v>24</v>
      </c>
    </row>
    <row r="867" spans="1:11" ht="42" customHeight="1">
      <c r="A867" s="2" t="s">
        <v>2300</v>
      </c>
      <c r="B867" s="2" t="s">
        <v>2301</v>
      </c>
      <c r="C867" s="2" t="s">
        <v>33</v>
      </c>
      <c r="D867" s="2" t="s">
        <v>34</v>
      </c>
      <c r="E867" s="5" t="s">
        <v>520</v>
      </c>
      <c r="F867" s="3" t="s">
        <v>521</v>
      </c>
      <c r="G867" s="3" t="s">
        <v>21</v>
      </c>
      <c r="H867" s="2" t="s">
        <v>22</v>
      </c>
      <c r="I867" s="2" t="s">
        <v>2302</v>
      </c>
      <c r="J867" s="3" t="str">
        <f>HYPERLINK("https://www.boe.es/gazeta/dias/1833/04/11/pdfs/GMD-1833-45.pdf#page=4","Abrir facsímil")</f>
        <v>Abrir facsímil</v>
      </c>
      <c r="K867" s="3" t="s">
        <v>24</v>
      </c>
    </row>
    <row r="868" spans="1:11" ht="42" customHeight="1">
      <c r="A868" s="2" t="s">
        <v>2303</v>
      </c>
      <c r="B868" s="2" t="s">
        <v>2304</v>
      </c>
      <c r="C868" s="2" t="s">
        <v>49</v>
      </c>
      <c r="D868" s="2" t="s">
        <v>50</v>
      </c>
      <c r="E868" s="5" t="s">
        <v>324</v>
      </c>
      <c r="F868" s="3" t="s">
        <v>325</v>
      </c>
      <c r="G868" s="3" t="s">
        <v>37</v>
      </c>
      <c r="H868" s="2" t="s">
        <v>22</v>
      </c>
      <c r="I868" s="2" t="s">
        <v>2305</v>
      </c>
      <c r="J868" s="3" t="str">
        <f>HYPERLINK("https://www.boe.es/gazeta/dias/1833/11/14/pdfs/GMD-1833-142.pdf#page=2","Abrir facsímil")</f>
        <v>Abrir facsímil</v>
      </c>
      <c r="K868" s="3" t="s">
        <v>24</v>
      </c>
    </row>
    <row r="869" spans="1:11" ht="42" customHeight="1">
      <c r="A869" s="2" t="s">
        <v>2306</v>
      </c>
      <c r="B869" s="2" t="s">
        <v>2307</v>
      </c>
      <c r="C869" s="2" t="s">
        <v>33</v>
      </c>
      <c r="D869" s="2" t="s">
        <v>34</v>
      </c>
      <c r="E869" s="5" t="s">
        <v>251</v>
      </c>
      <c r="F869" s="3" t="s">
        <v>252</v>
      </c>
      <c r="G869" s="3" t="s">
        <v>21</v>
      </c>
      <c r="H869" s="2" t="s">
        <v>22</v>
      </c>
      <c r="I869" s="2" t="s">
        <v>2308</v>
      </c>
      <c r="J869" s="3" t="str">
        <f>HYPERLINK("https://www.boe.es/gazeta/dias/1833/06/08/pdfs/GMD-1833-70.pdf#page=4","Abrir facsímil")</f>
        <v>Abrir facsímil</v>
      </c>
      <c r="K869" s="3" t="s">
        <v>24</v>
      </c>
    </row>
    <row r="870" spans="1:11" ht="42" customHeight="1">
      <c r="A870" s="2" t="s">
        <v>2309</v>
      </c>
      <c r="B870" s="2" t="s">
        <v>2310</v>
      </c>
      <c r="C870" s="2" t="s">
        <v>49</v>
      </c>
      <c r="D870" s="2" t="s">
        <v>50</v>
      </c>
      <c r="E870" s="5" t="s">
        <v>43</v>
      </c>
      <c r="F870" s="3" t="s">
        <v>44</v>
      </c>
      <c r="G870" s="3" t="s">
        <v>45</v>
      </c>
      <c r="H870" s="2" t="s">
        <v>22</v>
      </c>
      <c r="I870" s="2" t="s">
        <v>2311</v>
      </c>
      <c r="J870" s="3" t="str">
        <f>HYPERLINK("https://www.boe.es/gazeta/dias/1833/12/07/pdfs/GMD-1833-156.pdf#page=6","Abrir facsímil")</f>
        <v>Abrir facsímil</v>
      </c>
      <c r="K870" s="3" t="s">
        <v>24</v>
      </c>
    </row>
    <row r="871" spans="1:11" ht="42" customHeight="1">
      <c r="A871" s="2" t="s">
        <v>2312</v>
      </c>
      <c r="B871" s="2" t="s">
        <v>2312</v>
      </c>
      <c r="C871" s="2" t="s">
        <v>33</v>
      </c>
      <c r="D871" s="2" t="s">
        <v>34</v>
      </c>
      <c r="E871" s="5" t="s">
        <v>780</v>
      </c>
      <c r="F871" s="3" t="s">
        <v>781</v>
      </c>
      <c r="G871" s="3" t="s">
        <v>89</v>
      </c>
      <c r="H871" s="2" t="s">
        <v>22</v>
      </c>
      <c r="I871" s="2" t="s">
        <v>2313</v>
      </c>
      <c r="J871" s="3" t="str">
        <f>HYPERLINK("https://www.boe.es/gazeta/dias/1833/03/07/pdfs/GMD-1833-29.pdf#page=3","Abrir facsímil")</f>
        <v>Abrir facsímil</v>
      </c>
      <c r="K871" s="3" t="s">
        <v>24</v>
      </c>
    </row>
    <row r="872" spans="1:11" ht="42" customHeight="1">
      <c r="A872" s="2" t="s">
        <v>2312</v>
      </c>
      <c r="B872" s="2" t="s">
        <v>2312</v>
      </c>
      <c r="C872" s="2" t="s">
        <v>49</v>
      </c>
      <c r="D872" s="2" t="s">
        <v>50</v>
      </c>
      <c r="E872" s="5" t="s">
        <v>421</v>
      </c>
      <c r="F872" s="3" t="s">
        <v>422</v>
      </c>
      <c r="G872" s="3" t="s">
        <v>21</v>
      </c>
      <c r="H872" s="2" t="s">
        <v>22</v>
      </c>
      <c r="I872" s="2" t="s">
        <v>2314</v>
      </c>
      <c r="J872" s="3" t="str">
        <f>HYPERLINK("https://www.boe.es/gazeta/dias/1833/12/05/pdfs/GMD-1833-155.pdf#page=4","Abrir facsímil")</f>
        <v>Abrir facsímil</v>
      </c>
      <c r="K872" s="3" t="s">
        <v>24</v>
      </c>
    </row>
    <row r="873" spans="1:11" ht="42" customHeight="1">
      <c r="A873" s="2" t="s">
        <v>2315</v>
      </c>
      <c r="B873" s="2" t="s">
        <v>2316</v>
      </c>
      <c r="C873" s="2" t="s">
        <v>26</v>
      </c>
      <c r="D873" s="2" t="s">
        <v>18</v>
      </c>
      <c r="E873" s="5" t="s">
        <v>485</v>
      </c>
      <c r="F873" s="3" t="s">
        <v>486</v>
      </c>
      <c r="G873" s="3" t="s">
        <v>487</v>
      </c>
      <c r="H873" s="2" t="s">
        <v>22</v>
      </c>
      <c r="I873" s="2" t="s">
        <v>2317</v>
      </c>
      <c r="J873" s="3" t="str">
        <f>HYPERLINK("https://www.boe.es/gazeta/dias/1833/12/19/pdfs/GMD-1833-162.pdf#page=3","Abrir facsímil")</f>
        <v>Abrir facsímil</v>
      </c>
      <c r="K873" s="3" t="s">
        <v>24</v>
      </c>
    </row>
    <row r="874" spans="1:11" ht="42" customHeight="1">
      <c r="A874" s="2" t="s">
        <v>2318</v>
      </c>
      <c r="B874" s="2" t="s">
        <v>2319</v>
      </c>
      <c r="C874" s="2" t="s">
        <v>33</v>
      </c>
      <c r="D874" s="2" t="s">
        <v>34</v>
      </c>
      <c r="E874" s="5" t="s">
        <v>338</v>
      </c>
      <c r="F874" s="3" t="s">
        <v>339</v>
      </c>
      <c r="G874" s="3" t="s">
        <v>56</v>
      </c>
      <c r="H874" s="2" t="s">
        <v>22</v>
      </c>
      <c r="I874" s="2" t="s">
        <v>2320</v>
      </c>
      <c r="J874" s="3" t="str">
        <f>HYPERLINK("https://www.boe.es/gazeta/dias/1833/12/31/pdfs/GMD-1833-167.pdf#page=1","Abrir facsímil")</f>
        <v>Abrir facsímil</v>
      </c>
      <c r="K874" s="3" t="s">
        <v>24</v>
      </c>
    </row>
    <row r="875" spans="1:11" ht="42" customHeight="1">
      <c r="A875" s="2" t="s">
        <v>2321</v>
      </c>
      <c r="B875" s="2" t="s">
        <v>2322</v>
      </c>
      <c r="C875" s="2" t="s">
        <v>26</v>
      </c>
      <c r="D875" s="2" t="s">
        <v>18</v>
      </c>
      <c r="E875" s="5" t="s">
        <v>159</v>
      </c>
      <c r="F875" s="3" t="s">
        <v>160</v>
      </c>
      <c r="G875" s="3" t="s">
        <v>175</v>
      </c>
      <c r="H875" s="2" t="s">
        <v>22</v>
      </c>
      <c r="I875" s="2" t="s">
        <v>2323</v>
      </c>
      <c r="J875" s="3" t="str">
        <f>HYPERLINK("https://www.boe.es/gazeta/dias/1833/09/24/pdfs/GMD-1833-116.pdf#page=7","Abrir facsímil")</f>
        <v>Abrir facsímil</v>
      </c>
      <c r="K875" s="3" t="s">
        <v>24</v>
      </c>
    </row>
    <row r="876" spans="1:11" ht="42" customHeight="1">
      <c r="A876" s="2" t="s">
        <v>2324</v>
      </c>
      <c r="B876" s="2" t="s">
        <v>2325</v>
      </c>
      <c r="C876" s="2" t="s">
        <v>49</v>
      </c>
      <c r="D876" s="2" t="s">
        <v>50</v>
      </c>
      <c r="E876" s="5" t="s">
        <v>969</v>
      </c>
      <c r="F876" s="3" t="s">
        <v>970</v>
      </c>
      <c r="G876" s="3" t="s">
        <v>56</v>
      </c>
      <c r="H876" s="2" t="s">
        <v>22</v>
      </c>
      <c r="I876" s="2" t="s">
        <v>2326</v>
      </c>
      <c r="J876" s="3" t="str">
        <f>HYPERLINK("https://www.boe.es/gazeta/dias/1833/01/12/pdfs/GMD-1833-6.pdf#page=1","Abrir facsímil")</f>
        <v>Abrir facsímil</v>
      </c>
      <c r="K876" s="3" t="s">
        <v>24</v>
      </c>
    </row>
    <row r="877" spans="1:11" ht="42" customHeight="1">
      <c r="A877" s="2" t="s">
        <v>2324</v>
      </c>
      <c r="B877" s="2" t="s">
        <v>2325</v>
      </c>
      <c r="C877" s="2" t="s">
        <v>49</v>
      </c>
      <c r="D877" s="2" t="s">
        <v>50</v>
      </c>
      <c r="E877" s="5" t="s">
        <v>1138</v>
      </c>
      <c r="F877" s="3" t="s">
        <v>1139</v>
      </c>
      <c r="G877" s="3" t="s">
        <v>175</v>
      </c>
      <c r="H877" s="2" t="s">
        <v>22</v>
      </c>
      <c r="I877" s="2" t="s">
        <v>2327</v>
      </c>
      <c r="J877" s="3" t="str">
        <f>HYPERLINK("https://www.boe.es/gazeta/dias/1833/10/26/pdfs/GMD-1833-132.pdf#page=7","Abrir facsímil")</f>
        <v>Abrir facsímil</v>
      </c>
      <c r="K877" s="3" t="s">
        <v>24</v>
      </c>
    </row>
    <row r="878" spans="1:11" ht="42" customHeight="1">
      <c r="A878" s="2" t="s">
        <v>2324</v>
      </c>
      <c r="B878" s="2" t="s">
        <v>2325</v>
      </c>
      <c r="C878" s="2" t="s">
        <v>49</v>
      </c>
      <c r="D878" s="2" t="s">
        <v>50</v>
      </c>
      <c r="E878" s="5" t="s">
        <v>1079</v>
      </c>
      <c r="F878" s="3" t="s">
        <v>1080</v>
      </c>
      <c r="G878" s="3" t="s">
        <v>21</v>
      </c>
      <c r="H878" s="2" t="s">
        <v>22</v>
      </c>
      <c r="I878" s="2" t="s">
        <v>2328</v>
      </c>
      <c r="J878" s="3" t="str">
        <f>HYPERLINK("https://www.boe.es/gazeta/dias/1833/11/12/pdfs/GMD-1833-141.pdf#page=4","Abrir facsímil")</f>
        <v>Abrir facsímil</v>
      </c>
      <c r="K878" s="3" t="s">
        <v>24</v>
      </c>
    </row>
    <row r="879" spans="1:11" ht="42" customHeight="1">
      <c r="A879" s="2" t="s">
        <v>2329</v>
      </c>
      <c r="B879" s="2" t="s">
        <v>2330</v>
      </c>
      <c r="C879" s="2" t="s">
        <v>33</v>
      </c>
      <c r="D879" s="2" t="s">
        <v>34</v>
      </c>
      <c r="E879" s="5" t="s">
        <v>159</v>
      </c>
      <c r="F879" s="3" t="s">
        <v>160</v>
      </c>
      <c r="G879" s="3" t="s">
        <v>175</v>
      </c>
      <c r="H879" s="2" t="s">
        <v>22</v>
      </c>
      <c r="I879" s="2" t="s">
        <v>2331</v>
      </c>
      <c r="J879" s="3" t="str">
        <f>HYPERLINK("https://www.boe.es/gazeta/dias/1833/09/24/pdfs/GMD-1833-116.pdf#page=7","Abrir facsímil")</f>
        <v>Abrir facsímil</v>
      </c>
      <c r="K879" s="3" t="s">
        <v>24</v>
      </c>
    </row>
    <row r="880" spans="1:11" ht="42" customHeight="1">
      <c r="A880" s="2" t="s">
        <v>2332</v>
      </c>
      <c r="B880" s="2" t="s">
        <v>2333</v>
      </c>
      <c r="C880" s="2" t="s">
        <v>33</v>
      </c>
      <c r="D880" s="2" t="s">
        <v>34</v>
      </c>
      <c r="E880" s="5" t="s">
        <v>266</v>
      </c>
      <c r="F880" s="3" t="s">
        <v>267</v>
      </c>
      <c r="G880" s="3" t="s">
        <v>21</v>
      </c>
      <c r="H880" s="2" t="s">
        <v>22</v>
      </c>
      <c r="I880" s="2" t="s">
        <v>2334</v>
      </c>
      <c r="J880" s="3" t="str">
        <f>HYPERLINK("https://www.boe.es/gazeta/dias/1833/10/05/pdfs/GMD-1833-122.pdf#page=4","Abrir facsímil")</f>
        <v>Abrir facsímil</v>
      </c>
      <c r="K880" s="3" t="s">
        <v>24</v>
      </c>
    </row>
    <row r="881" spans="1:11" ht="42" customHeight="1">
      <c r="A881" s="2" t="s">
        <v>2335</v>
      </c>
      <c r="B881" s="2" t="s">
        <v>2336</v>
      </c>
      <c r="C881" s="2" t="s">
        <v>131</v>
      </c>
      <c r="D881" s="2" t="s">
        <v>18</v>
      </c>
      <c r="E881" s="5" t="s">
        <v>1083</v>
      </c>
      <c r="F881" s="3" t="s">
        <v>1084</v>
      </c>
      <c r="G881" s="3" t="s">
        <v>21</v>
      </c>
      <c r="H881" s="2" t="s">
        <v>22</v>
      </c>
      <c r="I881" s="2" t="s">
        <v>2337</v>
      </c>
      <c r="J881" s="3" t="str">
        <f>HYPERLINK("https://www.boe.es/gazeta/dias/1833/07/11/pdfs/GMD-1833-84.pdf#page=4","Abrir facsímil")</f>
        <v>Abrir facsímil</v>
      </c>
      <c r="K881" s="3" t="s">
        <v>24</v>
      </c>
    </row>
    <row r="882" spans="1:11" ht="42" customHeight="1">
      <c r="A882" s="2" t="s">
        <v>2338</v>
      </c>
      <c r="B882" s="2" t="s">
        <v>2339</v>
      </c>
      <c r="C882" s="2" t="s">
        <v>17</v>
      </c>
      <c r="D882" s="2" t="s">
        <v>18</v>
      </c>
      <c r="E882" s="5" t="s">
        <v>1824</v>
      </c>
      <c r="F882" s="3" t="s">
        <v>1825</v>
      </c>
      <c r="G882" s="3" t="s">
        <v>2139</v>
      </c>
      <c r="H882" s="2" t="s">
        <v>22</v>
      </c>
      <c r="I882" s="2" t="s">
        <v>2340</v>
      </c>
      <c r="J882" s="3" t="str">
        <f>HYPERLINK("https://www.boe.es/gazeta/dias/1833/04/18/pdfs/GMD-1833-48.pdf#page=4","Abrir facsímil")</f>
        <v>Abrir facsímil</v>
      </c>
      <c r="K882" s="3" t="s">
        <v>24</v>
      </c>
    </row>
    <row r="883" spans="1:11" ht="42" customHeight="1">
      <c r="A883" s="2" t="s">
        <v>2341</v>
      </c>
      <c r="B883" s="2" t="s">
        <v>2342</v>
      </c>
      <c r="C883" s="2" t="s">
        <v>297</v>
      </c>
      <c r="D883" s="2" t="s">
        <v>18</v>
      </c>
      <c r="E883" s="5" t="s">
        <v>159</v>
      </c>
      <c r="F883" s="3" t="s">
        <v>160</v>
      </c>
      <c r="G883" s="3" t="s">
        <v>664</v>
      </c>
      <c r="H883" s="2" t="s">
        <v>22</v>
      </c>
      <c r="I883" s="2" t="s">
        <v>2343</v>
      </c>
      <c r="J883" s="3" t="str">
        <f>HYPERLINK("https://www.boe.es/gazeta/dias/1833/09/24/pdfs/GMD-1833-116.pdf#page=8","Abrir facsímil")</f>
        <v>Abrir facsímil</v>
      </c>
      <c r="K883" s="3" t="s">
        <v>24</v>
      </c>
    </row>
    <row r="884" spans="1:11" ht="42" customHeight="1">
      <c r="A884" s="2" t="s">
        <v>2344</v>
      </c>
      <c r="B884" s="2" t="s">
        <v>2344</v>
      </c>
      <c r="C884" s="2" t="s">
        <v>33</v>
      </c>
      <c r="D884" s="2" t="s">
        <v>34</v>
      </c>
      <c r="E884" s="5" t="s">
        <v>197</v>
      </c>
      <c r="F884" s="3" t="s">
        <v>198</v>
      </c>
      <c r="G884" s="3" t="s">
        <v>56</v>
      </c>
      <c r="H884" s="2" t="s">
        <v>22</v>
      </c>
      <c r="I884" s="2" t="s">
        <v>2345</v>
      </c>
      <c r="J884" s="3" t="str">
        <f>HYPERLINK("https://www.boe.es/gazeta/dias/1833/05/07/pdfs/GMD-1833-56.pdf#page=1","Abrir facsímil")</f>
        <v>Abrir facsímil</v>
      </c>
      <c r="K884" s="3" t="s">
        <v>24</v>
      </c>
    </row>
    <row r="885" spans="1:11" ht="42" customHeight="1">
      <c r="A885" s="2" t="s">
        <v>2346</v>
      </c>
      <c r="B885" s="2" t="s">
        <v>2346</v>
      </c>
      <c r="C885" s="2" t="s">
        <v>33</v>
      </c>
      <c r="D885" s="2" t="s">
        <v>34</v>
      </c>
      <c r="E885" s="5" t="s">
        <v>548</v>
      </c>
      <c r="F885" s="3" t="s">
        <v>549</v>
      </c>
      <c r="G885" s="3" t="s">
        <v>37</v>
      </c>
      <c r="H885" s="2" t="s">
        <v>22</v>
      </c>
      <c r="I885" s="2" t="s">
        <v>2347</v>
      </c>
      <c r="J885" s="3" t="str">
        <f>HYPERLINK("https://www.boe.es/gazeta/dias/1833/06/22/pdfs/GMD-1833-76.pdf#page=2","Abrir facsímil")</f>
        <v>Abrir facsímil</v>
      </c>
      <c r="K885" s="3" t="s">
        <v>24</v>
      </c>
    </row>
    <row r="886" spans="1:11" ht="42" customHeight="1">
      <c r="A886" s="2" t="s">
        <v>2348</v>
      </c>
      <c r="B886" s="2" t="s">
        <v>2349</v>
      </c>
      <c r="C886" s="2" t="s">
        <v>33</v>
      </c>
      <c r="D886" s="2" t="s">
        <v>34</v>
      </c>
      <c r="E886" s="5" t="s">
        <v>452</v>
      </c>
      <c r="F886" s="3" t="s">
        <v>453</v>
      </c>
      <c r="G886" s="3" t="s">
        <v>127</v>
      </c>
      <c r="H886" s="2" t="s">
        <v>38</v>
      </c>
      <c r="I886" s="2" t="s">
        <v>2350</v>
      </c>
      <c r="J886" s="3" t="str">
        <f>HYPERLINK("https://www.boe.es/gazeta/dias/1833/12/17/pdfs/GMD-1833-161.pdf#page=5","Abrir facsímil")</f>
        <v>Abrir facsímil</v>
      </c>
      <c r="K886" s="3" t="s">
        <v>40</v>
      </c>
    </row>
    <row r="887" spans="1:11" ht="42" customHeight="1">
      <c r="A887" s="2" t="s">
        <v>2351</v>
      </c>
      <c r="B887" s="2" t="s">
        <v>2352</v>
      </c>
      <c r="C887" s="2" t="s">
        <v>33</v>
      </c>
      <c r="D887" s="2" t="s">
        <v>34</v>
      </c>
      <c r="E887" s="5" t="s">
        <v>87</v>
      </c>
      <c r="F887" s="3" t="s">
        <v>88</v>
      </c>
      <c r="G887" s="3" t="s">
        <v>56</v>
      </c>
      <c r="H887" s="2" t="s">
        <v>22</v>
      </c>
      <c r="I887" s="2" t="s">
        <v>2353</v>
      </c>
      <c r="J887" s="3" t="str">
        <f>HYPERLINK("https://www.boe.es/gazeta/dias/1833/04/20/pdfs/GMD-1833-49.pdf#page=1","Abrir facsímil")</f>
        <v>Abrir facsímil</v>
      </c>
      <c r="K887" s="3" t="s">
        <v>24</v>
      </c>
    </row>
    <row r="888" spans="1:11" ht="42" customHeight="1">
      <c r="A888" s="2" t="s">
        <v>2354</v>
      </c>
      <c r="B888" s="2" t="s">
        <v>2355</v>
      </c>
      <c r="C888" s="2" t="s">
        <v>33</v>
      </c>
      <c r="D888" s="2" t="s">
        <v>34</v>
      </c>
      <c r="E888" s="5" t="s">
        <v>87</v>
      </c>
      <c r="F888" s="3" t="s">
        <v>88</v>
      </c>
      <c r="G888" s="3" t="s">
        <v>37</v>
      </c>
      <c r="H888" s="2" t="s">
        <v>22</v>
      </c>
      <c r="I888" s="2" t="s">
        <v>2356</v>
      </c>
      <c r="J888" s="3" t="str">
        <f>HYPERLINK("https://www.boe.es/gazeta/dias/1833/04/20/pdfs/GMD-1833-49.pdf#page=2","Abrir facsímil")</f>
        <v>Abrir facsímil</v>
      </c>
      <c r="K888" s="3" t="s">
        <v>24</v>
      </c>
    </row>
    <row r="889" spans="1:11" ht="42" customHeight="1">
      <c r="A889" s="2" t="s">
        <v>2357</v>
      </c>
      <c r="B889" s="2" t="s">
        <v>2358</v>
      </c>
      <c r="C889" s="2" t="s">
        <v>122</v>
      </c>
      <c r="D889" s="2" t="s">
        <v>18</v>
      </c>
      <c r="E889" s="5" t="s">
        <v>452</v>
      </c>
      <c r="F889" s="3" t="s">
        <v>453</v>
      </c>
      <c r="G889" s="3" t="s">
        <v>127</v>
      </c>
      <c r="H889" s="2" t="s">
        <v>38</v>
      </c>
      <c r="I889" s="2" t="s">
        <v>2359</v>
      </c>
      <c r="J889" s="3" t="str">
        <f>HYPERLINK("https://www.boe.es/gazeta/dias/1833/12/17/pdfs/GMD-1833-161.pdf#page=5","Abrir facsímil")</f>
        <v>Abrir facsímil</v>
      </c>
      <c r="K889" s="3" t="s">
        <v>40</v>
      </c>
    </row>
    <row r="890" spans="1:11" ht="42" customHeight="1">
      <c r="A890" s="2" t="s">
        <v>2360</v>
      </c>
      <c r="B890" s="2" t="s">
        <v>2361</v>
      </c>
      <c r="C890" s="2" t="s">
        <v>26</v>
      </c>
      <c r="D890" s="2" t="s">
        <v>18</v>
      </c>
      <c r="E890" s="5" t="s">
        <v>159</v>
      </c>
      <c r="F890" s="3" t="s">
        <v>160</v>
      </c>
      <c r="G890" s="3" t="s">
        <v>175</v>
      </c>
      <c r="H890" s="2" t="s">
        <v>22</v>
      </c>
      <c r="I890" s="2" t="s">
        <v>2362</v>
      </c>
      <c r="J890" s="3" t="str">
        <f>HYPERLINK("https://www.boe.es/gazeta/dias/1833/09/24/pdfs/GMD-1833-116.pdf#page=7","Abrir facsímil")</f>
        <v>Abrir facsímil</v>
      </c>
      <c r="K890" s="3" t="s">
        <v>24</v>
      </c>
    </row>
    <row r="891" spans="1:11" ht="42" customHeight="1">
      <c r="A891" s="2" t="s">
        <v>2363</v>
      </c>
      <c r="B891" s="2" t="s">
        <v>2364</v>
      </c>
      <c r="C891" s="2" t="s">
        <v>26</v>
      </c>
      <c r="D891" s="2" t="s">
        <v>18</v>
      </c>
      <c r="E891" s="5" t="s">
        <v>259</v>
      </c>
      <c r="F891" s="3" t="s">
        <v>260</v>
      </c>
      <c r="G891" s="3" t="s">
        <v>21</v>
      </c>
      <c r="H891" s="2" t="s">
        <v>22</v>
      </c>
      <c r="I891" s="2" t="s">
        <v>2365</v>
      </c>
      <c r="J891" s="3" t="str">
        <f>HYPERLINK("https://www.boe.es/gazeta/dias/1833/02/26/pdfs/GMD-1833-25.pdf#page=4","Abrir facsímil")</f>
        <v>Abrir facsímil</v>
      </c>
      <c r="K891" s="3" t="s">
        <v>24</v>
      </c>
    </row>
    <row r="892" spans="1:11" ht="42" customHeight="1">
      <c r="A892" s="2" t="s">
        <v>2366</v>
      </c>
      <c r="B892" s="2" t="s">
        <v>2367</v>
      </c>
      <c r="C892" s="2" t="s">
        <v>297</v>
      </c>
      <c r="D892" s="2" t="s">
        <v>18</v>
      </c>
      <c r="E892" s="5" t="s">
        <v>227</v>
      </c>
      <c r="F892" s="3" t="s">
        <v>228</v>
      </c>
      <c r="G892" s="3" t="s">
        <v>21</v>
      </c>
      <c r="H892" s="2" t="s">
        <v>22</v>
      </c>
      <c r="I892" s="2" t="s">
        <v>2368</v>
      </c>
      <c r="J892" s="3" t="str">
        <f>HYPERLINK("https://www.boe.es/gazeta/dias/1833/08/08/pdfs/GMD-1833-96.pdf#page=4","Abrir facsímil")</f>
        <v>Abrir facsímil</v>
      </c>
      <c r="K892" s="3" t="s">
        <v>24</v>
      </c>
    </row>
    <row r="893" spans="1:11" ht="42" customHeight="1">
      <c r="A893" s="2" t="s">
        <v>2369</v>
      </c>
      <c r="B893" s="2" t="s">
        <v>2370</v>
      </c>
      <c r="C893" s="2" t="s">
        <v>131</v>
      </c>
      <c r="D893" s="2" t="s">
        <v>18</v>
      </c>
      <c r="E893" s="5" t="s">
        <v>377</v>
      </c>
      <c r="F893" s="3" t="s">
        <v>378</v>
      </c>
      <c r="G893" s="3" t="s">
        <v>45</v>
      </c>
      <c r="H893" s="2" t="s">
        <v>22</v>
      </c>
      <c r="I893" s="2" t="s">
        <v>2371</v>
      </c>
      <c r="J893" s="3" t="str">
        <f>HYPERLINK("https://www.boe.es/gazeta/dias/1833/02/05/pdfs/GMD-1833-16.pdf#page=6","Abrir facsímil")</f>
        <v>Abrir facsímil</v>
      </c>
      <c r="K893" s="3" t="s">
        <v>24</v>
      </c>
    </row>
    <row r="894" spans="1:11" ht="42" customHeight="1">
      <c r="A894" s="2" t="s">
        <v>2372</v>
      </c>
      <c r="B894" s="2" t="s">
        <v>2373</v>
      </c>
      <c r="C894" s="2" t="s">
        <v>26</v>
      </c>
      <c r="D894" s="2" t="s">
        <v>18</v>
      </c>
      <c r="E894" s="5" t="s">
        <v>681</v>
      </c>
      <c r="F894" s="3" t="s">
        <v>682</v>
      </c>
      <c r="G894" s="3" t="s">
        <v>45</v>
      </c>
      <c r="H894" s="2" t="s">
        <v>38</v>
      </c>
      <c r="I894" s="2" t="s">
        <v>2374</v>
      </c>
      <c r="J894" s="3" t="str">
        <f>HYPERLINK("https://www.boe.es/gazeta/dias/1833/08/13/pdfs/GMD-1833-98.pdf#page=6","Abrir facsímil")</f>
        <v>Abrir facsímil</v>
      </c>
      <c r="K894" s="3" t="s">
        <v>40</v>
      </c>
    </row>
    <row r="895" spans="1:11" ht="42" customHeight="1">
      <c r="A895" s="2" t="s">
        <v>2375</v>
      </c>
      <c r="B895" s="2" t="s">
        <v>2376</v>
      </c>
      <c r="C895" s="2" t="s">
        <v>49</v>
      </c>
      <c r="D895" s="2" t="s">
        <v>50</v>
      </c>
      <c r="E895" s="5" t="s">
        <v>2377</v>
      </c>
      <c r="F895" s="3" t="s">
        <v>2378</v>
      </c>
      <c r="G895" s="3" t="s">
        <v>37</v>
      </c>
      <c r="H895" s="2" t="s">
        <v>22</v>
      </c>
      <c r="I895" s="2" t="s">
        <v>2379</v>
      </c>
      <c r="J895" s="3" t="str">
        <f>HYPERLINK("https://www.boe.es/gazeta/dias/1833/07/18/pdfs/GMD-1833-87.pdf#page=2","Abrir facsímil")</f>
        <v>Abrir facsímil</v>
      </c>
      <c r="K895" s="3" t="s">
        <v>24</v>
      </c>
    </row>
    <row r="896" spans="1:11" ht="42" customHeight="1">
      <c r="A896" s="2" t="s">
        <v>2380</v>
      </c>
      <c r="B896" s="2" t="s">
        <v>2381</v>
      </c>
      <c r="C896" s="2" t="s">
        <v>49</v>
      </c>
      <c r="D896" s="2" t="s">
        <v>50</v>
      </c>
      <c r="E896" s="5" t="s">
        <v>377</v>
      </c>
      <c r="F896" s="3" t="s">
        <v>378</v>
      </c>
      <c r="G896" s="3" t="s">
        <v>45</v>
      </c>
      <c r="H896" s="2" t="s">
        <v>22</v>
      </c>
      <c r="I896" s="2" t="s">
        <v>2382</v>
      </c>
      <c r="J896" s="3" t="str">
        <f>HYPERLINK("https://www.boe.es/gazeta/dias/1833/02/05/pdfs/GMD-1833-16.pdf#page=6","Abrir facsímil")</f>
        <v>Abrir facsímil</v>
      </c>
      <c r="K896" s="3" t="s">
        <v>24</v>
      </c>
    </row>
    <row r="897" spans="1:11" ht="42" customHeight="1">
      <c r="A897" s="2" t="s">
        <v>2383</v>
      </c>
      <c r="B897" s="2" t="s">
        <v>2384</v>
      </c>
      <c r="C897" s="2" t="s">
        <v>33</v>
      </c>
      <c r="D897" s="2" t="s">
        <v>34</v>
      </c>
      <c r="E897" s="5" t="s">
        <v>558</v>
      </c>
      <c r="F897" s="3" t="s">
        <v>559</v>
      </c>
      <c r="G897" s="3" t="s">
        <v>21</v>
      </c>
      <c r="H897" s="2" t="s">
        <v>22</v>
      </c>
      <c r="I897" s="2" t="s">
        <v>2385</v>
      </c>
      <c r="J897" s="3" t="str">
        <f>HYPERLINK("https://www.boe.es/gazeta/dias/1833/07/16/pdfs/GMD-1833-86.pdf#page=4","Abrir facsímil")</f>
        <v>Abrir facsímil</v>
      </c>
      <c r="K897" s="3" t="s">
        <v>24</v>
      </c>
    </row>
    <row r="898" spans="1:11" ht="42" customHeight="1">
      <c r="A898" s="2" t="s">
        <v>2386</v>
      </c>
      <c r="B898" s="2" t="s">
        <v>2387</v>
      </c>
      <c r="C898" s="2" t="s">
        <v>33</v>
      </c>
      <c r="D898" s="2" t="s">
        <v>34</v>
      </c>
      <c r="E898" s="5" t="s">
        <v>443</v>
      </c>
      <c r="F898" s="3" t="s">
        <v>444</v>
      </c>
      <c r="G898" s="3" t="s">
        <v>89</v>
      </c>
      <c r="H898" s="2" t="s">
        <v>22</v>
      </c>
      <c r="I898" s="2" t="s">
        <v>2388</v>
      </c>
      <c r="J898" s="3" t="str">
        <f>HYPERLINK("https://www.boe.es/gazeta/dias/1833/07/25/pdfs/GMD-1833-90.pdf#page=3","Abrir facsímil")</f>
        <v>Abrir facsímil</v>
      </c>
      <c r="K898" s="3" t="s">
        <v>24</v>
      </c>
    </row>
    <row r="899" spans="1:11" ht="42" customHeight="1">
      <c r="A899" s="2" t="s">
        <v>2389</v>
      </c>
      <c r="B899" s="2" t="s">
        <v>2390</v>
      </c>
      <c r="C899" s="2" t="s">
        <v>26</v>
      </c>
      <c r="D899" s="2" t="s">
        <v>18</v>
      </c>
      <c r="E899" s="5" t="s">
        <v>566</v>
      </c>
      <c r="F899" s="3" t="s">
        <v>567</v>
      </c>
      <c r="G899" s="3" t="s">
        <v>21</v>
      </c>
      <c r="H899" s="2" t="s">
        <v>22</v>
      </c>
      <c r="I899" s="2" t="s">
        <v>2391</v>
      </c>
      <c r="J899" s="3" t="str">
        <f>HYPERLINK("https://www.boe.es/gazeta/dias/1833/07/30/pdfs/GMD-1833-92.pdf#page=4","Abrir facsímil")</f>
        <v>Abrir facsímil</v>
      </c>
      <c r="K899" s="3" t="s">
        <v>24</v>
      </c>
    </row>
    <row r="900" spans="1:11" ht="42" customHeight="1">
      <c r="A900" s="2" t="s">
        <v>2392</v>
      </c>
      <c r="B900" s="2" t="s">
        <v>2393</v>
      </c>
      <c r="C900" s="2" t="s">
        <v>49</v>
      </c>
      <c r="D900" s="2" t="s">
        <v>50</v>
      </c>
      <c r="E900" s="5" t="s">
        <v>58</v>
      </c>
      <c r="F900" s="3" t="s">
        <v>59</v>
      </c>
      <c r="G900" s="3" t="s">
        <v>56</v>
      </c>
      <c r="H900" s="2" t="s">
        <v>22</v>
      </c>
      <c r="I900" s="2" t="s">
        <v>2394</v>
      </c>
      <c r="J900" s="3" t="str">
        <f>HYPERLINK("https://www.boe.es/gazeta/dias/1833/10/03/pdfs/GMD-1833-121.pdf#page=1","Abrir facsímil")</f>
        <v>Abrir facsímil</v>
      </c>
      <c r="K900" s="3" t="s">
        <v>24</v>
      </c>
    </row>
    <row r="901" spans="1:11" ht="42" customHeight="1">
      <c r="A901" s="2" t="s">
        <v>2395</v>
      </c>
      <c r="B901" s="2" t="s">
        <v>2395</v>
      </c>
      <c r="C901" s="2" t="s">
        <v>33</v>
      </c>
      <c r="D901" s="2" t="s">
        <v>34</v>
      </c>
      <c r="E901" s="5" t="s">
        <v>452</v>
      </c>
      <c r="F901" s="3" t="s">
        <v>453</v>
      </c>
      <c r="G901" s="3" t="s">
        <v>21</v>
      </c>
      <c r="H901" s="2" t="s">
        <v>22</v>
      </c>
      <c r="I901" s="2" t="s">
        <v>2396</v>
      </c>
      <c r="J901" s="3" t="str">
        <f>HYPERLINK("https://www.boe.es/gazeta/dias/1833/12/17/pdfs/GMD-1833-161.pdf#page=4","Abrir facsímil")</f>
        <v>Abrir facsímil</v>
      </c>
      <c r="K901" s="3" t="s">
        <v>24</v>
      </c>
    </row>
    <row r="902" spans="1:11" ht="42" customHeight="1">
      <c r="A902" s="2" t="s">
        <v>2397</v>
      </c>
      <c r="B902" s="2" t="s">
        <v>2398</v>
      </c>
      <c r="C902" s="2" t="s">
        <v>26</v>
      </c>
      <c r="D902" s="2" t="s">
        <v>18</v>
      </c>
      <c r="E902" s="5" t="s">
        <v>506</v>
      </c>
      <c r="F902" s="3" t="s">
        <v>507</v>
      </c>
      <c r="G902" s="3" t="s">
        <v>37</v>
      </c>
      <c r="H902" s="2" t="s">
        <v>22</v>
      </c>
      <c r="I902" s="2" t="s">
        <v>2399</v>
      </c>
      <c r="J902" s="3" t="str">
        <f>HYPERLINK("https://www.boe.es/gazeta/dias/1833/02/14/pdfs/GMD-1833-20.pdf#page=2","Abrir facsímil")</f>
        <v>Abrir facsímil</v>
      </c>
      <c r="K902" s="3" t="s">
        <v>24</v>
      </c>
    </row>
    <row r="903" spans="1:11" ht="42" customHeight="1">
      <c r="A903" s="2" t="s">
        <v>2397</v>
      </c>
      <c r="B903" s="2" t="s">
        <v>2398</v>
      </c>
      <c r="C903" s="2" t="s">
        <v>26</v>
      </c>
      <c r="D903" s="2" t="s">
        <v>18</v>
      </c>
      <c r="E903" s="5" t="s">
        <v>202</v>
      </c>
      <c r="F903" s="3" t="s">
        <v>203</v>
      </c>
      <c r="G903" s="3" t="s">
        <v>37</v>
      </c>
      <c r="H903" s="2" t="s">
        <v>22</v>
      </c>
      <c r="I903" s="2" t="s">
        <v>2400</v>
      </c>
      <c r="J903" s="3" t="str">
        <f>HYPERLINK("https://www.boe.es/gazeta/dias/1833/05/14/pdfs/GMD-1833-59.pdf#page=2","Abrir facsímil")</f>
        <v>Abrir facsímil</v>
      </c>
      <c r="K903" s="3" t="s">
        <v>24</v>
      </c>
    </row>
    <row r="904" spans="1:11" ht="42" customHeight="1">
      <c r="A904" s="2" t="s">
        <v>2397</v>
      </c>
      <c r="B904" s="2" t="s">
        <v>2398</v>
      </c>
      <c r="C904" s="2" t="s">
        <v>17</v>
      </c>
      <c r="D904" s="2" t="s">
        <v>18</v>
      </c>
      <c r="E904" s="5" t="s">
        <v>457</v>
      </c>
      <c r="F904" s="3" t="s">
        <v>458</v>
      </c>
      <c r="G904" s="3" t="s">
        <v>56</v>
      </c>
      <c r="H904" s="2" t="s">
        <v>22</v>
      </c>
      <c r="I904" s="2" t="s">
        <v>2401</v>
      </c>
      <c r="J904" s="3" t="str">
        <f>HYPERLINK("https://www.boe.es/gazeta/dias/1833/06/06/pdfs/GMD-1833-69.pdf#page=1","Abrir facsímil")</f>
        <v>Abrir facsímil</v>
      </c>
      <c r="K904" s="3" t="s">
        <v>24</v>
      </c>
    </row>
    <row r="905" spans="1:11" ht="42" customHeight="1">
      <c r="A905" s="2" t="s">
        <v>2397</v>
      </c>
      <c r="B905" s="2" t="s">
        <v>2398</v>
      </c>
      <c r="C905" s="2" t="s">
        <v>297</v>
      </c>
      <c r="D905" s="2" t="s">
        <v>18</v>
      </c>
      <c r="E905" s="5" t="s">
        <v>352</v>
      </c>
      <c r="F905" s="3" t="s">
        <v>353</v>
      </c>
      <c r="G905" s="3" t="s">
        <v>21</v>
      </c>
      <c r="H905" s="2" t="s">
        <v>22</v>
      </c>
      <c r="I905" s="2" t="s">
        <v>2402</v>
      </c>
      <c r="J905" s="3" t="str">
        <f>HYPERLINK("https://www.boe.es/gazeta/dias/1833/07/13/pdfs/GMD-1833-85.pdf#page=4","Abrir facsímil")</f>
        <v>Abrir facsímil</v>
      </c>
      <c r="K905" s="3" t="s">
        <v>24</v>
      </c>
    </row>
    <row r="906" spans="1:11" ht="42" customHeight="1">
      <c r="A906" s="2" t="s">
        <v>2397</v>
      </c>
      <c r="B906" s="2" t="s">
        <v>2398</v>
      </c>
      <c r="C906" s="2" t="s">
        <v>49</v>
      </c>
      <c r="D906" s="2" t="s">
        <v>50</v>
      </c>
      <c r="E906" s="5" t="s">
        <v>58</v>
      </c>
      <c r="F906" s="3" t="s">
        <v>59</v>
      </c>
      <c r="G906" s="3" t="s">
        <v>56</v>
      </c>
      <c r="H906" s="2" t="s">
        <v>22</v>
      </c>
      <c r="I906" s="2" t="s">
        <v>2403</v>
      </c>
      <c r="J906" s="3" t="str">
        <f>HYPERLINK("https://www.boe.es/gazeta/dias/1833/10/03/pdfs/GMD-1833-121.pdf#page=1","Abrir facsímil")</f>
        <v>Abrir facsímil</v>
      </c>
      <c r="K906" s="3" t="s">
        <v>24</v>
      </c>
    </row>
    <row r="907" spans="1:11" ht="42" customHeight="1">
      <c r="A907" s="2" t="s">
        <v>2397</v>
      </c>
      <c r="B907" s="2" t="s">
        <v>2398</v>
      </c>
      <c r="C907" s="2" t="s">
        <v>33</v>
      </c>
      <c r="D907" s="2" t="s">
        <v>34</v>
      </c>
      <c r="E907" s="5" t="s">
        <v>266</v>
      </c>
      <c r="F907" s="3" t="s">
        <v>267</v>
      </c>
      <c r="G907" s="3" t="s">
        <v>175</v>
      </c>
      <c r="H907" s="2" t="s">
        <v>22</v>
      </c>
      <c r="I907" s="2" t="s">
        <v>2404</v>
      </c>
      <c r="J907" s="3" t="str">
        <f>HYPERLINK("https://www.boe.es/gazeta/dias/1833/10/05/pdfs/GMD-1833-122.pdf#page=7","Abrir facsímil")</f>
        <v>Abrir facsímil</v>
      </c>
      <c r="K907" s="3" t="s">
        <v>24</v>
      </c>
    </row>
    <row r="908" spans="1:11" ht="42" customHeight="1">
      <c r="A908" s="2" t="s">
        <v>2397</v>
      </c>
      <c r="B908" s="2" t="s">
        <v>2398</v>
      </c>
      <c r="C908" s="2" t="s">
        <v>131</v>
      </c>
      <c r="D908" s="2" t="s">
        <v>18</v>
      </c>
      <c r="E908" s="5" t="s">
        <v>1138</v>
      </c>
      <c r="F908" s="3" t="s">
        <v>1139</v>
      </c>
      <c r="G908" s="3" t="s">
        <v>56</v>
      </c>
      <c r="H908" s="2" t="s">
        <v>22</v>
      </c>
      <c r="I908" s="2" t="s">
        <v>2405</v>
      </c>
      <c r="J908" s="3" t="str">
        <f>HYPERLINK("https://www.boe.es/gazeta/dias/1833/10/26/pdfs/GMD-1833-132.pdf#page=1","Abrir facsímil")</f>
        <v>Abrir facsímil</v>
      </c>
      <c r="K908" s="3" t="s">
        <v>24</v>
      </c>
    </row>
    <row r="909" spans="1:11" ht="42" customHeight="1">
      <c r="A909" s="2" t="s">
        <v>2397</v>
      </c>
      <c r="B909" s="2" t="s">
        <v>2398</v>
      </c>
      <c r="C909" s="2" t="s">
        <v>26</v>
      </c>
      <c r="D909" s="2" t="s">
        <v>18</v>
      </c>
      <c r="E909" s="5" t="s">
        <v>1138</v>
      </c>
      <c r="F909" s="3" t="s">
        <v>1139</v>
      </c>
      <c r="G909" s="3" t="s">
        <v>37</v>
      </c>
      <c r="H909" s="2" t="s">
        <v>22</v>
      </c>
      <c r="I909" s="2" t="s">
        <v>2406</v>
      </c>
      <c r="J909" s="3" t="str">
        <f>HYPERLINK("https://www.boe.es/gazeta/dias/1833/10/26/pdfs/GMD-1833-132.pdf#page=2","Abrir facsímil")</f>
        <v>Abrir facsímil</v>
      </c>
      <c r="K909" s="3" t="s">
        <v>24</v>
      </c>
    </row>
    <row r="910" spans="1:11" ht="42" customHeight="1">
      <c r="A910" s="2" t="s">
        <v>2397</v>
      </c>
      <c r="B910" s="2" t="s">
        <v>2398</v>
      </c>
      <c r="C910" s="2" t="s">
        <v>33</v>
      </c>
      <c r="D910" s="2" t="s">
        <v>34</v>
      </c>
      <c r="E910" s="5" t="s">
        <v>1138</v>
      </c>
      <c r="F910" s="3" t="s">
        <v>1139</v>
      </c>
      <c r="G910" s="3" t="s">
        <v>175</v>
      </c>
      <c r="H910" s="2" t="s">
        <v>22</v>
      </c>
      <c r="I910" s="2" t="s">
        <v>2407</v>
      </c>
      <c r="J910" s="3" t="str">
        <f>HYPERLINK("https://www.boe.es/gazeta/dias/1833/10/26/pdfs/GMD-1833-132.pdf#page=7","Abrir facsímil")</f>
        <v>Abrir facsímil</v>
      </c>
      <c r="K910" s="3" t="s">
        <v>24</v>
      </c>
    </row>
    <row r="911" spans="1:11" ht="42" customHeight="1">
      <c r="A911" s="2" t="s">
        <v>2408</v>
      </c>
      <c r="B911" s="2" t="s">
        <v>2409</v>
      </c>
      <c r="C911" s="2" t="s">
        <v>49</v>
      </c>
      <c r="D911" s="2" t="s">
        <v>50</v>
      </c>
      <c r="E911" s="5" t="s">
        <v>859</v>
      </c>
      <c r="F911" s="3" t="s">
        <v>860</v>
      </c>
      <c r="G911" s="3" t="s">
        <v>37</v>
      </c>
      <c r="H911" s="2" t="s">
        <v>22</v>
      </c>
      <c r="I911" s="2" t="s">
        <v>2410</v>
      </c>
      <c r="J911" s="3" t="str">
        <f>HYPERLINK("https://www.boe.es/gazeta/dias/1833/10/12/pdfs/GMD-1833-125.pdf#page=2","Abrir facsímil")</f>
        <v>Abrir facsímil</v>
      </c>
      <c r="K911" s="3" t="s">
        <v>24</v>
      </c>
    </row>
    <row r="912" spans="1:11" ht="42" customHeight="1">
      <c r="A912" s="2" t="s">
        <v>2411</v>
      </c>
      <c r="B912" s="2" t="s">
        <v>2411</v>
      </c>
      <c r="C912" s="2" t="s">
        <v>26</v>
      </c>
      <c r="D912" s="2" t="s">
        <v>18</v>
      </c>
      <c r="E912" s="5" t="s">
        <v>1165</v>
      </c>
      <c r="F912" s="3" t="s">
        <v>1166</v>
      </c>
      <c r="G912" s="3" t="s">
        <v>37</v>
      </c>
      <c r="H912" s="2" t="s">
        <v>22</v>
      </c>
      <c r="I912" s="2" t="s">
        <v>2412</v>
      </c>
      <c r="J912" s="3" t="str">
        <f>HYPERLINK("https://www.boe.es/gazeta/dias/1833/09/12/pdfs/GMD-1833-111.pdf#page=2","Abrir facsímil")</f>
        <v>Abrir facsímil</v>
      </c>
      <c r="K912" s="3" t="s">
        <v>24</v>
      </c>
    </row>
    <row r="913" spans="1:11" ht="42" customHeight="1">
      <c r="A913" s="2" t="s">
        <v>2413</v>
      </c>
      <c r="B913" s="2" t="s">
        <v>2414</v>
      </c>
      <c r="C913" s="2" t="s">
        <v>33</v>
      </c>
      <c r="D913" s="2" t="s">
        <v>34</v>
      </c>
      <c r="E913" s="5" t="s">
        <v>159</v>
      </c>
      <c r="F913" s="3" t="s">
        <v>160</v>
      </c>
      <c r="G913" s="3" t="s">
        <v>175</v>
      </c>
      <c r="H913" s="2" t="s">
        <v>22</v>
      </c>
      <c r="I913" s="2" t="s">
        <v>2415</v>
      </c>
      <c r="J913" s="3" t="str">
        <f>HYPERLINK("https://www.boe.es/gazeta/dias/1833/09/24/pdfs/GMD-1833-116.pdf#page=7","Abrir facsímil")</f>
        <v>Abrir facsímil</v>
      </c>
      <c r="K913" s="3" t="s">
        <v>24</v>
      </c>
    </row>
    <row r="914" spans="1:11" ht="42" customHeight="1">
      <c r="A914" s="2" t="s">
        <v>2416</v>
      </c>
      <c r="B914" s="2" t="s">
        <v>2417</v>
      </c>
      <c r="C914" s="2" t="s">
        <v>26</v>
      </c>
      <c r="D914" s="2" t="s">
        <v>18</v>
      </c>
      <c r="E914" s="5" t="s">
        <v>470</v>
      </c>
      <c r="F914" s="3" t="s">
        <v>471</v>
      </c>
      <c r="G914" s="3" t="s">
        <v>37</v>
      </c>
      <c r="H914" s="2" t="s">
        <v>22</v>
      </c>
      <c r="I914" s="2" t="s">
        <v>2418</v>
      </c>
      <c r="J914" s="3" t="str">
        <f>HYPERLINK("https://www.boe.es/gazeta/dias/1833/12/28/pdfs/GMD-1833-166.pdf#page=2","Abrir facsímil")</f>
        <v>Abrir facsímil</v>
      </c>
      <c r="K914" s="3" t="s">
        <v>24</v>
      </c>
    </row>
    <row r="915" spans="1:11" ht="42" customHeight="1">
      <c r="A915" s="2" t="s">
        <v>2419</v>
      </c>
      <c r="B915" s="2" t="s">
        <v>2419</v>
      </c>
      <c r="C915" s="2" t="s">
        <v>33</v>
      </c>
      <c r="D915" s="2" t="s">
        <v>34</v>
      </c>
      <c r="E915" s="5" t="s">
        <v>87</v>
      </c>
      <c r="F915" s="3" t="s">
        <v>88</v>
      </c>
      <c r="G915" s="3" t="s">
        <v>21</v>
      </c>
      <c r="H915" s="2" t="s">
        <v>22</v>
      </c>
      <c r="I915" s="2" t="s">
        <v>2420</v>
      </c>
      <c r="J915" s="3" t="str">
        <f>HYPERLINK("https://www.boe.es/gazeta/dias/1833/04/20/pdfs/GMD-1833-49.pdf#page=4","Abrir facsímil")</f>
        <v>Abrir facsímil</v>
      </c>
      <c r="K915" s="3" t="s">
        <v>24</v>
      </c>
    </row>
    <row r="916" spans="1:11" ht="42" customHeight="1">
      <c r="A916" s="2" t="s">
        <v>2421</v>
      </c>
      <c r="B916" s="2" t="s">
        <v>2421</v>
      </c>
      <c r="C916" s="2" t="s">
        <v>49</v>
      </c>
      <c r="D916" s="2" t="s">
        <v>50</v>
      </c>
      <c r="E916" s="5" t="s">
        <v>2134</v>
      </c>
      <c r="F916" s="3" t="s">
        <v>2135</v>
      </c>
      <c r="G916" s="3" t="s">
        <v>37</v>
      </c>
      <c r="H916" s="2" t="s">
        <v>22</v>
      </c>
      <c r="I916" s="2" t="s">
        <v>2422</v>
      </c>
      <c r="J916" s="3" t="str">
        <f>HYPERLINK("https://www.boe.es/gazeta/dias/1833/04/02/pdfs/GMD-1833-40.pdf#page=2","Abrir facsímil")</f>
        <v>Abrir facsímil</v>
      </c>
      <c r="K916" s="3" t="s">
        <v>24</v>
      </c>
    </row>
    <row r="917" spans="1:11" ht="42" customHeight="1">
      <c r="A917" s="2" t="s">
        <v>2423</v>
      </c>
      <c r="B917" s="2" t="s">
        <v>2423</v>
      </c>
      <c r="C917" s="2" t="s">
        <v>33</v>
      </c>
      <c r="D917" s="2" t="s">
        <v>34</v>
      </c>
      <c r="E917" s="5" t="s">
        <v>281</v>
      </c>
      <c r="F917" s="3" t="s">
        <v>282</v>
      </c>
      <c r="G917" s="3" t="s">
        <v>89</v>
      </c>
      <c r="H917" s="2" t="s">
        <v>22</v>
      </c>
      <c r="I917" s="2" t="s">
        <v>2424</v>
      </c>
      <c r="J917" s="3" t="str">
        <f>HYPERLINK("https://www.boe.es/gazeta/dias/1833/01/08/pdfs/GMD-1833-4.pdf#page=3","Abrir facsímil")</f>
        <v>Abrir facsímil</v>
      </c>
      <c r="K917" s="3" t="s">
        <v>24</v>
      </c>
    </row>
    <row r="918" spans="1:11" ht="42" customHeight="1">
      <c r="A918" s="2" t="s">
        <v>2425</v>
      </c>
      <c r="B918" s="2" t="s">
        <v>2425</v>
      </c>
      <c r="C918" s="2" t="s">
        <v>33</v>
      </c>
      <c r="D918" s="2" t="s">
        <v>34</v>
      </c>
      <c r="E918" s="5" t="s">
        <v>681</v>
      </c>
      <c r="F918" s="3" t="s">
        <v>682</v>
      </c>
      <c r="G918" s="3" t="s">
        <v>127</v>
      </c>
      <c r="H918" s="2" t="s">
        <v>22</v>
      </c>
      <c r="I918" s="2" t="s">
        <v>2426</v>
      </c>
      <c r="J918" s="3" t="str">
        <f>HYPERLINK("https://www.boe.es/gazeta/dias/1833/08/13/pdfs/GMD-1833-98.pdf#page=5","Abrir facsímil")</f>
        <v>Abrir facsímil</v>
      </c>
      <c r="K918" s="3" t="s">
        <v>24</v>
      </c>
    </row>
    <row r="919" spans="1:11" ht="42" customHeight="1">
      <c r="A919" s="2" t="s">
        <v>2427</v>
      </c>
      <c r="B919" s="2" t="s">
        <v>2427</v>
      </c>
      <c r="C919" s="2" t="s">
        <v>33</v>
      </c>
      <c r="D919" s="2" t="s">
        <v>34</v>
      </c>
      <c r="E919" s="5" t="s">
        <v>1765</v>
      </c>
      <c r="F919" s="3" t="s">
        <v>1766</v>
      </c>
      <c r="G919" s="3" t="s">
        <v>37</v>
      </c>
      <c r="H919" s="2" t="s">
        <v>22</v>
      </c>
      <c r="I919" s="2" t="s">
        <v>2428</v>
      </c>
      <c r="J919" s="3" t="str">
        <f>HYPERLINK("https://www.boe.es/gazeta/dias/1833/01/10/pdfs/GMD-1833-5.pdf#page=2","Abrir facsímil")</f>
        <v>Abrir facsímil</v>
      </c>
      <c r="K919" s="3" t="s">
        <v>24</v>
      </c>
    </row>
    <row r="920" spans="1:11" ht="42" customHeight="1">
      <c r="A920" s="2" t="s">
        <v>2427</v>
      </c>
      <c r="B920" s="2" t="s">
        <v>2427</v>
      </c>
      <c r="C920" s="2" t="s">
        <v>33</v>
      </c>
      <c r="D920" s="2" t="s">
        <v>34</v>
      </c>
      <c r="E920" s="5" t="s">
        <v>439</v>
      </c>
      <c r="F920" s="3" t="s">
        <v>440</v>
      </c>
      <c r="G920" s="3" t="s">
        <v>89</v>
      </c>
      <c r="H920" s="2" t="s">
        <v>22</v>
      </c>
      <c r="I920" s="2" t="s">
        <v>2429</v>
      </c>
      <c r="J920" s="3" t="str">
        <f>HYPERLINK("https://www.boe.es/gazeta/dias/1833/06/04/pdfs/GMD-1833-68.pdf#page=3","Abrir facsímil")</f>
        <v>Abrir facsímil</v>
      </c>
      <c r="K920" s="3" t="s">
        <v>24</v>
      </c>
    </row>
    <row r="921" spans="1:11" ht="42" customHeight="1">
      <c r="A921" s="2" t="s">
        <v>2430</v>
      </c>
      <c r="B921" s="2" t="s">
        <v>2431</v>
      </c>
      <c r="C921" s="2" t="s">
        <v>26</v>
      </c>
      <c r="D921" s="2" t="s">
        <v>18</v>
      </c>
      <c r="E921" s="5" t="s">
        <v>66</v>
      </c>
      <c r="F921" s="3" t="s">
        <v>67</v>
      </c>
      <c r="G921" s="3" t="s">
        <v>68</v>
      </c>
      <c r="H921" s="2" t="s">
        <v>22</v>
      </c>
      <c r="I921" s="2" t="s">
        <v>2432</v>
      </c>
      <c r="J921" s="3" t="str">
        <f>HYPERLINK("https://www.boe.es/gazeta/dias/1833/01/31/pdfs/GMD-1833-14.pdf#page=4","Abrir facsímil")</f>
        <v>Abrir facsímil</v>
      </c>
      <c r="K921" s="3" t="s">
        <v>24</v>
      </c>
    </row>
    <row r="922" spans="1:11" ht="42" customHeight="1">
      <c r="A922" s="2" t="s">
        <v>2433</v>
      </c>
      <c r="B922" s="2" t="s">
        <v>2434</v>
      </c>
      <c r="C922" s="2" t="s">
        <v>33</v>
      </c>
      <c r="D922" s="2" t="s">
        <v>34</v>
      </c>
      <c r="E922" s="5" t="s">
        <v>1765</v>
      </c>
      <c r="F922" s="3" t="s">
        <v>1766</v>
      </c>
      <c r="G922" s="3" t="s">
        <v>56</v>
      </c>
      <c r="H922" s="2" t="s">
        <v>22</v>
      </c>
      <c r="I922" s="2" t="s">
        <v>2435</v>
      </c>
      <c r="J922" s="3" t="str">
        <f>HYPERLINK("https://www.boe.es/gazeta/dias/1833/01/10/pdfs/GMD-1833-5.pdf#page=1","Abrir facsímil")</f>
        <v>Abrir facsímil</v>
      </c>
      <c r="K922" s="3" t="s">
        <v>24</v>
      </c>
    </row>
    <row r="923" spans="1:11" ht="42" customHeight="1">
      <c r="A923" s="2" t="s">
        <v>2436</v>
      </c>
      <c r="B923" s="2" t="s">
        <v>2437</v>
      </c>
      <c r="C923" s="2" t="s">
        <v>26</v>
      </c>
      <c r="D923" s="2" t="s">
        <v>18</v>
      </c>
      <c r="E923" s="5" t="s">
        <v>208</v>
      </c>
      <c r="F923" s="3" t="s">
        <v>209</v>
      </c>
      <c r="G923" s="3" t="s">
        <v>37</v>
      </c>
      <c r="H923" s="2" t="s">
        <v>22</v>
      </c>
      <c r="I923" s="2" t="s">
        <v>2438</v>
      </c>
      <c r="J923" s="3" t="str">
        <f>HYPERLINK("https://www.boe.es/gazeta/dias/1833/01/01/pdfs/GMD-1833-1.pdf#page=2","Abrir facsímil")</f>
        <v>Abrir facsímil</v>
      </c>
      <c r="K923" s="3" t="s">
        <v>24</v>
      </c>
    </row>
    <row r="924" spans="1:11" ht="42" customHeight="1">
      <c r="A924" s="2" t="s">
        <v>2439</v>
      </c>
      <c r="B924" s="2" t="s">
        <v>2440</v>
      </c>
      <c r="C924" s="2" t="s">
        <v>33</v>
      </c>
      <c r="D924" s="2" t="s">
        <v>34</v>
      </c>
      <c r="E924" s="5" t="s">
        <v>95</v>
      </c>
      <c r="F924" s="3" t="s">
        <v>96</v>
      </c>
      <c r="G924" s="3" t="s">
        <v>21</v>
      </c>
      <c r="H924" s="2" t="s">
        <v>22</v>
      </c>
      <c r="I924" s="2" t="s">
        <v>2441</v>
      </c>
      <c r="J924" s="3" t="str">
        <f>HYPERLINK("https://www.boe.es/gazeta/dias/1833/06/20/pdfs/GMD-1833-75.pdf#page=4","Abrir facsímil")</f>
        <v>Abrir facsímil</v>
      </c>
      <c r="K924" s="3" t="s">
        <v>24</v>
      </c>
    </row>
    <row r="925" spans="1:11" ht="42" customHeight="1">
      <c r="A925" s="2" t="s">
        <v>2442</v>
      </c>
      <c r="B925" s="2" t="s">
        <v>2442</v>
      </c>
      <c r="C925" s="2" t="s">
        <v>17</v>
      </c>
      <c r="D925" s="2" t="s">
        <v>18</v>
      </c>
      <c r="E925" s="5" t="s">
        <v>409</v>
      </c>
      <c r="F925" s="3" t="s">
        <v>410</v>
      </c>
      <c r="G925" s="3" t="s">
        <v>89</v>
      </c>
      <c r="H925" s="2" t="s">
        <v>22</v>
      </c>
      <c r="I925" s="2" t="s">
        <v>2443</v>
      </c>
      <c r="J925" s="3" t="str">
        <f>HYPERLINK("https://www.boe.es/gazeta/dias/1833/11/23/pdfs/GMD-1833-147.pdf#page=3","Abrir facsímil")</f>
        <v>Abrir facsímil</v>
      </c>
      <c r="K925" s="3" t="s">
        <v>24</v>
      </c>
    </row>
    <row r="926" spans="1:11" ht="42" customHeight="1">
      <c r="A926" s="2" t="s">
        <v>2444</v>
      </c>
      <c r="B926" s="2" t="s">
        <v>2445</v>
      </c>
      <c r="C926" s="2" t="s">
        <v>26</v>
      </c>
      <c r="D926" s="2" t="s">
        <v>18</v>
      </c>
      <c r="E926" s="5" t="s">
        <v>551</v>
      </c>
      <c r="F926" s="3" t="s">
        <v>552</v>
      </c>
      <c r="G926" s="3" t="s">
        <v>21</v>
      </c>
      <c r="H926" s="2" t="s">
        <v>22</v>
      </c>
      <c r="I926" s="2" t="s">
        <v>2446</v>
      </c>
      <c r="J926" s="3" t="str">
        <f>HYPERLINK("https://www.boe.es/gazeta/dias/1833/06/27/pdfs/GMD-1833-78.pdf#page=4","Abrir facsímil")</f>
        <v>Abrir facsímil</v>
      </c>
      <c r="K926" s="3" t="s">
        <v>24</v>
      </c>
    </row>
    <row r="927" spans="1:11" ht="42" customHeight="1">
      <c r="A927" s="2" t="s">
        <v>2447</v>
      </c>
      <c r="B927" s="2" t="s">
        <v>2448</v>
      </c>
      <c r="C927" s="2" t="s">
        <v>33</v>
      </c>
      <c r="D927" s="2" t="s">
        <v>34</v>
      </c>
      <c r="E927" s="5" t="s">
        <v>729</v>
      </c>
      <c r="F927" s="3" t="s">
        <v>730</v>
      </c>
      <c r="G927" s="3" t="s">
        <v>56</v>
      </c>
      <c r="H927" s="2" t="s">
        <v>22</v>
      </c>
      <c r="I927" s="2" t="s">
        <v>2449</v>
      </c>
      <c r="J927" s="3" t="str">
        <f>HYPERLINK("https://www.boe.es/gazeta/dias/1833/03/14/pdfs/GMD-1833-32.pdf#page=1","Abrir facsímil")</f>
        <v>Abrir facsímil</v>
      </c>
      <c r="K927" s="3" t="s">
        <v>24</v>
      </c>
    </row>
    <row r="928" spans="1:11" ht="42" customHeight="1">
      <c r="A928" s="2" t="s">
        <v>2450</v>
      </c>
      <c r="B928" s="2" t="s">
        <v>2450</v>
      </c>
      <c r="C928" s="2" t="s">
        <v>33</v>
      </c>
      <c r="D928" s="2" t="s">
        <v>34</v>
      </c>
      <c r="E928" s="5" t="s">
        <v>554</v>
      </c>
      <c r="F928" s="3" t="s">
        <v>555</v>
      </c>
      <c r="G928" s="3" t="s">
        <v>89</v>
      </c>
      <c r="H928" s="2" t="s">
        <v>22</v>
      </c>
      <c r="I928" s="2" t="s">
        <v>2451</v>
      </c>
      <c r="J928" s="3" t="str">
        <f>HYPERLINK("https://www.boe.es/gazeta/dias/1833/06/29/pdfs/GMD-1833-79.pdf#page=3","Abrir facsímil")</f>
        <v>Abrir facsímil</v>
      </c>
      <c r="K928" s="3" t="s">
        <v>24</v>
      </c>
    </row>
    <row r="929" spans="1:11" ht="42" customHeight="1">
      <c r="A929" s="2" t="s">
        <v>2452</v>
      </c>
      <c r="B929" s="2" t="s">
        <v>2453</v>
      </c>
      <c r="C929" s="2" t="s">
        <v>33</v>
      </c>
      <c r="D929" s="2" t="s">
        <v>34</v>
      </c>
      <c r="E929" s="5" t="s">
        <v>159</v>
      </c>
      <c r="F929" s="3" t="s">
        <v>160</v>
      </c>
      <c r="G929" s="3" t="s">
        <v>45</v>
      </c>
      <c r="H929" s="2" t="s">
        <v>38</v>
      </c>
      <c r="I929" s="2" t="s">
        <v>2454</v>
      </c>
      <c r="J929" s="3" t="str">
        <f>HYPERLINK("https://www.boe.es/gazeta/dias/1833/09/24/pdfs/GMD-1833-116.pdf#page=6","Abrir facsímil")</f>
        <v>Abrir facsímil</v>
      </c>
      <c r="K929" s="3" t="s">
        <v>40</v>
      </c>
    </row>
    <row r="930" spans="1:11" ht="42" customHeight="1">
      <c r="A930" s="2" t="s">
        <v>2455</v>
      </c>
      <c r="B930" s="2" t="s">
        <v>2456</v>
      </c>
      <c r="C930" s="2" t="s">
        <v>297</v>
      </c>
      <c r="D930" s="2" t="s">
        <v>18</v>
      </c>
      <c r="E930" s="5" t="s">
        <v>409</v>
      </c>
      <c r="F930" s="3" t="s">
        <v>410</v>
      </c>
      <c r="G930" s="3" t="s">
        <v>45</v>
      </c>
      <c r="H930" s="2" t="s">
        <v>38</v>
      </c>
      <c r="I930" s="2" t="s">
        <v>2457</v>
      </c>
      <c r="J930" s="3" t="str">
        <f>HYPERLINK("https://www.boe.es/gazeta/dias/1833/11/23/pdfs/GMD-1833-147.pdf#page=6","Abrir facsímil")</f>
        <v>Abrir facsímil</v>
      </c>
      <c r="K930" s="3" t="s">
        <v>40</v>
      </c>
    </row>
    <row r="931" spans="1:11" ht="42" customHeight="1">
      <c r="A931" s="2" t="s">
        <v>2458</v>
      </c>
      <c r="B931" s="2" t="s">
        <v>2459</v>
      </c>
      <c r="C931" s="2" t="s">
        <v>26</v>
      </c>
      <c r="D931" s="2" t="s">
        <v>18</v>
      </c>
      <c r="E931" s="5" t="s">
        <v>159</v>
      </c>
      <c r="F931" s="3" t="s">
        <v>160</v>
      </c>
      <c r="G931" s="3" t="s">
        <v>175</v>
      </c>
      <c r="H931" s="2" t="s">
        <v>38</v>
      </c>
      <c r="I931" s="2" t="s">
        <v>2460</v>
      </c>
      <c r="J931" s="3" t="str">
        <f>HYPERLINK("https://www.boe.es/gazeta/dias/1833/09/24/pdfs/GMD-1833-116.pdf#page=7","Abrir facsímil")</f>
        <v>Abrir facsímil</v>
      </c>
      <c r="K931" s="3" t="s">
        <v>40</v>
      </c>
    </row>
    <row r="932" spans="1:11" ht="42" customHeight="1">
      <c r="A932" s="2" t="s">
        <v>2461</v>
      </c>
      <c r="B932" s="2" t="s">
        <v>2462</v>
      </c>
      <c r="C932" s="2" t="s">
        <v>49</v>
      </c>
      <c r="D932" s="2" t="s">
        <v>50</v>
      </c>
      <c r="E932" s="5" t="s">
        <v>671</v>
      </c>
      <c r="F932" s="3" t="s">
        <v>672</v>
      </c>
      <c r="G932" s="3" t="s">
        <v>56</v>
      </c>
      <c r="H932" s="2" t="s">
        <v>38</v>
      </c>
      <c r="I932" s="2" t="s">
        <v>2463</v>
      </c>
      <c r="J932" s="3" t="str">
        <f>HYPERLINK("https://www.boe.es/gazeta/dias/1833/11/28/pdfs/GMD-1833-151.pdf#page=1","Abrir facsímil")</f>
        <v>Abrir facsímil</v>
      </c>
      <c r="K932" s="3" t="s">
        <v>40</v>
      </c>
    </row>
    <row r="933" spans="1:11" ht="42" customHeight="1">
      <c r="A933" s="2" t="s">
        <v>2464</v>
      </c>
      <c r="B933" s="2" t="s">
        <v>2464</v>
      </c>
      <c r="C933" s="2" t="s">
        <v>49</v>
      </c>
      <c r="D933" s="2" t="s">
        <v>50</v>
      </c>
      <c r="E933" s="5" t="s">
        <v>1649</v>
      </c>
      <c r="F933" s="3" t="s">
        <v>1650</v>
      </c>
      <c r="G933" s="3" t="s">
        <v>37</v>
      </c>
      <c r="H933" s="2" t="s">
        <v>22</v>
      </c>
      <c r="I933" s="2" t="s">
        <v>2465</v>
      </c>
      <c r="J933" s="3" t="str">
        <f>HYPERLINK("https://www.boe.es/gazeta/dias/1833/02/02/pdfs/GMD-1833-15.pdf#page=2","Abrir facsímil")</f>
        <v>Abrir facsímil</v>
      </c>
      <c r="K933" s="3" t="s">
        <v>24</v>
      </c>
    </row>
    <row r="934" spans="1:11" ht="42" customHeight="1">
      <c r="A934" s="2" t="s">
        <v>2466</v>
      </c>
      <c r="B934" s="2" t="s">
        <v>2467</v>
      </c>
      <c r="C934" s="2" t="s">
        <v>33</v>
      </c>
      <c r="D934" s="2" t="s">
        <v>34</v>
      </c>
      <c r="E934" s="5" t="s">
        <v>61</v>
      </c>
      <c r="F934" s="3" t="s">
        <v>62</v>
      </c>
      <c r="G934" s="3" t="s">
        <v>37</v>
      </c>
      <c r="H934" s="2" t="s">
        <v>22</v>
      </c>
      <c r="I934" s="2" t="s">
        <v>2468</v>
      </c>
      <c r="J934" s="3" t="str">
        <f>HYPERLINK("https://www.boe.es/gazeta/dias/1833/10/15/pdfs/GMD-1833-126.pdf#page=2","Abrir facsímil")</f>
        <v>Abrir facsímil</v>
      </c>
      <c r="K934" s="3" t="s">
        <v>24</v>
      </c>
    </row>
    <row r="935" spans="1:11" ht="42" customHeight="1">
      <c r="A935" s="2" t="s">
        <v>2469</v>
      </c>
      <c r="B935" s="2" t="s">
        <v>2470</v>
      </c>
      <c r="C935" s="2" t="s">
        <v>297</v>
      </c>
      <c r="D935" s="2" t="s">
        <v>18</v>
      </c>
      <c r="E935" s="5" t="s">
        <v>110</v>
      </c>
      <c r="F935" s="3" t="s">
        <v>111</v>
      </c>
      <c r="G935" s="3" t="s">
        <v>45</v>
      </c>
      <c r="H935" s="2" t="s">
        <v>22</v>
      </c>
      <c r="I935" s="2" t="s">
        <v>2471</v>
      </c>
      <c r="J935" s="3" t="str">
        <f>HYPERLINK("https://www.boe.es/gazeta/dias/1833/11/16/pdfs/GMD-1833-143.pdf#page=6","Abrir facsímil")</f>
        <v>Abrir facsímil</v>
      </c>
      <c r="K935" s="3" t="s">
        <v>24</v>
      </c>
    </row>
    <row r="936" spans="1:11" ht="42" customHeight="1">
      <c r="A936" s="2" t="s">
        <v>2472</v>
      </c>
      <c r="B936" s="2" t="s">
        <v>2472</v>
      </c>
      <c r="C936" s="2" t="s">
        <v>33</v>
      </c>
      <c r="D936" s="2" t="s">
        <v>34</v>
      </c>
      <c r="E936" s="5" t="s">
        <v>102</v>
      </c>
      <c r="F936" s="3" t="s">
        <v>103</v>
      </c>
      <c r="G936" s="3" t="s">
        <v>89</v>
      </c>
      <c r="H936" s="2" t="s">
        <v>22</v>
      </c>
      <c r="I936" s="2" t="s">
        <v>2473</v>
      </c>
      <c r="J936" s="3" t="str">
        <f>HYPERLINK("https://www.boe.es/gazeta/dias/1833/06/18/pdfs/GMD-1833-74.pdf#page=3","Abrir facsímil")</f>
        <v>Abrir facsímil</v>
      </c>
      <c r="K936" s="3" t="s">
        <v>24</v>
      </c>
    </row>
    <row r="937" spans="1:11" ht="42" customHeight="1">
      <c r="A937" s="2" t="s">
        <v>2474</v>
      </c>
      <c r="B937" s="2" t="s">
        <v>2474</v>
      </c>
      <c r="C937" s="2" t="s">
        <v>26</v>
      </c>
      <c r="D937" s="2" t="s">
        <v>18</v>
      </c>
      <c r="E937" s="5" t="s">
        <v>285</v>
      </c>
      <c r="F937" s="3" t="s">
        <v>286</v>
      </c>
      <c r="G937" s="3" t="s">
        <v>89</v>
      </c>
      <c r="H937" s="2" t="s">
        <v>22</v>
      </c>
      <c r="I937" s="2" t="s">
        <v>2475</v>
      </c>
      <c r="J937" s="3" t="str">
        <f>HYPERLINK("https://www.boe.es/gazeta/dias/1833/04/04/pdfs/GMD-1833-41.pdf#page=3","Abrir facsímil")</f>
        <v>Abrir facsímil</v>
      </c>
      <c r="K937" s="3" t="s">
        <v>24</v>
      </c>
    </row>
    <row r="938" spans="1:11" ht="42" customHeight="1">
      <c r="A938" s="2" t="s">
        <v>2474</v>
      </c>
      <c r="B938" s="2" t="s">
        <v>2474</v>
      </c>
      <c r="C938" s="2" t="s">
        <v>297</v>
      </c>
      <c r="D938" s="2" t="s">
        <v>18</v>
      </c>
      <c r="E938" s="5" t="s">
        <v>98</v>
      </c>
      <c r="F938" s="3" t="s">
        <v>99</v>
      </c>
      <c r="G938" s="3" t="s">
        <v>37</v>
      </c>
      <c r="H938" s="2" t="s">
        <v>22</v>
      </c>
      <c r="I938" s="2" t="s">
        <v>2476</v>
      </c>
      <c r="J938" s="3" t="str">
        <f>HYPERLINK("https://www.boe.es/gazeta/dias/1833/07/04/pdfs/GMD-1833-81.pdf#page=2","Abrir facsímil")</f>
        <v>Abrir facsímil</v>
      </c>
      <c r="K938" s="3" t="s">
        <v>24</v>
      </c>
    </row>
    <row r="939" spans="1:11" ht="42" customHeight="1">
      <c r="A939" s="2" t="s">
        <v>2477</v>
      </c>
      <c r="B939" s="2" t="s">
        <v>2478</v>
      </c>
      <c r="C939" s="2" t="s">
        <v>297</v>
      </c>
      <c r="D939" s="2" t="s">
        <v>18</v>
      </c>
      <c r="E939" s="5" t="s">
        <v>394</v>
      </c>
      <c r="F939" s="3" t="s">
        <v>395</v>
      </c>
      <c r="G939" s="3" t="s">
        <v>21</v>
      </c>
      <c r="H939" s="2" t="s">
        <v>38</v>
      </c>
      <c r="I939" s="2" t="s">
        <v>2479</v>
      </c>
      <c r="J939" s="3" t="str">
        <f>HYPERLINK("https://www.boe.es/gazeta/dias/1833/05/30/pdfs/GMD-1833-66.pdf#page=4","Abrir facsímil")</f>
        <v>Abrir facsímil</v>
      </c>
      <c r="K939" s="3" t="s">
        <v>40</v>
      </c>
    </row>
    <row r="940" spans="1:11" ht="42" customHeight="1">
      <c r="A940" s="2" t="s">
        <v>2480</v>
      </c>
      <c r="B940" s="2" t="s">
        <v>2480</v>
      </c>
      <c r="C940" s="2" t="s">
        <v>33</v>
      </c>
      <c r="D940" s="2" t="s">
        <v>34</v>
      </c>
      <c r="E940" s="5" t="s">
        <v>632</v>
      </c>
      <c r="F940" s="3" t="s">
        <v>633</v>
      </c>
      <c r="G940" s="3" t="s">
        <v>21</v>
      </c>
      <c r="H940" s="2" t="s">
        <v>22</v>
      </c>
      <c r="I940" s="2" t="s">
        <v>2481</v>
      </c>
      <c r="J940" s="3" t="str">
        <f>HYPERLINK("https://www.boe.es/gazeta/dias/1833/06/11/pdfs/GMD-1833-71.pdf#page=4","Abrir facsímil")</f>
        <v>Abrir facsímil</v>
      </c>
      <c r="K940" s="3" t="s">
        <v>24</v>
      </c>
    </row>
    <row r="941" spans="1:11" ht="42" customHeight="1">
      <c r="A941" s="2" t="s">
        <v>2482</v>
      </c>
      <c r="B941" s="2" t="s">
        <v>2482</v>
      </c>
      <c r="C941" s="2" t="s">
        <v>33</v>
      </c>
      <c r="D941" s="2" t="s">
        <v>34</v>
      </c>
      <c r="E941" s="5" t="s">
        <v>1582</v>
      </c>
      <c r="F941" s="3" t="s">
        <v>1583</v>
      </c>
      <c r="G941" s="3" t="s">
        <v>89</v>
      </c>
      <c r="H941" s="2" t="s">
        <v>22</v>
      </c>
      <c r="I941" s="2" t="s">
        <v>2483</v>
      </c>
      <c r="J941" s="3" t="str">
        <f>HYPERLINK("https://www.boe.es/gazeta/dias/1833/03/19/pdfs/GMD-1833-34.pdf#page=3","Abrir facsímil")</f>
        <v>Abrir facsímil</v>
      </c>
      <c r="K941" s="3" t="s">
        <v>24</v>
      </c>
    </row>
    <row r="942" spans="1:11" ht="42" customHeight="1">
      <c r="A942" s="2" t="s">
        <v>2482</v>
      </c>
      <c r="B942" s="2" t="s">
        <v>2482</v>
      </c>
      <c r="C942" s="2" t="s">
        <v>33</v>
      </c>
      <c r="D942" s="2" t="s">
        <v>34</v>
      </c>
      <c r="E942" s="5" t="s">
        <v>95</v>
      </c>
      <c r="F942" s="3" t="s">
        <v>96</v>
      </c>
      <c r="G942" s="3" t="s">
        <v>89</v>
      </c>
      <c r="H942" s="2" t="s">
        <v>22</v>
      </c>
      <c r="I942" s="2" t="s">
        <v>2484</v>
      </c>
      <c r="J942" s="3" t="str">
        <f>HYPERLINK("https://www.boe.es/gazeta/dias/1833/06/20/pdfs/GMD-1833-75.pdf#page=3","Abrir facsímil")</f>
        <v>Abrir facsímil</v>
      </c>
      <c r="K942" s="3" t="s">
        <v>24</v>
      </c>
    </row>
    <row r="943" spans="1:11" ht="42" customHeight="1">
      <c r="A943" s="2" t="s">
        <v>2485</v>
      </c>
      <c r="B943" s="2" t="s">
        <v>2485</v>
      </c>
      <c r="C943" s="2" t="s">
        <v>33</v>
      </c>
      <c r="D943" s="2" t="s">
        <v>34</v>
      </c>
      <c r="E943" s="5" t="s">
        <v>102</v>
      </c>
      <c r="F943" s="3" t="s">
        <v>103</v>
      </c>
      <c r="G943" s="3" t="s">
        <v>37</v>
      </c>
      <c r="H943" s="2" t="s">
        <v>22</v>
      </c>
      <c r="I943" s="2" t="s">
        <v>2486</v>
      </c>
      <c r="J943" s="3" t="str">
        <f>HYPERLINK("https://www.boe.es/gazeta/dias/1833/06/18/pdfs/GMD-1833-74.pdf#page=2","Abrir facsímil")</f>
        <v>Abrir facsímil</v>
      </c>
      <c r="K943" s="3" t="s">
        <v>24</v>
      </c>
    </row>
    <row r="944" spans="1:11" ht="42" customHeight="1">
      <c r="A944" s="2" t="s">
        <v>2487</v>
      </c>
      <c r="B944" s="2" t="s">
        <v>2488</v>
      </c>
      <c r="C944" s="2" t="s">
        <v>33</v>
      </c>
      <c r="D944" s="2" t="s">
        <v>34</v>
      </c>
      <c r="E944" s="5" t="s">
        <v>1125</v>
      </c>
      <c r="F944" s="3" t="s">
        <v>1126</v>
      </c>
      <c r="G944" s="3" t="s">
        <v>56</v>
      </c>
      <c r="H944" s="2" t="s">
        <v>22</v>
      </c>
      <c r="I944" s="2" t="s">
        <v>2489</v>
      </c>
      <c r="J944" s="3" t="str">
        <f>HYPERLINK("https://www.boe.es/gazeta/dias/1833/04/30/pdfs/GMD-1833-53.pdf#page=1","Abrir facsímil")</f>
        <v>Abrir facsímil</v>
      </c>
      <c r="K944" s="3" t="s">
        <v>24</v>
      </c>
    </row>
    <row r="945" spans="1:11" ht="42" customHeight="1">
      <c r="A945" s="2" t="s">
        <v>2490</v>
      </c>
      <c r="B945" s="2" t="s">
        <v>2490</v>
      </c>
      <c r="C945" s="2" t="s">
        <v>33</v>
      </c>
      <c r="D945" s="2" t="s">
        <v>34</v>
      </c>
      <c r="E945" s="5" t="s">
        <v>233</v>
      </c>
      <c r="F945" s="3" t="s">
        <v>234</v>
      </c>
      <c r="G945" s="3" t="s">
        <v>89</v>
      </c>
      <c r="H945" s="2" t="s">
        <v>22</v>
      </c>
      <c r="I945" s="2" t="s">
        <v>2491</v>
      </c>
      <c r="J945" s="3" t="str">
        <f>HYPERLINK("https://www.boe.es/gazeta/dias/1833/11/21/pdfs/GMD-1833-146.pdf#page=3","Abrir facsímil")</f>
        <v>Abrir facsímil</v>
      </c>
      <c r="K945" s="3" t="s">
        <v>24</v>
      </c>
    </row>
    <row r="946" spans="1:11" ht="42" customHeight="1">
      <c r="A946" s="2" t="s">
        <v>2492</v>
      </c>
      <c r="B946" s="2" t="s">
        <v>2492</v>
      </c>
      <c r="C946" s="2" t="s">
        <v>33</v>
      </c>
      <c r="D946" s="2" t="s">
        <v>34</v>
      </c>
      <c r="E946" s="5" t="s">
        <v>369</v>
      </c>
      <c r="F946" s="3" t="s">
        <v>370</v>
      </c>
      <c r="G946" s="3" t="s">
        <v>89</v>
      </c>
      <c r="H946" s="2" t="s">
        <v>22</v>
      </c>
      <c r="I946" s="2" t="s">
        <v>2493</v>
      </c>
      <c r="J946" s="3" t="str">
        <f>HYPERLINK("https://www.boe.es/gazeta/dias/1833/07/27/pdfs/GMD-1833-91.pdf#page=3","Abrir facsímil")</f>
        <v>Abrir facsímil</v>
      </c>
      <c r="K946" s="3" t="s">
        <v>24</v>
      </c>
    </row>
    <row r="947" spans="1:11" ht="42" customHeight="1">
      <c r="A947" s="2" t="s">
        <v>2494</v>
      </c>
      <c r="B947" s="2" t="s">
        <v>2494</v>
      </c>
      <c r="C947" s="2" t="s">
        <v>33</v>
      </c>
      <c r="D947" s="2" t="s">
        <v>34</v>
      </c>
      <c r="E947" s="5" t="s">
        <v>581</v>
      </c>
      <c r="F947" s="3" t="s">
        <v>582</v>
      </c>
      <c r="G947" s="3" t="s">
        <v>37</v>
      </c>
      <c r="H947" s="2" t="s">
        <v>22</v>
      </c>
      <c r="I947" s="2" t="s">
        <v>2495</v>
      </c>
      <c r="J947" s="3" t="str">
        <f>HYPERLINK("https://www.boe.es/gazeta/dias/1833/08/27/pdfs/GMD-1833-104.pdf#page=2","Abrir facsímil")</f>
        <v>Abrir facsímil</v>
      </c>
      <c r="K947" s="3" t="s">
        <v>24</v>
      </c>
    </row>
    <row r="948" spans="1:11" ht="42" customHeight="1">
      <c r="A948" s="2" t="s">
        <v>2496</v>
      </c>
      <c r="B948" s="2" t="s">
        <v>2497</v>
      </c>
      <c r="C948" s="2" t="s">
        <v>49</v>
      </c>
      <c r="D948" s="2" t="s">
        <v>50</v>
      </c>
      <c r="E948" s="5" t="s">
        <v>35</v>
      </c>
      <c r="F948" s="3" t="s">
        <v>36</v>
      </c>
      <c r="G948" s="3" t="s">
        <v>175</v>
      </c>
      <c r="H948" s="2" t="s">
        <v>22</v>
      </c>
      <c r="I948" s="2" t="s">
        <v>2498</v>
      </c>
      <c r="J948" s="3" t="str">
        <f>HYPERLINK("https://www.boe.es/gazeta/dias/1833/02/28/pdfs/GMD-1833-26.pdf#page=7","Abrir facsímil")</f>
        <v>Abrir facsímil</v>
      </c>
      <c r="K948" s="3" t="s">
        <v>24</v>
      </c>
    </row>
    <row r="949" spans="1:11" ht="42" customHeight="1">
      <c r="A949" s="2" t="s">
        <v>2499</v>
      </c>
      <c r="B949" s="2" t="s">
        <v>2500</v>
      </c>
      <c r="C949" s="2" t="s">
        <v>131</v>
      </c>
      <c r="D949" s="2" t="s">
        <v>18</v>
      </c>
      <c r="E949" s="5" t="s">
        <v>799</v>
      </c>
      <c r="F949" s="3" t="s">
        <v>800</v>
      </c>
      <c r="G949" s="3" t="s">
        <v>21</v>
      </c>
      <c r="H949" s="2" t="s">
        <v>38</v>
      </c>
      <c r="I949" s="2" t="s">
        <v>2501</v>
      </c>
      <c r="J949" s="3" t="str">
        <f>HYPERLINK("https://www.boe.es/gazeta/dias/1833/02/07/pdfs/GMD-1833-17.pdf#page=4","Abrir facsímil")</f>
        <v>Abrir facsímil</v>
      </c>
      <c r="K949" s="3" t="s">
        <v>40</v>
      </c>
    </row>
    <row r="950" spans="1:11" ht="42" customHeight="1">
      <c r="A950" s="2" t="s">
        <v>2502</v>
      </c>
      <c r="B950" s="2" t="s">
        <v>2502</v>
      </c>
      <c r="C950" s="2" t="s">
        <v>49</v>
      </c>
      <c r="D950" s="2" t="s">
        <v>50</v>
      </c>
      <c r="E950" s="5" t="s">
        <v>2134</v>
      </c>
      <c r="F950" s="3" t="s">
        <v>2135</v>
      </c>
      <c r="G950" s="3" t="s">
        <v>37</v>
      </c>
      <c r="H950" s="2" t="s">
        <v>22</v>
      </c>
      <c r="I950" s="2" t="s">
        <v>2503</v>
      </c>
      <c r="J950" s="3" t="str">
        <f>HYPERLINK("https://www.boe.es/gazeta/dias/1833/04/02/pdfs/GMD-1833-40.pdf#page=2","Abrir facsímil")</f>
        <v>Abrir facsímil</v>
      </c>
      <c r="K950" s="3" t="s">
        <v>24</v>
      </c>
    </row>
    <row r="951" spans="1:11" ht="42" customHeight="1">
      <c r="A951" s="2" t="s">
        <v>2504</v>
      </c>
      <c r="B951" s="2" t="s">
        <v>2505</v>
      </c>
      <c r="C951" s="2" t="s">
        <v>26</v>
      </c>
      <c r="D951" s="2" t="s">
        <v>18</v>
      </c>
      <c r="E951" s="5" t="s">
        <v>632</v>
      </c>
      <c r="F951" s="3" t="s">
        <v>633</v>
      </c>
      <c r="G951" s="3" t="s">
        <v>89</v>
      </c>
      <c r="H951" s="2" t="s">
        <v>22</v>
      </c>
      <c r="I951" s="2" t="s">
        <v>2506</v>
      </c>
      <c r="J951" s="3" t="str">
        <f>HYPERLINK("https://www.boe.es/gazeta/dias/1833/06/11/pdfs/GMD-1833-71.pdf#page=3","Abrir facsímil")</f>
        <v>Abrir facsímil</v>
      </c>
      <c r="K951" s="3" t="s">
        <v>24</v>
      </c>
    </row>
    <row r="952" spans="1:11" ht="42" customHeight="1">
      <c r="A952" s="2" t="s">
        <v>2507</v>
      </c>
      <c r="B952" s="2" t="s">
        <v>2507</v>
      </c>
      <c r="C952" s="2" t="s">
        <v>49</v>
      </c>
      <c r="D952" s="2" t="s">
        <v>50</v>
      </c>
      <c r="E952" s="5" t="s">
        <v>647</v>
      </c>
      <c r="F952" s="3" t="s">
        <v>648</v>
      </c>
      <c r="G952" s="3" t="s">
        <v>37</v>
      </c>
      <c r="H952" s="2" t="s">
        <v>22</v>
      </c>
      <c r="I952" s="2" t="s">
        <v>2508</v>
      </c>
      <c r="J952" s="3" t="str">
        <f>HYPERLINK("https://www.boe.es/gazeta/dias/1833/03/26/pdfs/GMD-1833-37.pdf#page=2","Abrir facsímil")</f>
        <v>Abrir facsímil</v>
      </c>
      <c r="K952" s="3" t="s">
        <v>24</v>
      </c>
    </row>
    <row r="953" spans="1:11" ht="42" customHeight="1">
      <c r="A953" s="2" t="s">
        <v>2507</v>
      </c>
      <c r="B953" s="2" t="s">
        <v>2507</v>
      </c>
      <c r="C953" s="2" t="s">
        <v>49</v>
      </c>
      <c r="D953" s="2" t="s">
        <v>50</v>
      </c>
      <c r="E953" s="5" t="s">
        <v>2509</v>
      </c>
      <c r="F953" s="3" t="s">
        <v>2510</v>
      </c>
      <c r="G953" s="3" t="s">
        <v>89</v>
      </c>
      <c r="H953" s="2" t="s">
        <v>22</v>
      </c>
      <c r="I953" s="2" t="s">
        <v>2511</v>
      </c>
      <c r="J953" s="3" t="str">
        <f>HYPERLINK("https://www.boe.es/gazeta/dias/1833/06/15/pdfs/GMD-1833-73.pdf#page=3","Abrir facsímil")</f>
        <v>Abrir facsímil</v>
      </c>
      <c r="K953" s="3" t="s">
        <v>24</v>
      </c>
    </row>
    <row r="954" spans="1:11" ht="42" customHeight="1">
      <c r="A954" s="2" t="s">
        <v>2512</v>
      </c>
      <c r="B954" s="2" t="s">
        <v>2513</v>
      </c>
      <c r="C954" s="2" t="s">
        <v>17</v>
      </c>
      <c r="D954" s="2" t="s">
        <v>18</v>
      </c>
      <c r="E954" s="5" t="s">
        <v>566</v>
      </c>
      <c r="F954" s="3" t="s">
        <v>567</v>
      </c>
      <c r="G954" s="3" t="s">
        <v>56</v>
      </c>
      <c r="H954" s="2" t="s">
        <v>38</v>
      </c>
      <c r="I954" s="2" t="s">
        <v>2514</v>
      </c>
      <c r="J954" s="3" t="str">
        <f>HYPERLINK("https://www.boe.es/gazeta/dias/1833/07/30/pdfs/GMD-1833-92.pdf#page=1","Abrir facsímil")</f>
        <v>Abrir facsímil</v>
      </c>
      <c r="K954" s="3" t="s">
        <v>40</v>
      </c>
    </row>
    <row r="955" spans="1:11" ht="42" customHeight="1">
      <c r="A955" s="2" t="s">
        <v>2515</v>
      </c>
      <c r="B955" s="2" t="s">
        <v>2516</v>
      </c>
      <c r="C955" s="2" t="s">
        <v>33</v>
      </c>
      <c r="D955" s="2" t="s">
        <v>34</v>
      </c>
      <c r="E955" s="5" t="s">
        <v>470</v>
      </c>
      <c r="F955" s="3" t="s">
        <v>471</v>
      </c>
      <c r="G955" s="3" t="s">
        <v>45</v>
      </c>
      <c r="H955" s="2" t="s">
        <v>22</v>
      </c>
      <c r="I955" s="2" t="s">
        <v>2517</v>
      </c>
      <c r="J955" s="3" t="str">
        <f>HYPERLINK("https://www.boe.es/gazeta/dias/1833/12/28/pdfs/GMD-1833-166.pdf#page=6","Abrir facsímil")</f>
        <v>Abrir facsímil</v>
      </c>
      <c r="K955" s="3" t="s">
        <v>24</v>
      </c>
    </row>
    <row r="956" spans="1:11" ht="42" customHeight="1">
      <c r="A956" s="2" t="s">
        <v>2518</v>
      </c>
      <c r="B956" s="2" t="s">
        <v>2519</v>
      </c>
      <c r="C956" s="2" t="s">
        <v>122</v>
      </c>
      <c r="D956" s="2" t="s">
        <v>18</v>
      </c>
      <c r="E956" s="5" t="s">
        <v>452</v>
      </c>
      <c r="F956" s="3" t="s">
        <v>453</v>
      </c>
      <c r="G956" s="3" t="s">
        <v>89</v>
      </c>
      <c r="H956" s="2" t="s">
        <v>22</v>
      </c>
      <c r="I956" s="2" t="s">
        <v>2520</v>
      </c>
      <c r="J956" s="3" t="str">
        <f>HYPERLINK("https://www.boe.es/gazeta/dias/1833/12/17/pdfs/GMD-1833-161.pdf#page=3","Abrir facsímil")</f>
        <v>Abrir facsímil</v>
      </c>
      <c r="K956" s="3" t="s">
        <v>24</v>
      </c>
    </row>
    <row r="957" spans="1:11" ht="42" customHeight="1">
      <c r="A957" s="2" t="s">
        <v>2521</v>
      </c>
      <c r="B957" s="2" t="s">
        <v>2521</v>
      </c>
      <c r="C957" s="2" t="s">
        <v>33</v>
      </c>
      <c r="D957" s="2" t="s">
        <v>34</v>
      </c>
      <c r="E957" s="5" t="s">
        <v>132</v>
      </c>
      <c r="F957" s="3" t="s">
        <v>133</v>
      </c>
      <c r="G957" s="3" t="s">
        <v>21</v>
      </c>
      <c r="H957" s="2" t="s">
        <v>22</v>
      </c>
      <c r="I957" s="2" t="s">
        <v>2522</v>
      </c>
      <c r="J957" s="3" t="str">
        <f>HYPERLINK("https://www.boe.es/gazeta/dias/1833/06/13/pdfs/GMD-1833-72.pdf#page=4","Abrir facsímil")</f>
        <v>Abrir facsímil</v>
      </c>
      <c r="K957" s="3" t="s">
        <v>24</v>
      </c>
    </row>
    <row r="958" spans="1:11" ht="42" customHeight="1">
      <c r="A958" s="2" t="s">
        <v>2523</v>
      </c>
      <c r="B958" s="2" t="s">
        <v>2523</v>
      </c>
      <c r="C958" s="2" t="s">
        <v>33</v>
      </c>
      <c r="D958" s="2" t="s">
        <v>34</v>
      </c>
      <c r="E958" s="5" t="s">
        <v>2134</v>
      </c>
      <c r="F958" s="3" t="s">
        <v>2135</v>
      </c>
      <c r="G958" s="3" t="s">
        <v>89</v>
      </c>
      <c r="H958" s="2" t="s">
        <v>22</v>
      </c>
      <c r="I958" s="2" t="s">
        <v>2524</v>
      </c>
      <c r="J958" s="3" t="str">
        <f>HYPERLINK("https://www.boe.es/gazeta/dias/1833/04/02/pdfs/GMD-1833-40.pdf#page=3","Abrir facsímil")</f>
        <v>Abrir facsímil</v>
      </c>
      <c r="K958" s="3" t="s">
        <v>24</v>
      </c>
    </row>
    <row r="959" spans="1:11" ht="42" customHeight="1">
      <c r="A959" s="2" t="s">
        <v>2523</v>
      </c>
      <c r="B959" s="2" t="s">
        <v>2523</v>
      </c>
      <c r="C959" s="2" t="s">
        <v>33</v>
      </c>
      <c r="D959" s="2" t="s">
        <v>34</v>
      </c>
      <c r="E959" s="5" t="s">
        <v>854</v>
      </c>
      <c r="F959" s="3" t="s">
        <v>855</v>
      </c>
      <c r="G959" s="3" t="s">
        <v>89</v>
      </c>
      <c r="H959" s="2" t="s">
        <v>22</v>
      </c>
      <c r="I959" s="2" t="s">
        <v>2525</v>
      </c>
      <c r="J959" s="3" t="str">
        <f>HYPERLINK("https://www.boe.es/gazeta/dias/1833/04/13/pdfs/GMD-1833-46.pdf#page=3","Abrir facsímil")</f>
        <v>Abrir facsímil</v>
      </c>
      <c r="K959" s="3" t="s">
        <v>24</v>
      </c>
    </row>
    <row r="960" spans="1:11" ht="42" customHeight="1">
      <c r="A960" s="2" t="s">
        <v>2523</v>
      </c>
      <c r="B960" s="2" t="s">
        <v>2523</v>
      </c>
      <c r="C960" s="2" t="s">
        <v>33</v>
      </c>
      <c r="D960" s="2" t="s">
        <v>34</v>
      </c>
      <c r="E960" s="5" t="s">
        <v>1824</v>
      </c>
      <c r="F960" s="3" t="s">
        <v>1825</v>
      </c>
      <c r="G960" s="3" t="s">
        <v>89</v>
      </c>
      <c r="H960" s="2" t="s">
        <v>22</v>
      </c>
      <c r="I960" s="2" t="s">
        <v>2526</v>
      </c>
      <c r="J960" s="3" t="str">
        <f>HYPERLINK("https://www.boe.es/gazeta/dias/1833/04/18/pdfs/GMD-1833-48.pdf#page=3","Abrir facsímil")</f>
        <v>Abrir facsímil</v>
      </c>
      <c r="K960" s="3" t="s">
        <v>24</v>
      </c>
    </row>
    <row r="961" spans="1:11" ht="42" customHeight="1">
      <c r="A961" s="2" t="s">
        <v>2523</v>
      </c>
      <c r="B961" s="2" t="s">
        <v>2523</v>
      </c>
      <c r="C961" s="2" t="s">
        <v>33</v>
      </c>
      <c r="D961" s="2" t="s">
        <v>34</v>
      </c>
      <c r="E961" s="5" t="s">
        <v>528</v>
      </c>
      <c r="F961" s="3" t="s">
        <v>529</v>
      </c>
      <c r="G961" s="3" t="s">
        <v>89</v>
      </c>
      <c r="H961" s="2" t="s">
        <v>22</v>
      </c>
      <c r="I961" s="2" t="s">
        <v>2527</v>
      </c>
      <c r="J961" s="3" t="str">
        <f>HYPERLINK("https://www.boe.es/gazeta/dias/1833/05/04/pdfs/GMD-1833-55.pdf#page=3","Abrir facsímil")</f>
        <v>Abrir facsímil</v>
      </c>
      <c r="K961" s="3" t="s">
        <v>24</v>
      </c>
    </row>
    <row r="962" spans="1:11" ht="42" customHeight="1">
      <c r="A962" s="2" t="s">
        <v>2528</v>
      </c>
      <c r="B962" s="2" t="s">
        <v>2528</v>
      </c>
      <c r="C962" s="2" t="s">
        <v>33</v>
      </c>
      <c r="D962" s="2" t="s">
        <v>34</v>
      </c>
      <c r="E962" s="5" t="s">
        <v>596</v>
      </c>
      <c r="F962" s="3" t="s">
        <v>597</v>
      </c>
      <c r="G962" s="3" t="s">
        <v>89</v>
      </c>
      <c r="H962" s="2" t="s">
        <v>22</v>
      </c>
      <c r="I962" s="2" t="s">
        <v>2529</v>
      </c>
      <c r="J962" s="3" t="str">
        <f>HYPERLINK("https://www.boe.es/gazeta/dias/1833/10/29/pdfs/GMD-1833-134.pdf#page=3","Abrir facsímil")</f>
        <v>Abrir facsímil</v>
      </c>
      <c r="K962" s="3" t="s">
        <v>24</v>
      </c>
    </row>
    <row r="963" spans="1:11" ht="42" customHeight="1">
      <c r="A963" s="2" t="s">
        <v>2530</v>
      </c>
      <c r="B963" s="2" t="s">
        <v>2530</v>
      </c>
      <c r="C963" s="2" t="s">
        <v>131</v>
      </c>
      <c r="D963" s="2" t="s">
        <v>18</v>
      </c>
      <c r="E963" s="5" t="s">
        <v>739</v>
      </c>
      <c r="F963" s="3" t="s">
        <v>740</v>
      </c>
      <c r="G963" s="3" t="s">
        <v>37</v>
      </c>
      <c r="H963" s="2" t="s">
        <v>22</v>
      </c>
      <c r="I963" s="2" t="s">
        <v>2531</v>
      </c>
      <c r="J963" s="3" t="str">
        <f>HYPERLINK("https://www.boe.es/gazeta/dias/1833/07/06/pdfs/GMD-1833-82.pdf#page=2","Abrir facsímil")</f>
        <v>Abrir facsímil</v>
      </c>
      <c r="K963" s="3" t="s">
        <v>24</v>
      </c>
    </row>
    <row r="964" spans="1:11" ht="42" customHeight="1">
      <c r="A964" s="2" t="s">
        <v>2532</v>
      </c>
      <c r="B964" s="2" t="s">
        <v>2533</v>
      </c>
      <c r="C964" s="2" t="s">
        <v>49</v>
      </c>
      <c r="D964" s="2" t="s">
        <v>50</v>
      </c>
      <c r="E964" s="5" t="s">
        <v>399</v>
      </c>
      <c r="F964" s="3" t="s">
        <v>400</v>
      </c>
      <c r="G964" s="3" t="s">
        <v>37</v>
      </c>
      <c r="H964" s="2" t="s">
        <v>22</v>
      </c>
      <c r="I964" s="2" t="s">
        <v>2534</v>
      </c>
      <c r="J964" s="3" t="str">
        <f>HYPERLINK("https://www.boe.es/gazeta/dias/1833/05/18/pdfs/GMD-1833-61.pdf#page=2","Abrir facsímil")</f>
        <v>Abrir facsímil</v>
      </c>
      <c r="K964" s="3" t="s">
        <v>24</v>
      </c>
    </row>
    <row r="965" spans="1:11" ht="42" customHeight="1">
      <c r="A965" s="2" t="s">
        <v>2535</v>
      </c>
      <c r="B965" s="2" t="s">
        <v>2536</v>
      </c>
      <c r="C965" s="2" t="s">
        <v>33</v>
      </c>
      <c r="D965" s="2" t="s">
        <v>34</v>
      </c>
      <c r="E965" s="5" t="s">
        <v>1411</v>
      </c>
      <c r="F965" s="3" t="s">
        <v>1412</v>
      </c>
      <c r="G965" s="3" t="s">
        <v>37</v>
      </c>
      <c r="H965" s="2" t="s">
        <v>22</v>
      </c>
      <c r="I965" s="2" t="s">
        <v>2537</v>
      </c>
      <c r="J965" s="3" t="str">
        <f>HYPERLINK("https://www.boe.es/gazeta/dias/1833/03/05/pdfs/GMD-1833-28.pdf#page=2","Abrir facsímil")</f>
        <v>Abrir facsímil</v>
      </c>
      <c r="K965" s="3" t="s">
        <v>24</v>
      </c>
    </row>
    <row r="966" spans="1:11" ht="42" customHeight="1">
      <c r="A966" s="2" t="s">
        <v>2538</v>
      </c>
      <c r="B966" s="2" t="s">
        <v>2539</v>
      </c>
      <c r="C966" s="2" t="s">
        <v>122</v>
      </c>
      <c r="D966" s="2" t="s">
        <v>18</v>
      </c>
      <c r="E966" s="5" t="s">
        <v>739</v>
      </c>
      <c r="F966" s="3" t="s">
        <v>740</v>
      </c>
      <c r="G966" s="3" t="s">
        <v>56</v>
      </c>
      <c r="H966" s="2" t="s">
        <v>22</v>
      </c>
      <c r="I966" s="2" t="s">
        <v>2540</v>
      </c>
      <c r="J966" s="3" t="str">
        <f>HYPERLINK("https://www.boe.es/gazeta/dias/1833/07/06/pdfs/GMD-1833-82.pdf#page=1","Abrir facsímil")</f>
        <v>Abrir facsímil</v>
      </c>
      <c r="K966" s="3" t="s">
        <v>24</v>
      </c>
    </row>
    <row r="967" spans="1:11" ht="42" customHeight="1">
      <c r="A967" s="2" t="s">
        <v>2541</v>
      </c>
      <c r="B967" s="2" t="s">
        <v>2542</v>
      </c>
      <c r="C967" s="2" t="s">
        <v>33</v>
      </c>
      <c r="D967" s="2" t="s">
        <v>34</v>
      </c>
      <c r="E967" s="5" t="s">
        <v>561</v>
      </c>
      <c r="F967" s="3" t="s">
        <v>562</v>
      </c>
      <c r="G967" s="3" t="s">
        <v>21</v>
      </c>
      <c r="H967" s="2" t="s">
        <v>22</v>
      </c>
      <c r="I967" s="2" t="s">
        <v>2543</v>
      </c>
      <c r="J967" s="3" t="str">
        <f>HYPERLINK("https://www.boe.es/gazeta/dias/1833/07/20/pdfs/GMD-1833-88.pdf#page=4","Abrir facsímil")</f>
        <v>Abrir facsímil</v>
      </c>
      <c r="K967" s="3" t="s">
        <v>24</v>
      </c>
    </row>
    <row r="968" spans="1:11" ht="42" customHeight="1">
      <c r="A968" s="2" t="s">
        <v>2544</v>
      </c>
      <c r="B968" s="2" t="s">
        <v>2544</v>
      </c>
      <c r="C968" s="2" t="s">
        <v>33</v>
      </c>
      <c r="D968" s="2" t="s">
        <v>34</v>
      </c>
      <c r="E968" s="5" t="s">
        <v>876</v>
      </c>
      <c r="F968" s="3" t="s">
        <v>877</v>
      </c>
      <c r="G968" s="3" t="s">
        <v>56</v>
      </c>
      <c r="H968" s="2" t="s">
        <v>22</v>
      </c>
      <c r="I968" s="2" t="s">
        <v>2545</v>
      </c>
      <c r="J968" s="3" t="str">
        <f>HYPERLINK("https://www.boe.es/gazeta/dias/1833/08/06/pdfs/GMD-1833-95.pdf#page=1","Abrir facsímil")</f>
        <v>Abrir facsímil</v>
      </c>
      <c r="K968" s="3" t="s">
        <v>24</v>
      </c>
    </row>
    <row r="969" spans="1:11" ht="42" customHeight="1">
      <c r="A969" s="2" t="s">
        <v>2546</v>
      </c>
      <c r="B969" s="2" t="s">
        <v>2546</v>
      </c>
      <c r="C969" s="2" t="s">
        <v>33</v>
      </c>
      <c r="D969" s="2" t="s">
        <v>34</v>
      </c>
      <c r="E969" s="5" t="s">
        <v>1515</v>
      </c>
      <c r="F969" s="3" t="s">
        <v>1516</v>
      </c>
      <c r="G969" s="3" t="s">
        <v>89</v>
      </c>
      <c r="H969" s="2" t="s">
        <v>22</v>
      </c>
      <c r="I969" s="2" t="s">
        <v>2547</v>
      </c>
      <c r="J969" s="3" t="str">
        <f>HYPERLINK("https://www.boe.es/gazeta/dias/1833/09/05/pdfs/GMD-1833-108.pdf#page=3","Abrir facsímil")</f>
        <v>Abrir facsímil</v>
      </c>
      <c r="K969" s="3" t="s">
        <v>24</v>
      </c>
    </row>
    <row r="970" spans="1:11" ht="42" customHeight="1">
      <c r="A970" s="2" t="s">
        <v>2548</v>
      </c>
      <c r="B970" s="2" t="s">
        <v>2548</v>
      </c>
      <c r="C970" s="2" t="s">
        <v>33</v>
      </c>
      <c r="D970" s="2" t="s">
        <v>34</v>
      </c>
      <c r="E970" s="5" t="s">
        <v>186</v>
      </c>
      <c r="F970" s="3" t="s">
        <v>187</v>
      </c>
      <c r="G970" s="3" t="s">
        <v>37</v>
      </c>
      <c r="H970" s="2" t="s">
        <v>22</v>
      </c>
      <c r="I970" s="2" t="s">
        <v>2549</v>
      </c>
      <c r="J970" s="3" t="str">
        <f>HYPERLINK("https://www.boe.es/gazeta/dias/1833/07/02/pdfs/GMD-1833-80.pdf#page=2","Abrir facsímil")</f>
        <v>Abrir facsímil</v>
      </c>
      <c r="K970" s="3" t="s">
        <v>24</v>
      </c>
    </row>
    <row r="971" spans="1:11" ht="42" customHeight="1">
      <c r="A971" s="2" t="s">
        <v>2548</v>
      </c>
      <c r="B971" s="2" t="s">
        <v>2548</v>
      </c>
      <c r="C971" s="2" t="s">
        <v>33</v>
      </c>
      <c r="D971" s="2" t="s">
        <v>34</v>
      </c>
      <c r="E971" s="5" t="s">
        <v>876</v>
      </c>
      <c r="F971" s="3" t="s">
        <v>877</v>
      </c>
      <c r="G971" s="3" t="s">
        <v>2119</v>
      </c>
      <c r="H971" s="2" t="s">
        <v>22</v>
      </c>
      <c r="I971" s="2" t="s">
        <v>2550</v>
      </c>
      <c r="J971" s="3" t="str">
        <f>HYPERLINK("https://www.boe.es/gazeta/dias/1833/08/06/pdfs/GMD-1833-95.pdf#page=2","Abrir facsímil")</f>
        <v>Abrir facsímil</v>
      </c>
      <c r="K971" s="3" t="s">
        <v>24</v>
      </c>
    </row>
    <row r="972" spans="1:11" ht="42" customHeight="1">
      <c r="A972" s="2" t="s">
        <v>2548</v>
      </c>
      <c r="B972" s="2" t="s">
        <v>2548</v>
      </c>
      <c r="C972" s="2" t="s">
        <v>33</v>
      </c>
      <c r="D972" s="2" t="s">
        <v>34</v>
      </c>
      <c r="E972" s="5" t="s">
        <v>141</v>
      </c>
      <c r="F972" s="3" t="s">
        <v>142</v>
      </c>
      <c r="G972" s="3" t="s">
        <v>89</v>
      </c>
      <c r="H972" s="2" t="s">
        <v>22</v>
      </c>
      <c r="I972" s="2" t="s">
        <v>2551</v>
      </c>
      <c r="J972" s="3" t="str">
        <f>HYPERLINK("https://www.boe.es/gazeta/dias/1833/11/05/pdfs/GMD-1833-138.pdf#page=3","Abrir facsímil")</f>
        <v>Abrir facsímil</v>
      </c>
      <c r="K972" s="3" t="s">
        <v>24</v>
      </c>
    </row>
    <row r="973" spans="1:11" ht="42" customHeight="1">
      <c r="A973" s="2" t="s">
        <v>2548</v>
      </c>
      <c r="B973" s="2" t="s">
        <v>2548</v>
      </c>
      <c r="C973" s="2" t="s">
        <v>33</v>
      </c>
      <c r="D973" s="2" t="s">
        <v>34</v>
      </c>
      <c r="E973" s="5" t="s">
        <v>338</v>
      </c>
      <c r="F973" s="3" t="s">
        <v>339</v>
      </c>
      <c r="G973" s="3" t="s">
        <v>340</v>
      </c>
      <c r="H973" s="2" t="s">
        <v>22</v>
      </c>
      <c r="I973" s="2" t="s">
        <v>2552</v>
      </c>
      <c r="J973" s="3" t="str">
        <f>HYPERLINK("https://www.boe.es/gazeta/dias/1833/12/31/pdfs/GMD-1833-167.pdf#page=3","Abrir facsímil")</f>
        <v>Abrir facsímil</v>
      </c>
      <c r="K973" s="3" t="s">
        <v>24</v>
      </c>
    </row>
    <row r="974" spans="1:11" ht="42" customHeight="1">
      <c r="A974" s="2" t="s">
        <v>2553</v>
      </c>
      <c r="B974" s="2" t="s">
        <v>2553</v>
      </c>
      <c r="C974" s="2" t="s">
        <v>33</v>
      </c>
      <c r="D974" s="2" t="s">
        <v>34</v>
      </c>
      <c r="E974" s="5" t="s">
        <v>241</v>
      </c>
      <c r="F974" s="3" t="s">
        <v>242</v>
      </c>
      <c r="G974" s="3" t="s">
        <v>37</v>
      </c>
      <c r="H974" s="2" t="s">
        <v>22</v>
      </c>
      <c r="I974" s="2" t="s">
        <v>2554</v>
      </c>
      <c r="J974" s="3" t="str">
        <f>HYPERLINK("https://www.boe.es/gazeta/dias/1833/11/09/pdfs/GMD-1833-140.pdf#page=2","Abrir facsímil")</f>
        <v>Abrir facsímil</v>
      </c>
      <c r="K974" s="3" t="s">
        <v>24</v>
      </c>
    </row>
    <row r="975" spans="1:11" ht="42" customHeight="1">
      <c r="A975" s="2" t="s">
        <v>2555</v>
      </c>
      <c r="B975" s="2" t="s">
        <v>2556</v>
      </c>
      <c r="C975" s="2" t="s">
        <v>49</v>
      </c>
      <c r="D975" s="2" t="s">
        <v>50</v>
      </c>
      <c r="E975" s="5" t="s">
        <v>485</v>
      </c>
      <c r="F975" s="3" t="s">
        <v>486</v>
      </c>
      <c r="G975" s="3" t="s">
        <v>1708</v>
      </c>
      <c r="H975" s="2" t="s">
        <v>22</v>
      </c>
      <c r="I975" s="2" t="s">
        <v>2557</v>
      </c>
      <c r="J975" s="3" t="str">
        <f>HYPERLINK("https://www.boe.es/gazeta/dias/1833/12/19/pdfs/GMD-1833-162.pdf#page=2","Abrir facsímil")</f>
        <v>Abrir facsímil</v>
      </c>
      <c r="K975" s="3" t="s">
        <v>24</v>
      </c>
    </row>
    <row r="976" spans="1:11" ht="42" customHeight="1">
      <c r="A976" s="2" t="s">
        <v>2558</v>
      </c>
      <c r="B976" s="2" t="s">
        <v>2559</v>
      </c>
      <c r="C976" s="2" t="s">
        <v>49</v>
      </c>
      <c r="D976" s="2" t="s">
        <v>50</v>
      </c>
      <c r="E976" s="5" t="s">
        <v>182</v>
      </c>
      <c r="F976" s="3" t="s">
        <v>183</v>
      </c>
      <c r="G976" s="3" t="s">
        <v>37</v>
      </c>
      <c r="H976" s="2" t="s">
        <v>22</v>
      </c>
      <c r="I976" s="2" t="s">
        <v>2560</v>
      </c>
      <c r="J976" s="3" t="str">
        <f>HYPERLINK("https://www.boe.es/gazeta/dias/1833/02/12/pdfs/GMD-1833-19.pdf#page=2","Abrir facsímil")</f>
        <v>Abrir facsímil</v>
      </c>
      <c r="K976" s="3" t="s">
        <v>24</v>
      </c>
    </row>
    <row r="977" spans="1:11" ht="42" customHeight="1">
      <c r="A977" s="2" t="s">
        <v>2558</v>
      </c>
      <c r="B977" s="2" t="s">
        <v>2559</v>
      </c>
      <c r="C977" s="2" t="s">
        <v>33</v>
      </c>
      <c r="D977" s="2" t="s">
        <v>34</v>
      </c>
      <c r="E977" s="5" t="s">
        <v>584</v>
      </c>
      <c r="F977" s="3" t="s">
        <v>585</v>
      </c>
      <c r="G977" s="3" t="s">
        <v>89</v>
      </c>
      <c r="H977" s="2" t="s">
        <v>22</v>
      </c>
      <c r="I977" s="2" t="s">
        <v>2561</v>
      </c>
      <c r="J977" s="3" t="str">
        <f>HYPERLINK("https://www.boe.es/gazeta/dias/1833/08/31/pdfs/GMD-1833-106.pdf#page=3","Abrir facsímil")</f>
        <v>Abrir facsímil</v>
      </c>
      <c r="K977" s="3" t="s">
        <v>24</v>
      </c>
    </row>
    <row r="978" spans="1:11" ht="42" customHeight="1">
      <c r="A978" s="2" t="s">
        <v>2558</v>
      </c>
      <c r="B978" s="2" t="s">
        <v>2559</v>
      </c>
      <c r="C978" s="2" t="s">
        <v>33</v>
      </c>
      <c r="D978" s="2" t="s">
        <v>34</v>
      </c>
      <c r="E978" s="5" t="s">
        <v>241</v>
      </c>
      <c r="F978" s="3" t="s">
        <v>242</v>
      </c>
      <c r="G978" s="3" t="s">
        <v>56</v>
      </c>
      <c r="H978" s="2" t="s">
        <v>22</v>
      </c>
      <c r="I978" s="2" t="s">
        <v>2562</v>
      </c>
      <c r="J978" s="3" t="str">
        <f>HYPERLINK("https://www.boe.es/gazeta/dias/1833/11/09/pdfs/GMD-1833-140.pdf#page=1","Abrir facsímil")</f>
        <v>Abrir facsímil</v>
      </c>
      <c r="K978" s="3" t="s">
        <v>24</v>
      </c>
    </row>
    <row r="979" spans="1:11" ht="42" customHeight="1">
      <c r="A979" s="2" t="s">
        <v>2563</v>
      </c>
      <c r="B979" s="2" t="s">
        <v>2563</v>
      </c>
      <c r="C979" s="2" t="s">
        <v>17</v>
      </c>
      <c r="D979" s="2" t="s">
        <v>18</v>
      </c>
      <c r="E979" s="5" t="s">
        <v>292</v>
      </c>
      <c r="F979" s="3" t="s">
        <v>293</v>
      </c>
      <c r="G979" s="3" t="s">
        <v>37</v>
      </c>
      <c r="H979" s="2" t="s">
        <v>22</v>
      </c>
      <c r="I979" s="2" t="s">
        <v>2564</v>
      </c>
      <c r="J979" s="3" t="str">
        <f>HYPERLINK("https://www.boe.es/gazeta/dias/1833/05/28/pdfs/GMD-1833-65.pdf#page=2","Abrir facsímil")</f>
        <v>Abrir facsímil</v>
      </c>
      <c r="K979" s="3" t="s">
        <v>24</v>
      </c>
    </row>
    <row r="980" spans="1:11" ht="42" customHeight="1">
      <c r="A980" s="2" t="s">
        <v>2565</v>
      </c>
      <c r="B980" s="2" t="s">
        <v>2566</v>
      </c>
      <c r="C980" s="2" t="s">
        <v>33</v>
      </c>
      <c r="D980" s="2" t="s">
        <v>34</v>
      </c>
      <c r="E980" s="5" t="s">
        <v>671</v>
      </c>
      <c r="F980" s="3" t="s">
        <v>672</v>
      </c>
      <c r="G980" s="3" t="s">
        <v>21</v>
      </c>
      <c r="H980" s="2" t="s">
        <v>22</v>
      </c>
      <c r="I980" s="2" t="s">
        <v>2567</v>
      </c>
      <c r="J980" s="3" t="str">
        <f>HYPERLINK("https://www.boe.es/gazeta/dias/1833/11/28/pdfs/GMD-1833-151.pdf#page=4","Abrir facsímil")</f>
        <v>Abrir facsímil</v>
      </c>
      <c r="K980" s="3" t="s">
        <v>24</v>
      </c>
    </row>
    <row r="981" spans="1:11" ht="42" customHeight="1">
      <c r="A981" s="2" t="s">
        <v>2568</v>
      </c>
      <c r="B981" s="2" t="s">
        <v>2569</v>
      </c>
      <c r="C981" s="2" t="s">
        <v>258</v>
      </c>
      <c r="D981" s="2" t="s">
        <v>50</v>
      </c>
      <c r="E981" s="5" t="s">
        <v>702</v>
      </c>
      <c r="F981" s="3" t="s">
        <v>703</v>
      </c>
      <c r="G981" s="3" t="s">
        <v>21</v>
      </c>
      <c r="H981" s="2" t="s">
        <v>22</v>
      </c>
      <c r="I981" s="2" t="s">
        <v>2570</v>
      </c>
      <c r="J981" s="3" t="str">
        <f>HYPERLINK("https://www.boe.es/gazeta/dias/1833/09/14/pdfs/GMD-1833-112.pdf#page=4","Abrir facsímil")</f>
        <v>Abrir facsímil</v>
      </c>
      <c r="K981" s="3" t="s">
        <v>24</v>
      </c>
    </row>
    <row r="982" spans="1:11" ht="42" customHeight="1">
      <c r="A982" s="2" t="s">
        <v>2571</v>
      </c>
      <c r="B982" s="2" t="s">
        <v>2572</v>
      </c>
      <c r="C982" s="2" t="s">
        <v>49</v>
      </c>
      <c r="D982" s="2" t="s">
        <v>50</v>
      </c>
      <c r="E982" s="5" t="s">
        <v>95</v>
      </c>
      <c r="F982" s="3" t="s">
        <v>96</v>
      </c>
      <c r="G982" s="3" t="s">
        <v>21</v>
      </c>
      <c r="H982" s="2" t="s">
        <v>22</v>
      </c>
      <c r="I982" s="2" t="s">
        <v>2573</v>
      </c>
      <c r="J982" s="3" t="str">
        <f>HYPERLINK("https://www.boe.es/gazeta/dias/1833/06/20/pdfs/GMD-1833-75.pdf#page=4","Abrir facsímil")</f>
        <v>Abrir facsímil</v>
      </c>
      <c r="K982" s="3" t="s">
        <v>24</v>
      </c>
    </row>
    <row r="983" spans="1:11" ht="42" customHeight="1">
      <c r="A983" s="2" t="s">
        <v>2574</v>
      </c>
      <c r="B983" s="2" t="s">
        <v>2575</v>
      </c>
      <c r="C983" s="2" t="s">
        <v>122</v>
      </c>
      <c r="D983" s="2" t="s">
        <v>18</v>
      </c>
      <c r="E983" s="5" t="s">
        <v>421</v>
      </c>
      <c r="F983" s="3" t="s">
        <v>422</v>
      </c>
      <c r="G983" s="3" t="s">
        <v>45</v>
      </c>
      <c r="H983" s="2" t="s">
        <v>22</v>
      </c>
      <c r="I983" s="2" t="s">
        <v>2576</v>
      </c>
      <c r="J983" s="3" t="str">
        <f>HYPERLINK("https://www.boe.es/gazeta/dias/1833/12/05/pdfs/GMD-1833-155.pdf#page=6","Abrir facsímil")</f>
        <v>Abrir facsímil</v>
      </c>
      <c r="K983" s="3" t="s">
        <v>24</v>
      </c>
    </row>
    <row r="984" spans="1:11" ht="42" customHeight="1">
      <c r="A984" s="2" t="s">
        <v>2577</v>
      </c>
      <c r="B984" s="2" t="s">
        <v>2578</v>
      </c>
      <c r="C984" s="2" t="s">
        <v>33</v>
      </c>
      <c r="D984" s="2" t="s">
        <v>34</v>
      </c>
      <c r="E984" s="5" t="s">
        <v>352</v>
      </c>
      <c r="F984" s="3" t="s">
        <v>353</v>
      </c>
      <c r="G984" s="3" t="s">
        <v>21</v>
      </c>
      <c r="H984" s="2" t="s">
        <v>22</v>
      </c>
      <c r="I984" s="2" t="s">
        <v>2579</v>
      </c>
      <c r="J984" s="3" t="str">
        <f>HYPERLINK("https://www.boe.es/gazeta/dias/1833/07/13/pdfs/GMD-1833-85.pdf#page=4","Abrir facsímil")</f>
        <v>Abrir facsímil</v>
      </c>
      <c r="K984" s="3" t="s">
        <v>24</v>
      </c>
    </row>
    <row r="985" spans="1:11" ht="42" customHeight="1">
      <c r="A985" s="2" t="s">
        <v>2580</v>
      </c>
      <c r="B985" s="2" t="s">
        <v>2581</v>
      </c>
      <c r="C985" s="2" t="s">
        <v>26</v>
      </c>
      <c r="D985" s="2" t="s">
        <v>18</v>
      </c>
      <c r="E985" s="5" t="s">
        <v>439</v>
      </c>
      <c r="F985" s="3" t="s">
        <v>440</v>
      </c>
      <c r="G985" s="3" t="s">
        <v>21</v>
      </c>
      <c r="H985" s="2" t="s">
        <v>22</v>
      </c>
      <c r="I985" s="2" t="s">
        <v>2582</v>
      </c>
      <c r="J985" s="3" t="str">
        <f>HYPERLINK("https://www.boe.es/gazeta/dias/1833/06/04/pdfs/GMD-1833-68.pdf#page=4","Abrir facsímil")</f>
        <v>Abrir facsímil</v>
      </c>
      <c r="K985" s="3" t="s">
        <v>24</v>
      </c>
    </row>
    <row r="986" spans="1:11" ht="42" customHeight="1">
      <c r="A986" s="2" t="s">
        <v>2583</v>
      </c>
      <c r="B986" s="2" t="s">
        <v>2584</v>
      </c>
      <c r="C986" s="2" t="s">
        <v>26</v>
      </c>
      <c r="D986" s="2" t="s">
        <v>18</v>
      </c>
      <c r="E986" s="5" t="s">
        <v>159</v>
      </c>
      <c r="F986" s="3" t="s">
        <v>160</v>
      </c>
      <c r="G986" s="3" t="s">
        <v>175</v>
      </c>
      <c r="H986" s="2" t="s">
        <v>22</v>
      </c>
      <c r="I986" s="2" t="s">
        <v>2585</v>
      </c>
      <c r="J986" s="3" t="str">
        <f>HYPERLINK("https://www.boe.es/gazeta/dias/1833/09/24/pdfs/GMD-1833-116.pdf#page=7","Abrir facsímil")</f>
        <v>Abrir facsímil</v>
      </c>
      <c r="K986" s="3" t="s">
        <v>24</v>
      </c>
    </row>
    <row r="987" spans="1:11" ht="42" customHeight="1">
      <c r="A987" s="2" t="s">
        <v>2586</v>
      </c>
      <c r="B987" s="2" t="s">
        <v>2587</v>
      </c>
      <c r="C987" s="2" t="s">
        <v>33</v>
      </c>
      <c r="D987" s="2" t="s">
        <v>34</v>
      </c>
      <c r="E987" s="5" t="s">
        <v>159</v>
      </c>
      <c r="F987" s="3" t="s">
        <v>160</v>
      </c>
      <c r="G987" s="3" t="s">
        <v>175</v>
      </c>
      <c r="H987" s="2" t="s">
        <v>22</v>
      </c>
      <c r="I987" s="2" t="s">
        <v>2588</v>
      </c>
      <c r="J987" s="3" t="str">
        <f>HYPERLINK("https://www.boe.es/gazeta/dias/1833/09/24/pdfs/GMD-1833-116.pdf#page=7","Abrir facsímil")</f>
        <v>Abrir facsímil</v>
      </c>
      <c r="K987" s="3" t="s">
        <v>24</v>
      </c>
    </row>
    <row r="988" spans="1:11" ht="42" customHeight="1">
      <c r="A988" s="2" t="s">
        <v>2589</v>
      </c>
      <c r="B988" s="2" t="s">
        <v>2590</v>
      </c>
      <c r="C988" s="2" t="s">
        <v>33</v>
      </c>
      <c r="D988" s="2" t="s">
        <v>34</v>
      </c>
      <c r="E988" s="5" t="s">
        <v>2591</v>
      </c>
      <c r="F988" s="3" t="s">
        <v>2592</v>
      </c>
      <c r="G988" s="3" t="s">
        <v>2593</v>
      </c>
      <c r="H988" s="2" t="s">
        <v>22</v>
      </c>
      <c r="I988" s="2" t="s">
        <v>2594</v>
      </c>
      <c r="J988" s="3" t="str">
        <f>HYPERLINK("https://www.boe.es/gazeta/dias/1833/09/21/pdfs/GMD-1833-115.pdf#page=4","Abrir facsímil")</f>
        <v>Abrir facsímil</v>
      </c>
      <c r="K988" s="3" t="s">
        <v>24</v>
      </c>
    </row>
    <row r="989" spans="1:11" ht="42" customHeight="1">
      <c r="A989" s="2" t="s">
        <v>2595</v>
      </c>
      <c r="B989" s="2" t="s">
        <v>2596</v>
      </c>
      <c r="C989" s="2" t="s">
        <v>26</v>
      </c>
      <c r="D989" s="2" t="s">
        <v>18</v>
      </c>
      <c r="E989" s="5" t="s">
        <v>61</v>
      </c>
      <c r="F989" s="3" t="s">
        <v>62</v>
      </c>
      <c r="G989" s="3" t="s">
        <v>89</v>
      </c>
      <c r="H989" s="2" t="s">
        <v>22</v>
      </c>
      <c r="I989" s="2" t="s">
        <v>2597</v>
      </c>
      <c r="J989" s="3" t="str">
        <f>HYPERLINK("https://www.boe.es/gazeta/dias/1833/10/15/pdfs/GMD-1833-126.pdf#page=3","Abrir facsímil")</f>
        <v>Abrir facsímil</v>
      </c>
      <c r="K989" s="3" t="s">
        <v>24</v>
      </c>
    </row>
    <row r="990" spans="1:11" ht="42" customHeight="1">
      <c r="A990" s="2" t="s">
        <v>2598</v>
      </c>
      <c r="B990" s="2" t="s">
        <v>2599</v>
      </c>
      <c r="C990" s="2" t="s">
        <v>26</v>
      </c>
      <c r="D990" s="2" t="s">
        <v>18</v>
      </c>
      <c r="E990" s="5" t="s">
        <v>2600</v>
      </c>
      <c r="F990" s="3" t="s">
        <v>2601</v>
      </c>
      <c r="G990" s="3" t="s">
        <v>127</v>
      </c>
      <c r="H990" s="2" t="s">
        <v>22</v>
      </c>
      <c r="I990" s="2" t="s">
        <v>2602</v>
      </c>
      <c r="J990" s="3" t="str">
        <f>HYPERLINK("https://www.boe.es/gazeta/dias/1833/12/10/pdfs/GMD-1833-157.pdf#page=5","Abrir facsímil")</f>
        <v>Abrir facsímil</v>
      </c>
      <c r="K990" s="3" t="s">
        <v>24</v>
      </c>
    </row>
    <row r="991" spans="1:11" ht="42" customHeight="1">
      <c r="A991" s="2" t="s">
        <v>2603</v>
      </c>
      <c r="B991" s="2" t="s">
        <v>2604</v>
      </c>
      <c r="C991" s="2" t="s">
        <v>26</v>
      </c>
      <c r="D991" s="2" t="s">
        <v>18</v>
      </c>
      <c r="E991" s="5" t="s">
        <v>1355</v>
      </c>
      <c r="F991" s="3" t="s">
        <v>1356</v>
      </c>
      <c r="G991" s="3" t="s">
        <v>56</v>
      </c>
      <c r="H991" s="2" t="s">
        <v>22</v>
      </c>
      <c r="I991" s="2" t="s">
        <v>2605</v>
      </c>
      <c r="J991" s="3" t="str">
        <f>HYPERLINK("https://www.boe.es/gazeta/dias/1833/01/22/pdfs/GMD-1833-10.pdf#page=1","Abrir facsímil")</f>
        <v>Abrir facsímil</v>
      </c>
      <c r="K991" s="3" t="s">
        <v>24</v>
      </c>
    </row>
    <row r="992" spans="1:11" ht="42" customHeight="1">
      <c r="A992" s="2" t="s">
        <v>2606</v>
      </c>
      <c r="B992" s="2" t="s">
        <v>2606</v>
      </c>
      <c r="C992" s="2" t="s">
        <v>33</v>
      </c>
      <c r="D992" s="2" t="s">
        <v>34</v>
      </c>
      <c r="E992" s="5" t="s">
        <v>364</v>
      </c>
      <c r="F992" s="3" t="s">
        <v>365</v>
      </c>
      <c r="G992" s="3" t="s">
        <v>21</v>
      </c>
      <c r="H992" s="2" t="s">
        <v>22</v>
      </c>
      <c r="I992" s="2" t="s">
        <v>2607</v>
      </c>
      <c r="J992" s="3" t="str">
        <f>HYPERLINK("https://www.boe.es/gazeta/dias/1833/11/07/pdfs/GMD-1833-139.pdf#page=4","Abrir facsímil")</f>
        <v>Abrir facsímil</v>
      </c>
      <c r="K992" s="3" t="s">
        <v>24</v>
      </c>
    </row>
    <row r="993" spans="1:11" ht="42" customHeight="1">
      <c r="A993" s="2" t="s">
        <v>2608</v>
      </c>
      <c r="B993" s="2" t="s">
        <v>2609</v>
      </c>
      <c r="C993" s="2" t="s">
        <v>33</v>
      </c>
      <c r="D993" s="2" t="s">
        <v>34</v>
      </c>
      <c r="E993" s="5" t="s">
        <v>587</v>
      </c>
      <c r="F993" s="3" t="s">
        <v>588</v>
      </c>
      <c r="G993" s="3" t="s">
        <v>37</v>
      </c>
      <c r="H993" s="2" t="s">
        <v>22</v>
      </c>
      <c r="I993" s="2" t="s">
        <v>2610</v>
      </c>
      <c r="J993" s="3" t="str">
        <f>HYPERLINK("https://www.boe.es/gazeta/dias/1833/09/03/pdfs/GMD-1833-107.pdf#page=2","Abrir facsímil")</f>
        <v>Abrir facsímil</v>
      </c>
      <c r="K993" s="3" t="s">
        <v>24</v>
      </c>
    </row>
    <row r="994" spans="1:11" ht="42" customHeight="1">
      <c r="A994" s="2" t="s">
        <v>2611</v>
      </c>
      <c r="B994" s="2" t="s">
        <v>2611</v>
      </c>
      <c r="C994" s="2" t="s">
        <v>49</v>
      </c>
      <c r="D994" s="2" t="s">
        <v>50</v>
      </c>
      <c r="E994" s="5" t="s">
        <v>277</v>
      </c>
      <c r="F994" s="3" t="s">
        <v>278</v>
      </c>
      <c r="G994" s="3" t="s">
        <v>2197</v>
      </c>
      <c r="H994" s="2" t="s">
        <v>22</v>
      </c>
      <c r="I994" s="2" t="s">
        <v>2612</v>
      </c>
      <c r="J994" s="3" t="str">
        <f>HYPERLINK("https://www.boe.es/gazeta/dias/1833/12/12/pdfs/GMD-1833-158.pdf#page=5","Abrir facsímil")</f>
        <v>Abrir facsímil</v>
      </c>
      <c r="K994" s="3" t="s">
        <v>24</v>
      </c>
    </row>
    <row r="995" spans="1:11" ht="42" customHeight="1">
      <c r="A995" s="2" t="s">
        <v>2613</v>
      </c>
      <c r="B995" s="2" t="s">
        <v>2613</v>
      </c>
      <c r="C995" s="2" t="s">
        <v>33</v>
      </c>
      <c r="D995" s="2" t="s">
        <v>34</v>
      </c>
      <c r="E995" s="5" t="s">
        <v>266</v>
      </c>
      <c r="F995" s="3" t="s">
        <v>267</v>
      </c>
      <c r="G995" s="3" t="s">
        <v>127</v>
      </c>
      <c r="H995" s="2" t="s">
        <v>22</v>
      </c>
      <c r="I995" s="2" t="s">
        <v>2614</v>
      </c>
      <c r="J995" s="3" t="str">
        <f>HYPERLINK("https://www.boe.es/gazeta/dias/1833/10/05/pdfs/GMD-1833-122.pdf#page=5","Abrir facsímil")</f>
        <v>Abrir facsímil</v>
      </c>
      <c r="K995" s="3" t="s">
        <v>24</v>
      </c>
    </row>
    <row r="996" spans="1:11" ht="42" customHeight="1">
      <c r="A996" s="2" t="s">
        <v>2615</v>
      </c>
      <c r="B996" s="2" t="s">
        <v>2615</v>
      </c>
      <c r="C996" s="2" t="s">
        <v>49</v>
      </c>
      <c r="D996" s="2" t="s">
        <v>50</v>
      </c>
      <c r="E996" s="5" t="s">
        <v>208</v>
      </c>
      <c r="F996" s="3" t="s">
        <v>209</v>
      </c>
      <c r="G996" s="3" t="s">
        <v>37</v>
      </c>
      <c r="H996" s="2" t="s">
        <v>22</v>
      </c>
      <c r="I996" s="2" t="s">
        <v>2616</v>
      </c>
      <c r="J996" s="3" t="str">
        <f>HYPERLINK("https://www.boe.es/gazeta/dias/1833/01/01/pdfs/GMD-1833-1.pdf#page=2","Abrir facsímil")</f>
        <v>Abrir facsímil</v>
      </c>
      <c r="K996" s="3" t="s">
        <v>24</v>
      </c>
    </row>
    <row r="997" spans="1:11" ht="42" customHeight="1">
      <c r="A997" s="2" t="s">
        <v>2617</v>
      </c>
      <c r="B997" s="2" t="s">
        <v>2618</v>
      </c>
      <c r="C997" s="2" t="s">
        <v>49</v>
      </c>
      <c r="D997" s="2" t="s">
        <v>50</v>
      </c>
      <c r="E997" s="5" t="s">
        <v>787</v>
      </c>
      <c r="F997" s="3" t="s">
        <v>788</v>
      </c>
      <c r="G997" s="3" t="s">
        <v>89</v>
      </c>
      <c r="H997" s="2" t="s">
        <v>22</v>
      </c>
      <c r="I997" s="2" t="s">
        <v>2619</v>
      </c>
      <c r="J997" s="3" t="str">
        <f>HYPERLINK("https://www.boe.es/gazeta/dias/1833/11/30/pdfs/GMD-1833-153.pdf#page=3","Abrir facsímil")</f>
        <v>Abrir facsímil</v>
      </c>
      <c r="K997" s="3" t="s">
        <v>24</v>
      </c>
    </row>
    <row r="998" spans="1:11" ht="42" customHeight="1">
      <c r="A998" s="2" t="s">
        <v>2620</v>
      </c>
      <c r="B998" s="2" t="s">
        <v>2621</v>
      </c>
      <c r="C998" s="2" t="s">
        <v>26</v>
      </c>
      <c r="D998" s="2" t="s">
        <v>18</v>
      </c>
      <c r="E998" s="5" t="s">
        <v>436</v>
      </c>
      <c r="F998" s="3" t="s">
        <v>437</v>
      </c>
      <c r="G998" s="3" t="s">
        <v>628</v>
      </c>
      <c r="H998" s="2" t="s">
        <v>22</v>
      </c>
      <c r="I998" s="2" t="s">
        <v>2622</v>
      </c>
      <c r="J998" s="3" t="str">
        <f>HYPERLINK("https://www.boe.es/gazeta/dias/1833/03/23/pdfs/GMD-1833-36.pdf#page=6","Abrir facsímil")</f>
        <v>Abrir facsímil</v>
      </c>
      <c r="K998" s="3" t="s">
        <v>24</v>
      </c>
    </row>
    <row r="999" spans="1:11" ht="42" customHeight="1">
      <c r="A999" s="2" t="s">
        <v>2623</v>
      </c>
      <c r="B999" s="2" t="s">
        <v>2623</v>
      </c>
      <c r="C999" s="2" t="s">
        <v>26</v>
      </c>
      <c r="D999" s="2" t="s">
        <v>18</v>
      </c>
      <c r="E999" s="5" t="s">
        <v>1824</v>
      </c>
      <c r="F999" s="3" t="s">
        <v>1825</v>
      </c>
      <c r="G999" s="3" t="s">
        <v>56</v>
      </c>
      <c r="H999" s="2" t="s">
        <v>22</v>
      </c>
      <c r="I999" s="2" t="s">
        <v>2624</v>
      </c>
      <c r="J999" s="3" t="str">
        <f>HYPERLINK("https://www.boe.es/gazeta/dias/1833/04/18/pdfs/GMD-1833-48.pdf#page=1","Abrir facsímil")</f>
        <v>Abrir facsímil</v>
      </c>
      <c r="K999" s="3" t="s">
        <v>24</v>
      </c>
    </row>
    <row r="1000" spans="1:11" ht="42" customHeight="1">
      <c r="A1000" s="2" t="s">
        <v>2625</v>
      </c>
      <c r="B1000" s="2" t="s">
        <v>2625</v>
      </c>
      <c r="C1000" s="2" t="s">
        <v>33</v>
      </c>
      <c r="D1000" s="2" t="s">
        <v>34</v>
      </c>
      <c r="E1000" s="5" t="s">
        <v>1649</v>
      </c>
      <c r="F1000" s="3" t="s">
        <v>1650</v>
      </c>
      <c r="G1000" s="3" t="s">
        <v>56</v>
      </c>
      <c r="H1000" s="2" t="s">
        <v>22</v>
      </c>
      <c r="I1000" s="2" t="s">
        <v>2626</v>
      </c>
      <c r="J1000" s="3" t="str">
        <f>HYPERLINK("https://www.boe.es/gazeta/dias/1833/02/02/pdfs/GMD-1833-15.pdf#page=1","Abrir facsímil")</f>
        <v>Abrir facsímil</v>
      </c>
      <c r="K1000" s="3" t="s">
        <v>24</v>
      </c>
    </row>
    <row r="1001" spans="1:11" ht="42" customHeight="1">
      <c r="A1001" s="2" t="s">
        <v>2625</v>
      </c>
      <c r="B1001" s="2" t="s">
        <v>2625</v>
      </c>
      <c r="C1001" s="2" t="s">
        <v>33</v>
      </c>
      <c r="D1001" s="2" t="s">
        <v>34</v>
      </c>
      <c r="E1001" s="5" t="s">
        <v>632</v>
      </c>
      <c r="F1001" s="3" t="s">
        <v>633</v>
      </c>
      <c r="G1001" s="3" t="s">
        <v>56</v>
      </c>
      <c r="H1001" s="2" t="s">
        <v>22</v>
      </c>
      <c r="I1001" s="2" t="s">
        <v>2627</v>
      </c>
      <c r="J1001" s="3" t="str">
        <f>HYPERLINK("https://www.boe.es/gazeta/dias/1833/06/11/pdfs/GMD-1833-71.pdf#page=1","Abrir facsímil")</f>
        <v>Abrir facsímil</v>
      </c>
      <c r="K1001" s="3" t="s">
        <v>24</v>
      </c>
    </row>
    <row r="1002" spans="1:11" ht="42" customHeight="1">
      <c r="A1002" s="2" t="s">
        <v>2625</v>
      </c>
      <c r="B1002" s="2" t="s">
        <v>2625</v>
      </c>
      <c r="C1002" s="2" t="s">
        <v>33</v>
      </c>
      <c r="D1002" s="2" t="s">
        <v>34</v>
      </c>
      <c r="E1002" s="5" t="s">
        <v>581</v>
      </c>
      <c r="F1002" s="3" t="s">
        <v>582</v>
      </c>
      <c r="G1002" s="3" t="s">
        <v>56</v>
      </c>
      <c r="H1002" s="2" t="s">
        <v>22</v>
      </c>
      <c r="I1002" s="2" t="s">
        <v>2628</v>
      </c>
      <c r="J1002" s="3" t="str">
        <f>HYPERLINK("https://www.boe.es/gazeta/dias/1833/08/27/pdfs/GMD-1833-104.pdf#page=1","Abrir facsímil")</f>
        <v>Abrir facsímil</v>
      </c>
      <c r="K1002" s="3" t="s">
        <v>24</v>
      </c>
    </row>
    <row r="1003" spans="1:11" ht="42" customHeight="1">
      <c r="A1003" s="2" t="s">
        <v>2625</v>
      </c>
      <c r="B1003" s="2" t="s">
        <v>2625</v>
      </c>
      <c r="C1003" s="2" t="s">
        <v>33</v>
      </c>
      <c r="D1003" s="2" t="s">
        <v>34</v>
      </c>
      <c r="E1003" s="5" t="s">
        <v>266</v>
      </c>
      <c r="F1003" s="3" t="s">
        <v>267</v>
      </c>
      <c r="G1003" s="3" t="s">
        <v>37</v>
      </c>
      <c r="H1003" s="2" t="s">
        <v>22</v>
      </c>
      <c r="I1003" s="2" t="s">
        <v>2629</v>
      </c>
      <c r="J1003" s="3" t="str">
        <f>HYPERLINK("https://www.boe.es/gazeta/dias/1833/10/05/pdfs/GMD-1833-122.pdf#page=2","Abrir facsímil")</f>
        <v>Abrir facsímil</v>
      </c>
      <c r="K1003" s="3" t="s">
        <v>24</v>
      </c>
    </row>
    <row r="1004" spans="1:11" ht="42" customHeight="1">
      <c r="A1004" s="2" t="s">
        <v>2630</v>
      </c>
      <c r="B1004" s="2" t="s">
        <v>2631</v>
      </c>
      <c r="C1004" s="2" t="s">
        <v>33</v>
      </c>
      <c r="D1004" s="2" t="s">
        <v>191</v>
      </c>
      <c r="E1004" s="5" t="s">
        <v>1377</v>
      </c>
      <c r="F1004" s="3" t="s">
        <v>1378</v>
      </c>
      <c r="G1004" s="3" t="s">
        <v>56</v>
      </c>
      <c r="H1004" s="2" t="s">
        <v>22</v>
      </c>
      <c r="I1004" s="2" t="s">
        <v>2632</v>
      </c>
      <c r="J1004" s="3" t="str">
        <f>HYPERLINK("https://www.boe.es/gazeta/dias/1833/11/25/pdfs/GMD-1833-149E.pdf#page=1","Abrir facsímil")</f>
        <v>Abrir facsímil</v>
      </c>
      <c r="K1004" s="3" t="s">
        <v>24</v>
      </c>
    </row>
    <row r="1005" spans="1:11" ht="42" customHeight="1">
      <c r="A1005" s="2" t="s">
        <v>2633</v>
      </c>
      <c r="B1005" s="2" t="s">
        <v>2633</v>
      </c>
      <c r="C1005" s="2" t="s">
        <v>33</v>
      </c>
      <c r="D1005" s="2" t="s">
        <v>34</v>
      </c>
      <c r="E1005" s="5" t="s">
        <v>364</v>
      </c>
      <c r="F1005" s="3" t="s">
        <v>365</v>
      </c>
      <c r="G1005" s="3" t="s">
        <v>2634</v>
      </c>
      <c r="H1005" s="2" t="s">
        <v>22</v>
      </c>
      <c r="I1005" s="2" t="s">
        <v>2635</v>
      </c>
      <c r="J1005" s="3" t="str">
        <f>HYPERLINK("https://www.boe.es/gazeta/dias/1833/11/07/pdfs/GMD-1833-139.pdf#page=5","Abrir facsímil")</f>
        <v>Abrir facsímil</v>
      </c>
      <c r="K1005" s="3" t="s">
        <v>24</v>
      </c>
    </row>
    <row r="1006" spans="1:11" ht="42" customHeight="1">
      <c r="A1006" s="2" t="s">
        <v>2636</v>
      </c>
      <c r="B1006" s="2" t="s">
        <v>2637</v>
      </c>
      <c r="C1006" s="2" t="s">
        <v>49</v>
      </c>
      <c r="D1006" s="2" t="s">
        <v>50</v>
      </c>
      <c r="E1006" s="5" t="s">
        <v>165</v>
      </c>
      <c r="F1006" s="3" t="s">
        <v>166</v>
      </c>
      <c r="G1006" s="3" t="s">
        <v>56</v>
      </c>
      <c r="H1006" s="2" t="s">
        <v>22</v>
      </c>
      <c r="I1006" s="2" t="s">
        <v>2638</v>
      </c>
      <c r="J1006" s="3" t="str">
        <f>HYPERLINK("https://www.boe.es/gazeta/dias/1833/08/15/pdfs/GMD-1833-99.pdf#page=1","Abrir facsímil")</f>
        <v>Abrir facsímil</v>
      </c>
      <c r="K1006" s="3" t="s">
        <v>24</v>
      </c>
    </row>
    <row r="1007" spans="1:11" ht="42" customHeight="1">
      <c r="A1007" s="2" t="s">
        <v>2639</v>
      </c>
      <c r="B1007" s="2" t="s">
        <v>2639</v>
      </c>
      <c r="C1007" s="2" t="s">
        <v>33</v>
      </c>
      <c r="D1007" s="2" t="s">
        <v>34</v>
      </c>
      <c r="E1007" s="5" t="s">
        <v>681</v>
      </c>
      <c r="F1007" s="3" t="s">
        <v>682</v>
      </c>
      <c r="G1007" s="3" t="s">
        <v>89</v>
      </c>
      <c r="H1007" s="2" t="s">
        <v>22</v>
      </c>
      <c r="I1007" s="2" t="s">
        <v>2640</v>
      </c>
      <c r="J1007" s="3" t="str">
        <f>HYPERLINK("https://www.boe.es/gazeta/dias/1833/08/13/pdfs/GMD-1833-98.pdf#page=3","Abrir facsímil")</f>
        <v>Abrir facsímil</v>
      </c>
      <c r="K1007" s="3" t="s">
        <v>24</v>
      </c>
    </row>
    <row r="1008" spans="1:11" ht="42" customHeight="1">
      <c r="A1008" s="2" t="s">
        <v>2641</v>
      </c>
      <c r="B1008" s="2" t="s">
        <v>2642</v>
      </c>
      <c r="C1008" s="2" t="s">
        <v>26</v>
      </c>
      <c r="D1008" s="2" t="s">
        <v>18</v>
      </c>
      <c r="E1008" s="5" t="s">
        <v>19</v>
      </c>
      <c r="F1008" s="3" t="s">
        <v>20</v>
      </c>
      <c r="G1008" s="3" t="s">
        <v>56</v>
      </c>
      <c r="H1008" s="2" t="s">
        <v>22</v>
      </c>
      <c r="I1008" s="2" t="s">
        <v>2643</v>
      </c>
      <c r="J1008" s="3" t="str">
        <f>HYPERLINK("https://www.boe.es/gazeta/dias/1833/09/07/pdfs/GMD-1833-109.pdf#page=1","Abrir facsímil")</f>
        <v>Abrir facsímil</v>
      </c>
      <c r="K1008" s="3" t="s">
        <v>24</v>
      </c>
    </row>
    <row r="1009" spans="1:11" ht="42" customHeight="1">
      <c r="A1009" s="2" t="s">
        <v>2644</v>
      </c>
      <c r="B1009" s="2" t="s">
        <v>2644</v>
      </c>
      <c r="C1009" s="2" t="s">
        <v>26</v>
      </c>
      <c r="D1009" s="2" t="s">
        <v>18</v>
      </c>
      <c r="E1009" s="5" t="s">
        <v>98</v>
      </c>
      <c r="F1009" s="3" t="s">
        <v>99</v>
      </c>
      <c r="G1009" s="3" t="s">
        <v>21</v>
      </c>
      <c r="H1009" s="2" t="s">
        <v>22</v>
      </c>
      <c r="I1009" s="2" t="s">
        <v>2645</v>
      </c>
      <c r="J1009" s="3" t="str">
        <f>HYPERLINK("https://www.boe.es/gazeta/dias/1833/07/04/pdfs/GMD-1833-81.pdf#page=4","Abrir facsímil")</f>
        <v>Abrir facsímil</v>
      </c>
      <c r="K1009" s="3" t="s">
        <v>24</v>
      </c>
    </row>
    <row r="1010" spans="1:11" ht="42" customHeight="1">
      <c r="A1010" s="2" t="s">
        <v>2646</v>
      </c>
      <c r="B1010" s="2" t="s">
        <v>2647</v>
      </c>
      <c r="C1010" s="2" t="s">
        <v>33</v>
      </c>
      <c r="D1010" s="2" t="s">
        <v>34</v>
      </c>
      <c r="E1010" s="5" t="s">
        <v>404</v>
      </c>
      <c r="F1010" s="3" t="s">
        <v>405</v>
      </c>
      <c r="G1010" s="3" t="s">
        <v>56</v>
      </c>
      <c r="H1010" s="2" t="s">
        <v>22</v>
      </c>
      <c r="I1010" s="2" t="s">
        <v>2648</v>
      </c>
      <c r="J1010" s="3" t="str">
        <f>HYPERLINK("https://www.boe.es/gazeta/dias/1833/03/16/pdfs/GMD-1833-33.pdf#page=1","Abrir facsímil")</f>
        <v>Abrir facsímil</v>
      </c>
      <c r="K1010" s="3" t="s">
        <v>24</v>
      </c>
    </row>
    <row r="1011" spans="1:11" ht="42" customHeight="1">
      <c r="A1011" s="2" t="s">
        <v>2649</v>
      </c>
      <c r="B1011" s="2" t="s">
        <v>2649</v>
      </c>
      <c r="C1011" s="2" t="s">
        <v>33</v>
      </c>
      <c r="D1011" s="2" t="s">
        <v>34</v>
      </c>
      <c r="E1011" s="5" t="s">
        <v>466</v>
      </c>
      <c r="F1011" s="3" t="s">
        <v>467</v>
      </c>
      <c r="G1011" s="3" t="s">
        <v>45</v>
      </c>
      <c r="H1011" s="2" t="s">
        <v>22</v>
      </c>
      <c r="I1011" s="2" t="s">
        <v>2650</v>
      </c>
      <c r="J1011" s="3" t="str">
        <f>HYPERLINK("https://www.boe.es/gazeta/dias/1833/10/22/pdfs/GMD-1833-130.pdf#page=6","Abrir facsímil")</f>
        <v>Abrir facsímil</v>
      </c>
      <c r="K1011" s="3" t="s">
        <v>24</v>
      </c>
    </row>
    <row r="1012" spans="1:11" ht="42" customHeight="1">
      <c r="A1012" s="2" t="s">
        <v>2651</v>
      </c>
      <c r="B1012" s="2" t="s">
        <v>2652</v>
      </c>
      <c r="C1012" s="2" t="s">
        <v>49</v>
      </c>
      <c r="D1012" s="2" t="s">
        <v>50</v>
      </c>
      <c r="E1012" s="5" t="s">
        <v>927</v>
      </c>
      <c r="F1012" s="3" t="s">
        <v>928</v>
      </c>
      <c r="G1012" s="3" t="s">
        <v>21</v>
      </c>
      <c r="H1012" s="2" t="s">
        <v>22</v>
      </c>
      <c r="I1012" s="2" t="s">
        <v>2653</v>
      </c>
      <c r="J1012" s="3" t="str">
        <f>HYPERLINK("https://www.boe.es/gazeta/dias/1833/10/01/pdfs/GMD-1833-120.pdf#page=4","Abrir facsímil")</f>
        <v>Abrir facsímil</v>
      </c>
      <c r="K1012" s="3" t="s">
        <v>24</v>
      </c>
    </row>
    <row r="1013" spans="1:11" ht="42" customHeight="1">
      <c r="A1013" s="2" t="s">
        <v>2654</v>
      </c>
      <c r="B1013" s="2" t="s">
        <v>2655</v>
      </c>
      <c r="C1013" s="2" t="s">
        <v>26</v>
      </c>
      <c r="D1013" s="2" t="s">
        <v>18</v>
      </c>
      <c r="E1013" s="5" t="s">
        <v>272</v>
      </c>
      <c r="F1013" s="3" t="s">
        <v>273</v>
      </c>
      <c r="G1013" s="3" t="s">
        <v>45</v>
      </c>
      <c r="H1013" s="2" t="s">
        <v>22</v>
      </c>
      <c r="I1013" s="2" t="s">
        <v>2656</v>
      </c>
      <c r="J1013" s="3" t="str">
        <f>HYPERLINK("https://www.boe.es/gazeta/dias/1833/11/19/pdfs/GMD-1833-144.pdf#page=6","Abrir facsímil")</f>
        <v>Abrir facsímil</v>
      </c>
      <c r="K1013" s="3" t="s">
        <v>24</v>
      </c>
    </row>
    <row r="1014" spans="1:11" ht="42" customHeight="1">
      <c r="A1014" s="2" t="s">
        <v>2657</v>
      </c>
      <c r="B1014" s="2" t="s">
        <v>2658</v>
      </c>
      <c r="C1014" s="2" t="s">
        <v>131</v>
      </c>
      <c r="D1014" s="2" t="s">
        <v>18</v>
      </c>
      <c r="E1014" s="5" t="s">
        <v>399</v>
      </c>
      <c r="F1014" s="3" t="s">
        <v>400</v>
      </c>
      <c r="G1014" s="3" t="s">
        <v>21</v>
      </c>
      <c r="H1014" s="2" t="s">
        <v>22</v>
      </c>
      <c r="I1014" s="2" t="s">
        <v>2659</v>
      </c>
      <c r="J1014" s="3" t="str">
        <f>HYPERLINK("https://www.boe.es/gazeta/dias/1833/05/18/pdfs/GMD-1833-61.pdf#page=4","Abrir facsímil")</f>
        <v>Abrir facsímil</v>
      </c>
      <c r="K1014" s="3" t="s">
        <v>24</v>
      </c>
    </row>
    <row r="1015" spans="1:11" ht="42" customHeight="1">
      <c r="A1015" s="2" t="s">
        <v>2660</v>
      </c>
      <c r="B1015" s="2" t="s">
        <v>2661</v>
      </c>
      <c r="C1015" s="2" t="s">
        <v>33</v>
      </c>
      <c r="D1015" s="2" t="s">
        <v>34</v>
      </c>
      <c r="E1015" s="5" t="s">
        <v>155</v>
      </c>
      <c r="F1015" s="3" t="s">
        <v>156</v>
      </c>
      <c r="G1015" s="3" t="s">
        <v>56</v>
      </c>
      <c r="H1015" s="2" t="s">
        <v>22</v>
      </c>
      <c r="I1015" s="2" t="s">
        <v>2662</v>
      </c>
      <c r="J1015" s="3" t="str">
        <f>HYPERLINK("https://www.boe.es/gazeta/dias/1833/08/01/pdfs/GMD-1833-93.pdf#page=1","Abrir facsímil")</f>
        <v>Abrir facsímil</v>
      </c>
      <c r="K1015" s="3" t="s">
        <v>24</v>
      </c>
    </row>
    <row r="1016" spans="1:11" ht="42" customHeight="1">
      <c r="A1016" s="2" t="s">
        <v>2663</v>
      </c>
      <c r="B1016" s="2" t="s">
        <v>2663</v>
      </c>
      <c r="C1016" s="2" t="s">
        <v>33</v>
      </c>
      <c r="D1016" s="2" t="s">
        <v>34</v>
      </c>
      <c r="E1016" s="5" t="s">
        <v>83</v>
      </c>
      <c r="F1016" s="3" t="s">
        <v>84</v>
      </c>
      <c r="G1016" s="3" t="s">
        <v>1098</v>
      </c>
      <c r="H1016" s="2" t="s">
        <v>22</v>
      </c>
      <c r="I1016" s="2" t="s">
        <v>2664</v>
      </c>
      <c r="J1016" s="3" t="str">
        <f>HYPERLINK("https://www.boe.es/gazeta/dias/1833/02/23/pdfs/GMD-1833-24.pdf#page=6","Abrir facsímil")</f>
        <v>Abrir facsímil</v>
      </c>
      <c r="K1016" s="3" t="s">
        <v>24</v>
      </c>
    </row>
    <row r="1017" spans="1:11" ht="42" customHeight="1">
      <c r="A1017" s="2" t="s">
        <v>2663</v>
      </c>
      <c r="B1017" s="2" t="s">
        <v>2663</v>
      </c>
      <c r="C1017" s="2" t="s">
        <v>33</v>
      </c>
      <c r="D1017" s="2" t="s">
        <v>34</v>
      </c>
      <c r="E1017" s="5" t="s">
        <v>83</v>
      </c>
      <c r="F1017" s="3" t="s">
        <v>84</v>
      </c>
      <c r="G1017" s="3" t="s">
        <v>21</v>
      </c>
      <c r="H1017" s="2" t="s">
        <v>22</v>
      </c>
      <c r="I1017" s="2" t="s">
        <v>2665</v>
      </c>
      <c r="J1017" s="3" t="str">
        <f>HYPERLINK("https://www.boe.es/gazeta/dias/1833/02/23/pdfs/GMD-1833-24.pdf#page=4","Abrir facsímil")</f>
        <v>Abrir facsímil</v>
      </c>
      <c r="K1017" s="3" t="s">
        <v>24</v>
      </c>
    </row>
    <row r="1018" spans="1:11" ht="42" customHeight="1">
      <c r="A1018" s="2" t="s">
        <v>2663</v>
      </c>
      <c r="B1018" s="2" t="s">
        <v>2663</v>
      </c>
      <c r="C1018" s="2" t="s">
        <v>33</v>
      </c>
      <c r="D1018" s="2" t="s">
        <v>34</v>
      </c>
      <c r="E1018" s="5" t="s">
        <v>92</v>
      </c>
      <c r="F1018" s="3" t="s">
        <v>93</v>
      </c>
      <c r="G1018" s="3" t="s">
        <v>56</v>
      </c>
      <c r="H1018" s="2" t="s">
        <v>22</v>
      </c>
      <c r="I1018" s="2" t="s">
        <v>2666</v>
      </c>
      <c r="J1018" s="3" t="str">
        <f>HYPERLINK("https://www.boe.es/gazeta/dias/1833/05/21/pdfs/GMD-1833-62.pdf#page=1","Abrir facsímil")</f>
        <v>Abrir facsímil</v>
      </c>
      <c r="K1018" s="3" t="s">
        <v>24</v>
      </c>
    </row>
    <row r="1019" spans="1:11" ht="42" customHeight="1">
      <c r="A1019" s="2" t="s">
        <v>2663</v>
      </c>
      <c r="B1019" s="2" t="s">
        <v>2663</v>
      </c>
      <c r="C1019" s="2" t="s">
        <v>33</v>
      </c>
      <c r="D1019" s="2" t="s">
        <v>34</v>
      </c>
      <c r="E1019" s="5" t="s">
        <v>2509</v>
      </c>
      <c r="F1019" s="3" t="s">
        <v>2510</v>
      </c>
      <c r="G1019" s="3" t="s">
        <v>56</v>
      </c>
      <c r="H1019" s="2" t="s">
        <v>22</v>
      </c>
      <c r="I1019" s="2" t="s">
        <v>2667</v>
      </c>
      <c r="J1019" s="3" t="str">
        <f>HYPERLINK("https://www.boe.es/gazeta/dias/1833/06/15/pdfs/GMD-1833-73.pdf#page=1","Abrir facsímil")</f>
        <v>Abrir facsímil</v>
      </c>
      <c r="K1019" s="3" t="s">
        <v>24</v>
      </c>
    </row>
    <row r="1020" spans="1:11" ht="42" customHeight="1">
      <c r="A1020" s="2" t="s">
        <v>2663</v>
      </c>
      <c r="B1020" s="2" t="s">
        <v>2663</v>
      </c>
      <c r="C1020" s="2" t="s">
        <v>33</v>
      </c>
      <c r="D1020" s="2" t="s">
        <v>34</v>
      </c>
      <c r="E1020" s="5" t="s">
        <v>443</v>
      </c>
      <c r="F1020" s="3" t="s">
        <v>444</v>
      </c>
      <c r="G1020" s="3" t="s">
        <v>89</v>
      </c>
      <c r="H1020" s="2" t="s">
        <v>22</v>
      </c>
      <c r="I1020" s="2" t="s">
        <v>2668</v>
      </c>
      <c r="J1020" s="3" t="str">
        <f>HYPERLINK("https://www.boe.es/gazeta/dias/1833/07/25/pdfs/GMD-1833-90.pdf#page=3","Abrir facsímil")</f>
        <v>Abrir facsímil</v>
      </c>
      <c r="K1020" s="3" t="s">
        <v>24</v>
      </c>
    </row>
    <row r="1021" spans="1:11" ht="42" customHeight="1">
      <c r="A1021" s="2" t="s">
        <v>2663</v>
      </c>
      <c r="B1021" s="2" t="s">
        <v>2663</v>
      </c>
      <c r="C1021" s="2" t="s">
        <v>33</v>
      </c>
      <c r="D1021" s="2" t="s">
        <v>34</v>
      </c>
      <c r="E1021" s="5" t="s">
        <v>581</v>
      </c>
      <c r="F1021" s="3" t="s">
        <v>582</v>
      </c>
      <c r="G1021" s="3" t="s">
        <v>89</v>
      </c>
      <c r="H1021" s="2" t="s">
        <v>22</v>
      </c>
      <c r="I1021" s="2" t="s">
        <v>2669</v>
      </c>
      <c r="J1021" s="3" t="str">
        <f>HYPERLINK("https://www.boe.es/gazeta/dias/1833/08/27/pdfs/GMD-1833-104.pdf#page=3","Abrir facsímil")</f>
        <v>Abrir facsímil</v>
      </c>
      <c r="K1021" s="3" t="s">
        <v>24</v>
      </c>
    </row>
    <row r="1022" spans="1:11" ht="42" customHeight="1">
      <c r="A1022" s="2" t="s">
        <v>2663</v>
      </c>
      <c r="B1022" s="2" t="s">
        <v>2663</v>
      </c>
      <c r="C1022" s="2" t="s">
        <v>207</v>
      </c>
      <c r="D1022" s="2" t="s">
        <v>18</v>
      </c>
      <c r="E1022" s="5" t="s">
        <v>170</v>
      </c>
      <c r="F1022" s="3" t="s">
        <v>171</v>
      </c>
      <c r="G1022" s="3" t="s">
        <v>21</v>
      </c>
      <c r="H1022" s="2" t="s">
        <v>22</v>
      </c>
      <c r="I1022" s="2" t="s">
        <v>2670</v>
      </c>
      <c r="J1022" s="3" t="str">
        <f>HYPERLINK("https://www.boe.es/gazeta/dias/1833/09/26/pdfs/GMD-1833-117.pdf#page=4","Abrir facsímil")</f>
        <v>Abrir facsímil</v>
      </c>
      <c r="K1022" s="3" t="s">
        <v>24</v>
      </c>
    </row>
    <row r="1023" spans="1:11" ht="42" customHeight="1">
      <c r="A1023" s="2" t="s">
        <v>2663</v>
      </c>
      <c r="B1023" s="2" t="s">
        <v>2663</v>
      </c>
      <c r="C1023" s="2" t="s">
        <v>33</v>
      </c>
      <c r="D1023" s="2" t="s">
        <v>34</v>
      </c>
      <c r="E1023" s="5" t="s">
        <v>478</v>
      </c>
      <c r="F1023" s="3" t="s">
        <v>479</v>
      </c>
      <c r="G1023" s="3" t="s">
        <v>127</v>
      </c>
      <c r="H1023" s="2" t="s">
        <v>22</v>
      </c>
      <c r="I1023" s="2" t="s">
        <v>2671</v>
      </c>
      <c r="J1023" s="3" t="str">
        <f>HYPERLINK("https://www.boe.es/gazeta/dias/1833/10/19/pdfs/GMD-1833-129.pdf#page=5","Abrir facsímil")</f>
        <v>Abrir facsímil</v>
      </c>
      <c r="K1023" s="3" t="s">
        <v>24</v>
      </c>
    </row>
    <row r="1024" spans="1:11" ht="42" customHeight="1">
      <c r="A1024" s="2" t="s">
        <v>2663</v>
      </c>
      <c r="B1024" s="2" t="s">
        <v>2663</v>
      </c>
      <c r="C1024" s="2" t="s">
        <v>258</v>
      </c>
      <c r="D1024" s="2" t="s">
        <v>50</v>
      </c>
      <c r="E1024" s="5" t="s">
        <v>841</v>
      </c>
      <c r="F1024" s="3" t="s">
        <v>842</v>
      </c>
      <c r="G1024" s="3" t="s">
        <v>45</v>
      </c>
      <c r="H1024" s="2" t="s">
        <v>22</v>
      </c>
      <c r="I1024" s="2" t="s">
        <v>2672</v>
      </c>
      <c r="J1024" s="3" t="str">
        <f>HYPERLINK("https://www.boe.es/gazeta/dias/1833/11/02/pdfs/GMD-1833-137.pdf#page=6","Abrir facsímil")</f>
        <v>Abrir facsímil</v>
      </c>
      <c r="K1024" s="3" t="s">
        <v>24</v>
      </c>
    </row>
    <row r="1025" spans="1:11" ht="42" customHeight="1">
      <c r="A1025" s="2" t="s">
        <v>2663</v>
      </c>
      <c r="B1025" s="2" t="s">
        <v>2663</v>
      </c>
      <c r="C1025" s="2" t="s">
        <v>33</v>
      </c>
      <c r="D1025" s="2" t="s">
        <v>34</v>
      </c>
      <c r="E1025" s="5" t="s">
        <v>110</v>
      </c>
      <c r="F1025" s="3" t="s">
        <v>111</v>
      </c>
      <c r="G1025" s="3" t="s">
        <v>37</v>
      </c>
      <c r="H1025" s="2" t="s">
        <v>22</v>
      </c>
      <c r="I1025" s="2" t="s">
        <v>2673</v>
      </c>
      <c r="J1025" s="3" t="str">
        <f>HYPERLINK("https://www.boe.es/gazeta/dias/1833/11/16/pdfs/GMD-1833-143.pdf#page=2","Abrir facsímil")</f>
        <v>Abrir facsímil</v>
      </c>
      <c r="K1025" s="3" t="s">
        <v>24</v>
      </c>
    </row>
    <row r="1026" spans="1:11" ht="42" customHeight="1">
      <c r="A1026" s="2" t="s">
        <v>2663</v>
      </c>
      <c r="B1026" s="2" t="s">
        <v>2663</v>
      </c>
      <c r="C1026" s="2" t="s">
        <v>207</v>
      </c>
      <c r="D1026" s="2" t="s">
        <v>18</v>
      </c>
      <c r="E1026" s="5" t="s">
        <v>272</v>
      </c>
      <c r="F1026" s="3" t="s">
        <v>273</v>
      </c>
      <c r="G1026" s="3" t="s">
        <v>37</v>
      </c>
      <c r="H1026" s="2" t="s">
        <v>22</v>
      </c>
      <c r="I1026" s="2" t="s">
        <v>2674</v>
      </c>
      <c r="J1026" s="3" t="str">
        <f>HYPERLINK("https://www.boe.es/gazeta/dias/1833/11/19/pdfs/GMD-1833-144.pdf#page=2","Abrir facsímil")</f>
        <v>Abrir facsímil</v>
      </c>
      <c r="K1026" s="3" t="s">
        <v>24</v>
      </c>
    </row>
    <row r="1027" spans="1:11" ht="42" customHeight="1">
      <c r="A1027" s="2" t="s">
        <v>2663</v>
      </c>
      <c r="B1027" s="2" t="s">
        <v>2663</v>
      </c>
      <c r="C1027" s="2" t="s">
        <v>33</v>
      </c>
      <c r="D1027" s="2" t="s">
        <v>191</v>
      </c>
      <c r="E1027" s="5" t="s">
        <v>1377</v>
      </c>
      <c r="F1027" s="3" t="s">
        <v>1378</v>
      </c>
      <c r="G1027" s="3" t="s">
        <v>56</v>
      </c>
      <c r="H1027" s="2" t="s">
        <v>22</v>
      </c>
      <c r="I1027" s="2" t="s">
        <v>2675</v>
      </c>
      <c r="J1027" s="3" t="str">
        <f>HYPERLINK("https://www.boe.es/gazeta/dias/1833/11/25/pdfs/GMD-1833-149E.pdf#page=1","Abrir facsímil")</f>
        <v>Abrir facsímil</v>
      </c>
      <c r="K1027" s="3" t="s">
        <v>24</v>
      </c>
    </row>
    <row r="1028" spans="1:11" ht="42" customHeight="1">
      <c r="A1028" s="2" t="s">
        <v>2663</v>
      </c>
      <c r="B1028" s="2" t="s">
        <v>2663</v>
      </c>
      <c r="C1028" s="2" t="s">
        <v>26</v>
      </c>
      <c r="D1028" s="2" t="s">
        <v>18</v>
      </c>
      <c r="E1028" s="5" t="s">
        <v>72</v>
      </c>
      <c r="F1028" s="3" t="s">
        <v>73</v>
      </c>
      <c r="G1028" s="3" t="s">
        <v>74</v>
      </c>
      <c r="H1028" s="2" t="s">
        <v>22</v>
      </c>
      <c r="I1028" s="2" t="s">
        <v>2676</v>
      </c>
      <c r="J1028" s="3" t="str">
        <f>HYPERLINK("https://www.boe.es/gazeta/dias/1833/11/26/pdfs/GMD-1833-150.pdf#page=2","Abrir facsímil")</f>
        <v>Abrir facsímil</v>
      </c>
      <c r="K1028" s="3" t="s">
        <v>24</v>
      </c>
    </row>
    <row r="1029" spans="1:11" ht="42" customHeight="1">
      <c r="A1029" s="2" t="s">
        <v>2663</v>
      </c>
      <c r="B1029" s="2" t="s">
        <v>2663</v>
      </c>
      <c r="C1029" s="2" t="s">
        <v>131</v>
      </c>
      <c r="D1029" s="2" t="s">
        <v>18</v>
      </c>
      <c r="E1029" s="5" t="s">
        <v>671</v>
      </c>
      <c r="F1029" s="3" t="s">
        <v>672</v>
      </c>
      <c r="G1029" s="3" t="s">
        <v>45</v>
      </c>
      <c r="H1029" s="2" t="s">
        <v>22</v>
      </c>
      <c r="I1029" s="2" t="s">
        <v>2677</v>
      </c>
      <c r="J1029" s="3" t="str">
        <f>HYPERLINK("https://www.boe.es/gazeta/dias/1833/11/28/pdfs/GMD-1833-151.pdf#page=6","Abrir facsímil")</f>
        <v>Abrir facsímil</v>
      </c>
      <c r="K1029" s="3" t="s">
        <v>24</v>
      </c>
    </row>
    <row r="1030" spans="1:11" ht="42" customHeight="1">
      <c r="A1030" s="2" t="s">
        <v>2663</v>
      </c>
      <c r="B1030" s="2" t="s">
        <v>2663</v>
      </c>
      <c r="C1030" s="2" t="s">
        <v>17</v>
      </c>
      <c r="D1030" s="2" t="s">
        <v>18</v>
      </c>
      <c r="E1030" s="5" t="s">
        <v>43</v>
      </c>
      <c r="F1030" s="3" t="s">
        <v>44</v>
      </c>
      <c r="G1030" s="3" t="s">
        <v>127</v>
      </c>
      <c r="H1030" s="2" t="s">
        <v>22</v>
      </c>
      <c r="I1030" s="2" t="s">
        <v>2678</v>
      </c>
      <c r="J1030" s="3" t="str">
        <f>HYPERLINK("https://www.boe.es/gazeta/dias/1833/12/07/pdfs/GMD-1833-156.pdf#page=5","Abrir facsímil")</f>
        <v>Abrir facsímil</v>
      </c>
      <c r="K1030" s="3" t="s">
        <v>24</v>
      </c>
    </row>
    <row r="1031" spans="1:11" ht="42" customHeight="1">
      <c r="A1031" s="2" t="s">
        <v>2663</v>
      </c>
      <c r="B1031" s="2" t="s">
        <v>2663</v>
      </c>
      <c r="C1031" s="2" t="s">
        <v>33</v>
      </c>
      <c r="D1031" s="2" t="s">
        <v>34</v>
      </c>
      <c r="E1031" s="5" t="s">
        <v>192</v>
      </c>
      <c r="F1031" s="3" t="s">
        <v>218</v>
      </c>
      <c r="G1031" s="3" t="s">
        <v>45</v>
      </c>
      <c r="H1031" s="2" t="s">
        <v>22</v>
      </c>
      <c r="I1031" s="2" t="s">
        <v>2679</v>
      </c>
      <c r="J1031" s="3" t="str">
        <f>HYPERLINK("https://www.boe.es/gazeta/dias/1833/12/14/pdfs/GMD-1833-159.pdf#page=6","Abrir facsímil")</f>
        <v>Abrir facsímil</v>
      </c>
      <c r="K1031" s="3" t="s">
        <v>24</v>
      </c>
    </row>
    <row r="1032" spans="1:11" ht="42" customHeight="1">
      <c r="A1032" s="2" t="s">
        <v>2680</v>
      </c>
      <c r="B1032" s="2" t="s">
        <v>2680</v>
      </c>
      <c r="C1032" s="2" t="s">
        <v>33</v>
      </c>
      <c r="D1032" s="2" t="s">
        <v>34</v>
      </c>
      <c r="E1032" s="5" t="s">
        <v>702</v>
      </c>
      <c r="F1032" s="3" t="s">
        <v>703</v>
      </c>
      <c r="G1032" s="3" t="s">
        <v>704</v>
      </c>
      <c r="H1032" s="2" t="s">
        <v>22</v>
      </c>
      <c r="I1032" s="2" t="s">
        <v>2681</v>
      </c>
      <c r="J1032" s="3" t="str">
        <f>HYPERLINK("https://www.boe.es/gazeta/dias/1833/09/14/pdfs/GMD-1833-112.pdf#page=3","Abrir facsímil")</f>
        <v>Abrir facsímil</v>
      </c>
      <c r="K1032" s="3" t="s">
        <v>24</v>
      </c>
    </row>
    <row r="1033" spans="1:11" ht="42" customHeight="1">
      <c r="A1033" s="2" t="s">
        <v>2682</v>
      </c>
      <c r="B1033" s="2" t="s">
        <v>2682</v>
      </c>
      <c r="C1033" s="2" t="s">
        <v>33</v>
      </c>
      <c r="D1033" s="2" t="s">
        <v>34</v>
      </c>
      <c r="E1033" s="5" t="s">
        <v>409</v>
      </c>
      <c r="F1033" s="3" t="s">
        <v>410</v>
      </c>
      <c r="G1033" s="3" t="s">
        <v>45</v>
      </c>
      <c r="H1033" s="2" t="s">
        <v>22</v>
      </c>
      <c r="I1033" s="2" t="s">
        <v>2683</v>
      </c>
      <c r="J1033" s="3" t="str">
        <f>HYPERLINK("https://www.boe.es/gazeta/dias/1833/11/23/pdfs/GMD-1833-147.pdf#page=6","Abrir facsímil")</f>
        <v>Abrir facsímil</v>
      </c>
      <c r="K1033" s="3" t="s">
        <v>24</v>
      </c>
    </row>
    <row r="1034" spans="1:11" ht="42" customHeight="1">
      <c r="A1034" s="2" t="s">
        <v>2684</v>
      </c>
      <c r="B1034" s="2" t="s">
        <v>2685</v>
      </c>
      <c r="C1034" s="2" t="s">
        <v>26</v>
      </c>
      <c r="D1034" s="2" t="s">
        <v>18</v>
      </c>
      <c r="E1034" s="5" t="s">
        <v>377</v>
      </c>
      <c r="F1034" s="3" t="s">
        <v>378</v>
      </c>
      <c r="G1034" s="3" t="s">
        <v>45</v>
      </c>
      <c r="H1034" s="2" t="s">
        <v>22</v>
      </c>
      <c r="I1034" s="2" t="s">
        <v>2686</v>
      </c>
      <c r="J1034" s="3" t="str">
        <f>HYPERLINK("https://www.boe.es/gazeta/dias/1833/02/05/pdfs/GMD-1833-16.pdf#page=6","Abrir facsímil")</f>
        <v>Abrir facsímil</v>
      </c>
      <c r="K1034" s="3" t="s">
        <v>24</v>
      </c>
    </row>
    <row r="1035" spans="1:11" ht="42" customHeight="1">
      <c r="A1035" s="2" t="s">
        <v>2687</v>
      </c>
      <c r="B1035" s="2" t="s">
        <v>2688</v>
      </c>
      <c r="C1035" s="2" t="s">
        <v>207</v>
      </c>
      <c r="D1035" s="2" t="s">
        <v>18</v>
      </c>
      <c r="E1035" s="5" t="s">
        <v>83</v>
      </c>
      <c r="F1035" s="3" t="s">
        <v>84</v>
      </c>
      <c r="G1035" s="3" t="s">
        <v>1098</v>
      </c>
      <c r="H1035" s="2" t="s">
        <v>22</v>
      </c>
      <c r="I1035" s="2" t="s">
        <v>2689</v>
      </c>
      <c r="J1035" s="3" t="str">
        <f>HYPERLINK("https://www.boe.es/gazeta/dias/1833/02/23/pdfs/GMD-1833-24.pdf#page=6","Abrir facsímil")</f>
        <v>Abrir facsímil</v>
      </c>
      <c r="K1035" s="3" t="s">
        <v>24</v>
      </c>
    </row>
    <row r="1036" spans="1:11" ht="42" customHeight="1">
      <c r="A1036" s="2" t="s">
        <v>2690</v>
      </c>
      <c r="B1036" s="2" t="s">
        <v>2691</v>
      </c>
      <c r="C1036" s="2" t="s">
        <v>33</v>
      </c>
      <c r="D1036" s="2" t="s">
        <v>34</v>
      </c>
      <c r="E1036" s="5" t="s">
        <v>478</v>
      </c>
      <c r="F1036" s="3" t="s">
        <v>479</v>
      </c>
      <c r="G1036" s="3" t="s">
        <v>56</v>
      </c>
      <c r="H1036" s="2" t="s">
        <v>22</v>
      </c>
      <c r="I1036" s="2" t="s">
        <v>2692</v>
      </c>
      <c r="J1036" s="3" t="str">
        <f>HYPERLINK("https://www.boe.es/gazeta/dias/1833/10/19/pdfs/GMD-1833-129.pdf#page=1","Abrir facsímil")</f>
        <v>Abrir facsímil</v>
      </c>
      <c r="K1036" s="3" t="s">
        <v>24</v>
      </c>
    </row>
    <row r="1037" spans="1:11" ht="42" customHeight="1">
      <c r="A1037" s="2" t="s">
        <v>2693</v>
      </c>
      <c r="B1037" s="2" t="s">
        <v>2693</v>
      </c>
      <c r="C1037" s="2" t="s">
        <v>49</v>
      </c>
      <c r="D1037" s="2" t="s">
        <v>50</v>
      </c>
      <c r="E1037" s="5" t="s">
        <v>561</v>
      </c>
      <c r="F1037" s="3" t="s">
        <v>562</v>
      </c>
      <c r="G1037" s="3" t="s">
        <v>89</v>
      </c>
      <c r="H1037" s="2" t="s">
        <v>22</v>
      </c>
      <c r="I1037" s="2" t="s">
        <v>2694</v>
      </c>
      <c r="J1037" s="3" t="str">
        <f>HYPERLINK("https://www.boe.es/gazeta/dias/1833/07/20/pdfs/GMD-1833-88.pdf#page=3","Abrir facsímil")</f>
        <v>Abrir facsímil</v>
      </c>
      <c r="K1037" s="3" t="s">
        <v>24</v>
      </c>
    </row>
    <row r="1038" spans="1:11" ht="42" customHeight="1">
      <c r="A1038" s="2" t="s">
        <v>2695</v>
      </c>
      <c r="B1038" s="2" t="s">
        <v>2695</v>
      </c>
      <c r="C1038" s="2" t="s">
        <v>49</v>
      </c>
      <c r="D1038" s="2" t="s">
        <v>50</v>
      </c>
      <c r="E1038" s="5" t="s">
        <v>359</v>
      </c>
      <c r="F1038" s="3" t="s">
        <v>360</v>
      </c>
      <c r="G1038" s="3" t="s">
        <v>21</v>
      </c>
      <c r="H1038" s="2" t="s">
        <v>22</v>
      </c>
      <c r="I1038" s="2" t="s">
        <v>2696</v>
      </c>
      <c r="J1038" s="3" t="str">
        <f>HYPERLINK("https://www.boe.es/gazeta/dias/1833/05/16/pdfs/GMD-1833-60.pdf#page=4","Abrir facsímil")</f>
        <v>Abrir facsímil</v>
      </c>
      <c r="K1038" s="3" t="s">
        <v>24</v>
      </c>
    </row>
    <row r="1039" spans="1:11" ht="42" customHeight="1">
      <c r="A1039" s="2" t="s">
        <v>2695</v>
      </c>
      <c r="B1039" s="2" t="s">
        <v>2695</v>
      </c>
      <c r="C1039" s="2" t="s">
        <v>49</v>
      </c>
      <c r="D1039" s="2" t="s">
        <v>50</v>
      </c>
      <c r="E1039" s="5" t="s">
        <v>155</v>
      </c>
      <c r="F1039" s="3" t="s">
        <v>156</v>
      </c>
      <c r="G1039" s="3" t="s">
        <v>37</v>
      </c>
      <c r="H1039" s="2" t="s">
        <v>22</v>
      </c>
      <c r="I1039" s="2" t="s">
        <v>2697</v>
      </c>
      <c r="J1039" s="3" t="str">
        <f>HYPERLINK("https://www.boe.es/gazeta/dias/1833/08/01/pdfs/GMD-1833-93.pdf#page=2","Abrir facsímil")</f>
        <v>Abrir facsímil</v>
      </c>
      <c r="K1039" s="3" t="s">
        <v>24</v>
      </c>
    </row>
    <row r="1040" spans="1:11" ht="42" customHeight="1">
      <c r="A1040" s="2" t="s">
        <v>2698</v>
      </c>
      <c r="B1040" s="2" t="s">
        <v>2699</v>
      </c>
      <c r="C1040" s="2" t="s">
        <v>297</v>
      </c>
      <c r="D1040" s="2" t="s">
        <v>18</v>
      </c>
      <c r="E1040" s="5" t="s">
        <v>289</v>
      </c>
      <c r="F1040" s="3" t="s">
        <v>290</v>
      </c>
      <c r="G1040" s="3" t="s">
        <v>56</v>
      </c>
      <c r="H1040" s="2" t="s">
        <v>22</v>
      </c>
      <c r="I1040" s="2" t="s">
        <v>2700</v>
      </c>
      <c r="J1040" s="3" t="str">
        <f>HYPERLINK("https://www.boe.es/gazeta/dias/1833/05/23/pdfs/GMD-1833-63.pdf#page=1","Abrir facsímil")</f>
        <v>Abrir facsímil</v>
      </c>
      <c r="K1040" s="3" t="s">
        <v>24</v>
      </c>
    </row>
    <row r="1041" spans="1:11" ht="42" customHeight="1">
      <c r="A1041" s="2" t="s">
        <v>2701</v>
      </c>
      <c r="B1041" s="2" t="s">
        <v>2702</v>
      </c>
      <c r="C1041" s="2" t="s">
        <v>131</v>
      </c>
      <c r="D1041" s="2" t="s">
        <v>18</v>
      </c>
      <c r="E1041" s="5" t="s">
        <v>461</v>
      </c>
      <c r="F1041" s="3" t="s">
        <v>462</v>
      </c>
      <c r="G1041" s="3" t="s">
        <v>56</v>
      </c>
      <c r="H1041" s="2" t="s">
        <v>22</v>
      </c>
      <c r="I1041" s="2" t="s">
        <v>2703</v>
      </c>
      <c r="J1041" s="3" t="str">
        <f>HYPERLINK("https://www.boe.es/gazeta/dias/1833/01/26/pdfs/GMD-1833-12.pdf#page=1","Abrir facsímil")</f>
        <v>Abrir facsímil</v>
      </c>
      <c r="K1041" s="3" t="s">
        <v>24</v>
      </c>
    </row>
    <row r="1042" spans="1:11" ht="42" customHeight="1">
      <c r="A1042" s="2" t="s">
        <v>2704</v>
      </c>
      <c r="B1042" s="2" t="s">
        <v>2705</v>
      </c>
      <c r="C1042" s="2" t="s">
        <v>49</v>
      </c>
      <c r="D1042" s="2" t="s">
        <v>50</v>
      </c>
      <c r="E1042" s="5" t="s">
        <v>277</v>
      </c>
      <c r="F1042" s="3" t="s">
        <v>278</v>
      </c>
      <c r="G1042" s="3" t="s">
        <v>2197</v>
      </c>
      <c r="H1042" s="2" t="s">
        <v>22</v>
      </c>
      <c r="I1042" s="2" t="s">
        <v>2706</v>
      </c>
      <c r="J1042" s="3" t="str">
        <f>HYPERLINK("https://www.boe.es/gazeta/dias/1833/12/12/pdfs/GMD-1833-158.pdf#page=5","Abrir facsímil")</f>
        <v>Abrir facsímil</v>
      </c>
      <c r="K1042" s="3" t="s">
        <v>24</v>
      </c>
    </row>
    <row r="1043" spans="1:11" ht="42" customHeight="1">
      <c r="A1043" s="2" t="s">
        <v>2707</v>
      </c>
      <c r="B1043" s="2" t="s">
        <v>2708</v>
      </c>
      <c r="C1043" s="2" t="s">
        <v>33</v>
      </c>
      <c r="D1043" s="2" t="s">
        <v>34</v>
      </c>
      <c r="E1043" s="5" t="s">
        <v>132</v>
      </c>
      <c r="F1043" s="3" t="s">
        <v>133</v>
      </c>
      <c r="G1043" s="3" t="s">
        <v>21</v>
      </c>
      <c r="H1043" s="2" t="s">
        <v>22</v>
      </c>
      <c r="I1043" s="2" t="s">
        <v>2709</v>
      </c>
      <c r="J1043" s="3" t="str">
        <f>HYPERLINK("https://www.boe.es/gazeta/dias/1833/06/13/pdfs/GMD-1833-72.pdf#page=4","Abrir facsímil")</f>
        <v>Abrir facsímil</v>
      </c>
      <c r="K1043" s="3" t="s">
        <v>24</v>
      </c>
    </row>
    <row r="1044" spans="1:11" ht="42" customHeight="1">
      <c r="A1044" s="2" t="s">
        <v>2710</v>
      </c>
      <c r="B1044" s="2" t="s">
        <v>2711</v>
      </c>
      <c r="C1044" s="2" t="s">
        <v>33</v>
      </c>
      <c r="D1044" s="2" t="s">
        <v>34</v>
      </c>
      <c r="E1044" s="5" t="s">
        <v>841</v>
      </c>
      <c r="F1044" s="3" t="s">
        <v>842</v>
      </c>
      <c r="G1044" s="3" t="s">
        <v>37</v>
      </c>
      <c r="H1044" s="2" t="s">
        <v>22</v>
      </c>
      <c r="I1044" s="2" t="s">
        <v>2712</v>
      </c>
      <c r="J1044" s="3" t="str">
        <f>HYPERLINK("https://www.boe.es/gazeta/dias/1833/11/02/pdfs/GMD-1833-137.pdf#page=2","Abrir facsímil")</f>
        <v>Abrir facsímil</v>
      </c>
      <c r="K1044" s="3" t="s">
        <v>24</v>
      </c>
    </row>
    <row r="1045" spans="1:11" ht="42" customHeight="1">
      <c r="A1045" s="2" t="s">
        <v>2713</v>
      </c>
      <c r="B1045" s="2" t="s">
        <v>2713</v>
      </c>
      <c r="C1045" s="2" t="s">
        <v>33</v>
      </c>
      <c r="D1045" s="2" t="s">
        <v>34</v>
      </c>
      <c r="E1045" s="5" t="s">
        <v>584</v>
      </c>
      <c r="F1045" s="3" t="s">
        <v>585</v>
      </c>
      <c r="G1045" s="3" t="s">
        <v>37</v>
      </c>
      <c r="H1045" s="2" t="s">
        <v>22</v>
      </c>
      <c r="I1045" s="2" t="s">
        <v>2714</v>
      </c>
      <c r="J1045" s="3" t="str">
        <f>HYPERLINK("https://www.boe.es/gazeta/dias/1833/08/31/pdfs/GMD-1833-106.pdf#page=2","Abrir facsímil")</f>
        <v>Abrir facsímil</v>
      </c>
      <c r="K1045" s="3" t="s">
        <v>24</v>
      </c>
    </row>
    <row r="1046" spans="1:11" ht="42" customHeight="1">
      <c r="A1046" s="2" t="s">
        <v>2715</v>
      </c>
      <c r="B1046" s="2" t="s">
        <v>2715</v>
      </c>
      <c r="C1046" s="2" t="s">
        <v>33</v>
      </c>
      <c r="D1046" s="2" t="s">
        <v>34</v>
      </c>
      <c r="E1046" s="5" t="s">
        <v>182</v>
      </c>
      <c r="F1046" s="3" t="s">
        <v>183</v>
      </c>
      <c r="G1046" s="3" t="s">
        <v>89</v>
      </c>
      <c r="H1046" s="2" t="s">
        <v>22</v>
      </c>
      <c r="I1046" s="2" t="s">
        <v>2716</v>
      </c>
      <c r="J1046" s="3" t="str">
        <f>HYPERLINK("https://www.boe.es/gazeta/dias/1833/02/12/pdfs/GMD-1833-19.pdf#page=3","Abrir facsímil")</f>
        <v>Abrir facsímil</v>
      </c>
      <c r="K1046" s="3" t="s">
        <v>24</v>
      </c>
    </row>
    <row r="1047" spans="1:11" ht="42" customHeight="1">
      <c r="A1047" s="2" t="s">
        <v>2717</v>
      </c>
      <c r="B1047" s="2" t="s">
        <v>2717</v>
      </c>
      <c r="C1047" s="2" t="s">
        <v>49</v>
      </c>
      <c r="D1047" s="2" t="s">
        <v>50</v>
      </c>
      <c r="E1047" s="5" t="s">
        <v>227</v>
      </c>
      <c r="F1047" s="3" t="s">
        <v>228</v>
      </c>
      <c r="G1047" s="3" t="s">
        <v>37</v>
      </c>
      <c r="H1047" s="2" t="s">
        <v>22</v>
      </c>
      <c r="I1047" s="2" t="s">
        <v>2718</v>
      </c>
      <c r="J1047" s="3" t="str">
        <f>HYPERLINK("https://www.boe.es/gazeta/dias/1833/08/08/pdfs/GMD-1833-96.pdf#page=2","Abrir facsímil")</f>
        <v>Abrir facsímil</v>
      </c>
      <c r="K1047" s="3" t="s">
        <v>24</v>
      </c>
    </row>
    <row r="1048" spans="1:11" ht="42" customHeight="1">
      <c r="A1048" s="2" t="s">
        <v>2719</v>
      </c>
      <c r="B1048" s="2" t="s">
        <v>2719</v>
      </c>
      <c r="C1048" s="2" t="s">
        <v>17</v>
      </c>
      <c r="D1048" s="2" t="s">
        <v>18</v>
      </c>
      <c r="E1048" s="5" t="s">
        <v>659</v>
      </c>
      <c r="F1048" s="3" t="s">
        <v>660</v>
      </c>
      <c r="G1048" s="3" t="s">
        <v>89</v>
      </c>
      <c r="H1048" s="2" t="s">
        <v>22</v>
      </c>
      <c r="I1048" s="2" t="s">
        <v>2720</v>
      </c>
      <c r="J1048" s="3" t="str">
        <f>HYPERLINK("https://www.boe.es/gazeta/dias/1833/07/09/pdfs/GMD-1833-83.pdf#page=3","Abrir facsímil")</f>
        <v>Abrir facsímil</v>
      </c>
      <c r="K1048" s="3" t="s">
        <v>24</v>
      </c>
    </row>
    <row r="1049" spans="1:11" ht="42" customHeight="1">
      <c r="A1049" s="2" t="s">
        <v>2721</v>
      </c>
      <c r="B1049" s="2" t="s">
        <v>2721</v>
      </c>
      <c r="C1049" s="2" t="s">
        <v>33</v>
      </c>
      <c r="D1049" s="2" t="s">
        <v>34</v>
      </c>
      <c r="E1049" s="5" t="s">
        <v>969</v>
      </c>
      <c r="F1049" s="3" t="s">
        <v>970</v>
      </c>
      <c r="G1049" s="3" t="s">
        <v>21</v>
      </c>
      <c r="H1049" s="2" t="s">
        <v>22</v>
      </c>
      <c r="I1049" s="2" t="s">
        <v>2722</v>
      </c>
      <c r="J1049" s="3" t="str">
        <f>HYPERLINK("https://www.boe.es/gazeta/dias/1833/01/12/pdfs/GMD-1833-6.pdf#page=4","Abrir facsímil")</f>
        <v>Abrir facsímil</v>
      </c>
      <c r="K1049" s="3" t="s">
        <v>24</v>
      </c>
    </row>
    <row r="1050" spans="1:11" ht="42" customHeight="1">
      <c r="A1050" s="2" t="s">
        <v>2723</v>
      </c>
      <c r="B1050" s="2" t="s">
        <v>2724</v>
      </c>
      <c r="C1050" s="2" t="s">
        <v>33</v>
      </c>
      <c r="D1050" s="2" t="s">
        <v>34</v>
      </c>
      <c r="E1050" s="5" t="s">
        <v>78</v>
      </c>
      <c r="F1050" s="3" t="s">
        <v>79</v>
      </c>
      <c r="G1050" s="3" t="s">
        <v>56</v>
      </c>
      <c r="H1050" s="2" t="s">
        <v>22</v>
      </c>
      <c r="I1050" s="2" t="s">
        <v>2725</v>
      </c>
      <c r="J1050" s="3" t="str">
        <f>HYPERLINK("https://www.boe.es/gazeta/dias/1833/02/21/pdfs/GMD-1833-23.pdf#page=1","Abrir facsímil")</f>
        <v>Abrir facsímil</v>
      </c>
      <c r="K1050" s="3" t="s">
        <v>24</v>
      </c>
    </row>
    <row r="1051" spans="1:11" ht="42" customHeight="1">
      <c r="A1051" s="2" t="s">
        <v>2726</v>
      </c>
      <c r="B1051" s="2" t="s">
        <v>2726</v>
      </c>
      <c r="C1051" s="2" t="s">
        <v>33</v>
      </c>
      <c r="D1051" s="2" t="s">
        <v>34</v>
      </c>
      <c r="E1051" s="5" t="s">
        <v>83</v>
      </c>
      <c r="F1051" s="3" t="s">
        <v>84</v>
      </c>
      <c r="G1051" s="3" t="s">
        <v>127</v>
      </c>
      <c r="H1051" s="2" t="s">
        <v>22</v>
      </c>
      <c r="I1051" s="2" t="s">
        <v>2727</v>
      </c>
      <c r="J1051" s="3" t="str">
        <f>HYPERLINK("https://www.boe.es/gazeta/dias/1833/02/23/pdfs/GMD-1833-24.pdf#page=5","Abrir facsímil")</f>
        <v>Abrir facsímil</v>
      </c>
      <c r="K1051" s="3" t="s">
        <v>24</v>
      </c>
    </row>
    <row r="1052" spans="1:11" ht="42" customHeight="1">
      <c r="A1052" s="2" t="s">
        <v>2728</v>
      </c>
      <c r="B1052" s="2" t="s">
        <v>2728</v>
      </c>
      <c r="C1052" s="2" t="s">
        <v>33</v>
      </c>
      <c r="D1052" s="2" t="s">
        <v>34</v>
      </c>
      <c r="E1052" s="5" t="s">
        <v>178</v>
      </c>
      <c r="F1052" s="3" t="s">
        <v>179</v>
      </c>
      <c r="G1052" s="3" t="s">
        <v>37</v>
      </c>
      <c r="H1052" s="2" t="s">
        <v>22</v>
      </c>
      <c r="I1052" s="2" t="s">
        <v>2729</v>
      </c>
      <c r="J1052" s="3" t="str">
        <f>HYPERLINK("https://www.boe.es/gazeta/dias/1833/01/05/pdfs/GMD-1833-3.pdf#page=2","Abrir facsímil")</f>
        <v>Abrir facsímil</v>
      </c>
      <c r="K1052" s="3" t="s">
        <v>24</v>
      </c>
    </row>
    <row r="1053" spans="1:11" ht="42" customHeight="1">
      <c r="A1053" s="2" t="s">
        <v>2728</v>
      </c>
      <c r="B1053" s="2" t="s">
        <v>2728</v>
      </c>
      <c r="C1053" s="2" t="s">
        <v>131</v>
      </c>
      <c r="D1053" s="2" t="s">
        <v>18</v>
      </c>
      <c r="E1053" s="5" t="s">
        <v>618</v>
      </c>
      <c r="F1053" s="3" t="s">
        <v>619</v>
      </c>
      <c r="G1053" s="3" t="s">
        <v>1309</v>
      </c>
      <c r="H1053" s="2" t="s">
        <v>22</v>
      </c>
      <c r="I1053" s="2" t="s">
        <v>2730</v>
      </c>
      <c r="J1053" s="3" t="str">
        <f>HYPERLINK("https://www.boe.es/gazeta/dias/1833/01/29/pdfs/GMD-1833-13.pdf#page=3","Abrir facsímil")</f>
        <v>Abrir facsímil</v>
      </c>
      <c r="K1053" s="3" t="s">
        <v>24</v>
      </c>
    </row>
    <row r="1054" spans="1:11" ht="42" customHeight="1">
      <c r="A1054" s="2" t="s">
        <v>2731</v>
      </c>
      <c r="B1054" s="2" t="s">
        <v>2731</v>
      </c>
      <c r="C1054" s="2" t="s">
        <v>33</v>
      </c>
      <c r="D1054" s="2" t="s">
        <v>34</v>
      </c>
      <c r="E1054" s="5" t="s">
        <v>417</v>
      </c>
      <c r="F1054" s="3" t="s">
        <v>418</v>
      </c>
      <c r="G1054" s="3" t="s">
        <v>37</v>
      </c>
      <c r="H1054" s="2" t="s">
        <v>22</v>
      </c>
      <c r="I1054" s="2" t="s">
        <v>2732</v>
      </c>
      <c r="J1054" s="3" t="str">
        <f>HYPERLINK("https://www.boe.es/gazeta/dias/1833/04/09/pdfs/GMD-1833-44.pdf#page=2","Abrir facsímil")</f>
        <v>Abrir facsímil</v>
      </c>
      <c r="K1054" s="3" t="s">
        <v>24</v>
      </c>
    </row>
    <row r="1055" spans="1:11" ht="42" customHeight="1">
      <c r="A1055" s="2" t="s">
        <v>2728</v>
      </c>
      <c r="B1055" s="2" t="s">
        <v>2728</v>
      </c>
      <c r="C1055" s="2" t="s">
        <v>33</v>
      </c>
      <c r="D1055" s="2" t="s">
        <v>34</v>
      </c>
      <c r="E1055" s="5" t="s">
        <v>1165</v>
      </c>
      <c r="F1055" s="3" t="s">
        <v>1166</v>
      </c>
      <c r="G1055" s="3" t="s">
        <v>89</v>
      </c>
      <c r="H1055" s="2" t="s">
        <v>22</v>
      </c>
      <c r="I1055" s="2" t="s">
        <v>2733</v>
      </c>
      <c r="J1055" s="3" t="str">
        <f>HYPERLINK("https://www.boe.es/gazeta/dias/1833/09/12/pdfs/GMD-1833-111.pdf#page=3","Abrir facsímil")</f>
        <v>Abrir facsímil</v>
      </c>
      <c r="K1055" s="3" t="s">
        <v>24</v>
      </c>
    </row>
    <row r="1056" spans="1:11" ht="42" customHeight="1">
      <c r="A1056" s="2" t="s">
        <v>2728</v>
      </c>
      <c r="B1056" s="2" t="s">
        <v>2728</v>
      </c>
      <c r="C1056" s="2" t="s">
        <v>17</v>
      </c>
      <c r="D1056" s="2" t="s">
        <v>18</v>
      </c>
      <c r="E1056" s="5" t="s">
        <v>470</v>
      </c>
      <c r="F1056" s="3" t="s">
        <v>471</v>
      </c>
      <c r="G1056" s="3" t="s">
        <v>127</v>
      </c>
      <c r="H1056" s="2" t="s">
        <v>22</v>
      </c>
      <c r="I1056" s="2" t="s">
        <v>2734</v>
      </c>
      <c r="J1056" s="3" t="str">
        <f>HYPERLINK("https://www.boe.es/gazeta/dias/1833/12/28/pdfs/GMD-1833-166.pdf#page=5","Abrir facsímil")</f>
        <v>Abrir facsímil</v>
      </c>
      <c r="K1056" s="3" t="s">
        <v>24</v>
      </c>
    </row>
    <row r="1057" spans="1:11" ht="42" customHeight="1">
      <c r="A1057" s="2" t="s">
        <v>2735</v>
      </c>
      <c r="B1057" s="2" t="s">
        <v>2735</v>
      </c>
      <c r="C1057" s="2" t="s">
        <v>17</v>
      </c>
      <c r="D1057" s="2" t="s">
        <v>18</v>
      </c>
      <c r="E1057" s="5" t="s">
        <v>618</v>
      </c>
      <c r="F1057" s="3" t="s">
        <v>619</v>
      </c>
      <c r="G1057" s="3" t="s">
        <v>1309</v>
      </c>
      <c r="H1057" s="2" t="s">
        <v>22</v>
      </c>
      <c r="I1057" s="2" t="s">
        <v>2736</v>
      </c>
      <c r="J1057" s="3" t="str">
        <f>HYPERLINK("https://www.boe.es/gazeta/dias/1833/01/29/pdfs/GMD-1833-13.pdf#page=3","Abrir facsímil")</f>
        <v>Abrir facsímil</v>
      </c>
      <c r="K1057" s="3" t="s">
        <v>24</v>
      </c>
    </row>
    <row r="1058" spans="1:11" ht="42" customHeight="1">
      <c r="A1058" s="2" t="s">
        <v>2737</v>
      </c>
      <c r="B1058" s="2" t="s">
        <v>2737</v>
      </c>
      <c r="C1058" s="2" t="s">
        <v>49</v>
      </c>
      <c r="D1058" s="2" t="s">
        <v>50</v>
      </c>
      <c r="E1058" s="5" t="s">
        <v>35</v>
      </c>
      <c r="F1058" s="3" t="s">
        <v>36</v>
      </c>
      <c r="G1058" s="3" t="s">
        <v>45</v>
      </c>
      <c r="H1058" s="2" t="s">
        <v>22</v>
      </c>
      <c r="I1058" s="2" t="s">
        <v>2738</v>
      </c>
      <c r="J1058" s="3" t="str">
        <f>HYPERLINK("https://www.boe.es/gazeta/dias/1833/02/28/pdfs/GMD-1833-26.pdf#page=6","Abrir facsímil")</f>
        <v>Abrir facsímil</v>
      </c>
      <c r="K1058" s="3" t="s">
        <v>24</v>
      </c>
    </row>
    <row r="1059" spans="1:11" ht="42" customHeight="1">
      <c r="A1059" s="2" t="s">
        <v>2739</v>
      </c>
      <c r="B1059" s="2" t="s">
        <v>2739</v>
      </c>
      <c r="C1059" s="2" t="s">
        <v>33</v>
      </c>
      <c r="D1059" s="2" t="s">
        <v>34</v>
      </c>
      <c r="E1059" s="5" t="s">
        <v>186</v>
      </c>
      <c r="F1059" s="3" t="s">
        <v>187</v>
      </c>
      <c r="G1059" s="3" t="s">
        <v>37</v>
      </c>
      <c r="H1059" s="2" t="s">
        <v>22</v>
      </c>
      <c r="I1059" s="2" t="s">
        <v>2740</v>
      </c>
      <c r="J1059" s="3" t="str">
        <f>HYPERLINK("https://www.boe.es/gazeta/dias/1833/07/02/pdfs/GMD-1833-80.pdf#page=2","Abrir facsímil")</f>
        <v>Abrir facsímil</v>
      </c>
      <c r="K1059" s="3" t="s">
        <v>24</v>
      </c>
    </row>
    <row r="1060" spans="1:11" ht="42" customHeight="1">
      <c r="A1060" s="2" t="s">
        <v>2741</v>
      </c>
      <c r="B1060" s="2" t="s">
        <v>2742</v>
      </c>
      <c r="C1060" s="2" t="s">
        <v>49</v>
      </c>
      <c r="D1060" s="2" t="s">
        <v>50</v>
      </c>
      <c r="E1060" s="5" t="s">
        <v>409</v>
      </c>
      <c r="F1060" s="3" t="s">
        <v>410</v>
      </c>
      <c r="G1060" s="3" t="s">
        <v>21</v>
      </c>
      <c r="H1060" s="2" t="s">
        <v>22</v>
      </c>
      <c r="I1060" s="2" t="s">
        <v>2743</v>
      </c>
      <c r="J1060" s="3" t="str">
        <f>HYPERLINK("https://www.boe.es/gazeta/dias/1833/11/23/pdfs/GMD-1833-147.pdf#page=4","Abrir facsímil")</f>
        <v>Abrir facsímil</v>
      </c>
      <c r="K1060" s="3" t="s">
        <v>24</v>
      </c>
    </row>
    <row r="1061" spans="1:11" ht="42" customHeight="1">
      <c r="A1061" s="2" t="s">
        <v>2744</v>
      </c>
      <c r="B1061" s="2" t="s">
        <v>2744</v>
      </c>
      <c r="C1061" s="2" t="s">
        <v>26</v>
      </c>
      <c r="D1061" s="2" t="s">
        <v>18</v>
      </c>
      <c r="E1061" s="5" t="s">
        <v>743</v>
      </c>
      <c r="F1061" s="3" t="s">
        <v>744</v>
      </c>
      <c r="G1061" s="3" t="s">
        <v>21</v>
      </c>
      <c r="H1061" s="2" t="s">
        <v>22</v>
      </c>
      <c r="I1061" s="2" t="s">
        <v>2745</v>
      </c>
      <c r="J1061" s="3" t="str">
        <f>HYPERLINK("https://www.boe.es/gazeta/dias/1833/02/19/pdfs/GMD-1833-22.pdf#page=4","Abrir facsímil")</f>
        <v>Abrir facsímil</v>
      </c>
      <c r="K1061" s="3" t="s">
        <v>24</v>
      </c>
    </row>
    <row r="1062" spans="1:11" ht="42" customHeight="1">
      <c r="A1062" s="2" t="s">
        <v>2746</v>
      </c>
      <c r="B1062" s="2" t="s">
        <v>2746</v>
      </c>
      <c r="C1062" s="2" t="s">
        <v>33</v>
      </c>
      <c r="D1062" s="2" t="s">
        <v>34</v>
      </c>
      <c r="E1062" s="5" t="s">
        <v>399</v>
      </c>
      <c r="F1062" s="3" t="s">
        <v>400</v>
      </c>
      <c r="G1062" s="3" t="s">
        <v>37</v>
      </c>
      <c r="H1062" s="2" t="s">
        <v>22</v>
      </c>
      <c r="I1062" s="2" t="s">
        <v>2747</v>
      </c>
      <c r="J1062" s="3" t="str">
        <f>HYPERLINK("https://www.boe.es/gazeta/dias/1833/05/18/pdfs/GMD-1833-61.pdf#page=2","Abrir facsímil")</f>
        <v>Abrir facsímil</v>
      </c>
      <c r="K1062" s="3" t="s">
        <v>24</v>
      </c>
    </row>
    <row r="1063" spans="1:11" ht="42" customHeight="1">
      <c r="A1063" s="2" t="s">
        <v>2746</v>
      </c>
      <c r="B1063" s="2" t="s">
        <v>2746</v>
      </c>
      <c r="C1063" s="2" t="s">
        <v>49</v>
      </c>
      <c r="D1063" s="2" t="s">
        <v>50</v>
      </c>
      <c r="E1063" s="5" t="s">
        <v>165</v>
      </c>
      <c r="F1063" s="3" t="s">
        <v>166</v>
      </c>
      <c r="G1063" s="3" t="s">
        <v>89</v>
      </c>
      <c r="H1063" s="2" t="s">
        <v>22</v>
      </c>
      <c r="I1063" s="2" t="s">
        <v>2748</v>
      </c>
      <c r="J1063" s="3" t="str">
        <f>HYPERLINK("https://www.boe.es/gazeta/dias/1833/08/15/pdfs/GMD-1833-99.pdf#page=3","Abrir facsímil")</f>
        <v>Abrir facsímil</v>
      </c>
      <c r="K1063" s="3" t="s">
        <v>24</v>
      </c>
    </row>
    <row r="1064" spans="1:11" ht="42" customHeight="1">
      <c r="A1064" s="2" t="s">
        <v>2749</v>
      </c>
      <c r="B1064" s="2" t="s">
        <v>2750</v>
      </c>
      <c r="C1064" s="2" t="s">
        <v>33</v>
      </c>
      <c r="D1064" s="2" t="s">
        <v>34</v>
      </c>
      <c r="E1064" s="5" t="s">
        <v>470</v>
      </c>
      <c r="F1064" s="3" t="s">
        <v>471</v>
      </c>
      <c r="G1064" s="3" t="s">
        <v>45</v>
      </c>
      <c r="H1064" s="2" t="s">
        <v>22</v>
      </c>
      <c r="I1064" s="2" t="s">
        <v>2751</v>
      </c>
      <c r="J1064" s="3" t="str">
        <f>HYPERLINK("https://www.boe.es/gazeta/dias/1833/12/28/pdfs/GMD-1833-166.pdf#page=6","Abrir facsímil")</f>
        <v>Abrir facsímil</v>
      </c>
      <c r="K1064" s="3" t="s">
        <v>24</v>
      </c>
    </row>
    <row r="1065" spans="1:11" ht="42" customHeight="1">
      <c r="A1065" s="2" t="s">
        <v>2752</v>
      </c>
      <c r="B1065" s="2" t="s">
        <v>2753</v>
      </c>
      <c r="C1065" s="2" t="s">
        <v>26</v>
      </c>
      <c r="D1065" s="2" t="s">
        <v>18</v>
      </c>
      <c r="E1065" s="5" t="s">
        <v>110</v>
      </c>
      <c r="F1065" s="3" t="s">
        <v>111</v>
      </c>
      <c r="G1065" s="3" t="s">
        <v>127</v>
      </c>
      <c r="H1065" s="2" t="s">
        <v>22</v>
      </c>
      <c r="I1065" s="2" t="s">
        <v>2754</v>
      </c>
      <c r="J1065" s="3" t="str">
        <f>HYPERLINK("https://www.boe.es/gazeta/dias/1833/11/16/pdfs/GMD-1833-143.pdf#page=5","Abrir facsímil")</f>
        <v>Abrir facsímil</v>
      </c>
      <c r="K1065" s="3" t="s">
        <v>24</v>
      </c>
    </row>
    <row r="1066" spans="1:11" ht="42" customHeight="1">
      <c r="A1066" s="2" t="s">
        <v>2755</v>
      </c>
      <c r="B1066" s="2" t="s">
        <v>2755</v>
      </c>
      <c r="C1066" s="2" t="s">
        <v>33</v>
      </c>
      <c r="D1066" s="2" t="s">
        <v>34</v>
      </c>
      <c r="E1066" s="5" t="s">
        <v>409</v>
      </c>
      <c r="F1066" s="3" t="s">
        <v>410</v>
      </c>
      <c r="G1066" s="3" t="s">
        <v>127</v>
      </c>
      <c r="H1066" s="2" t="s">
        <v>22</v>
      </c>
      <c r="I1066" s="2" t="s">
        <v>2756</v>
      </c>
      <c r="J1066" s="3" t="str">
        <f>HYPERLINK("https://www.boe.es/gazeta/dias/1833/11/23/pdfs/GMD-1833-147.pdf#page=5","Abrir facsímil")</f>
        <v>Abrir facsímil</v>
      </c>
      <c r="K1066" s="3" t="s">
        <v>24</v>
      </c>
    </row>
    <row r="1067" spans="1:11" ht="42" customHeight="1">
      <c r="A1067" s="2" t="s">
        <v>2757</v>
      </c>
      <c r="B1067" s="2" t="s">
        <v>2758</v>
      </c>
      <c r="C1067" s="2" t="s">
        <v>33</v>
      </c>
      <c r="D1067" s="2" t="s">
        <v>34</v>
      </c>
      <c r="E1067" s="5" t="s">
        <v>155</v>
      </c>
      <c r="F1067" s="3" t="s">
        <v>156</v>
      </c>
      <c r="G1067" s="3" t="s">
        <v>21</v>
      </c>
      <c r="H1067" s="2" t="s">
        <v>22</v>
      </c>
      <c r="I1067" s="2" t="s">
        <v>2759</v>
      </c>
      <c r="J1067" s="3" t="str">
        <f>HYPERLINK("https://www.boe.es/gazeta/dias/1833/08/01/pdfs/GMD-1833-93.pdf#page=4","Abrir facsímil")</f>
        <v>Abrir facsímil</v>
      </c>
      <c r="K1067" s="3" t="s">
        <v>24</v>
      </c>
    </row>
    <row r="1068" spans="1:11" ht="42" customHeight="1">
      <c r="A1068" s="2" t="s">
        <v>2760</v>
      </c>
      <c r="B1068" s="2" t="s">
        <v>2761</v>
      </c>
      <c r="C1068" s="2" t="s">
        <v>33</v>
      </c>
      <c r="D1068" s="2" t="s">
        <v>34</v>
      </c>
      <c r="E1068" s="5" t="s">
        <v>150</v>
      </c>
      <c r="F1068" s="3" t="s">
        <v>151</v>
      </c>
      <c r="G1068" s="3" t="s">
        <v>89</v>
      </c>
      <c r="H1068" s="2" t="s">
        <v>22</v>
      </c>
      <c r="I1068" s="2" t="s">
        <v>2762</v>
      </c>
      <c r="J1068" s="3" t="str">
        <f>HYPERLINK("https://www.boe.es/gazeta/dias/1833/10/24/pdfs/GMD-1833-131.pdf#page=3","Abrir facsímil")</f>
        <v>Abrir facsímil</v>
      </c>
      <c r="K1068" s="3" t="s">
        <v>24</v>
      </c>
    </row>
    <row r="1069" spans="1:11" ht="42" customHeight="1">
      <c r="A1069" s="2" t="s">
        <v>2763</v>
      </c>
      <c r="B1069" s="2" t="s">
        <v>2764</v>
      </c>
      <c r="C1069" s="2" t="s">
        <v>33</v>
      </c>
      <c r="D1069" s="2" t="s">
        <v>34</v>
      </c>
      <c r="E1069" s="5" t="s">
        <v>208</v>
      </c>
      <c r="F1069" s="3" t="s">
        <v>209</v>
      </c>
      <c r="G1069" s="3" t="s">
        <v>45</v>
      </c>
      <c r="H1069" s="2" t="s">
        <v>22</v>
      </c>
      <c r="I1069" s="2" t="s">
        <v>2765</v>
      </c>
      <c r="J1069" s="3" t="str">
        <f>HYPERLINK("https://www.boe.es/gazeta/dias/1833/01/01/pdfs/GMD-1833-1.pdf#page=6","Abrir facsímil")</f>
        <v>Abrir facsímil</v>
      </c>
      <c r="K1069" s="3" t="s">
        <v>24</v>
      </c>
    </row>
    <row r="1070" spans="1:11" ht="42" customHeight="1">
      <c r="A1070" s="2" t="s">
        <v>2766</v>
      </c>
      <c r="B1070" s="2" t="s">
        <v>2767</v>
      </c>
      <c r="C1070" s="2" t="s">
        <v>33</v>
      </c>
      <c r="D1070" s="2" t="s">
        <v>34</v>
      </c>
      <c r="E1070" s="5" t="s">
        <v>1765</v>
      </c>
      <c r="F1070" s="3" t="s">
        <v>1766</v>
      </c>
      <c r="G1070" s="3" t="s">
        <v>21</v>
      </c>
      <c r="H1070" s="2" t="s">
        <v>22</v>
      </c>
      <c r="I1070" s="2" t="s">
        <v>2768</v>
      </c>
      <c r="J1070" s="3" t="str">
        <f>HYPERLINK("https://www.boe.es/gazeta/dias/1833/01/10/pdfs/GMD-1833-5.pdf#page=4","Abrir facsímil")</f>
        <v>Abrir facsímil</v>
      </c>
      <c r="K1070" s="3" t="s">
        <v>24</v>
      </c>
    </row>
    <row r="1071" spans="1:11" ht="42" customHeight="1">
      <c r="A1071" s="2" t="s">
        <v>2769</v>
      </c>
      <c r="B1071" s="2" t="s">
        <v>2770</v>
      </c>
      <c r="C1071" s="2" t="s">
        <v>122</v>
      </c>
      <c r="D1071" s="2" t="s">
        <v>18</v>
      </c>
      <c r="E1071" s="5" t="s">
        <v>739</v>
      </c>
      <c r="F1071" s="3" t="s">
        <v>740</v>
      </c>
      <c r="G1071" s="3" t="s">
        <v>37</v>
      </c>
      <c r="H1071" s="2" t="s">
        <v>22</v>
      </c>
      <c r="I1071" s="2" t="s">
        <v>2771</v>
      </c>
      <c r="J1071" s="3" t="str">
        <f>HYPERLINK("https://www.boe.es/gazeta/dias/1833/07/06/pdfs/GMD-1833-82.pdf#page=2","Abrir facsímil")</f>
        <v>Abrir facsímil</v>
      </c>
      <c r="K1071" s="3" t="s">
        <v>24</v>
      </c>
    </row>
    <row r="1072" spans="1:11" ht="42" customHeight="1">
      <c r="A1072" s="2" t="s">
        <v>2772</v>
      </c>
      <c r="B1072" s="2" t="s">
        <v>2772</v>
      </c>
      <c r="C1072" s="2" t="s">
        <v>49</v>
      </c>
      <c r="D1072" s="2" t="s">
        <v>50</v>
      </c>
      <c r="E1072" s="5" t="s">
        <v>92</v>
      </c>
      <c r="F1072" s="3" t="s">
        <v>93</v>
      </c>
      <c r="G1072" s="3" t="s">
        <v>21</v>
      </c>
      <c r="H1072" s="2" t="s">
        <v>22</v>
      </c>
      <c r="I1072" s="2" t="s">
        <v>2773</v>
      </c>
      <c r="J1072" s="3" t="str">
        <f>HYPERLINK("https://www.boe.es/gazeta/dias/1833/05/21/pdfs/GMD-1833-62.pdf#page=4","Abrir facsímil")</f>
        <v>Abrir facsímil</v>
      </c>
      <c r="K1072" s="3" t="s">
        <v>24</v>
      </c>
    </row>
    <row r="1073" spans="1:11" ht="42" customHeight="1">
      <c r="A1073" s="2" t="s">
        <v>2774</v>
      </c>
      <c r="B1073" s="2" t="s">
        <v>2775</v>
      </c>
      <c r="C1073" s="2" t="s">
        <v>33</v>
      </c>
      <c r="D1073" s="2" t="s">
        <v>34</v>
      </c>
      <c r="E1073" s="5" t="s">
        <v>596</v>
      </c>
      <c r="F1073" s="3" t="s">
        <v>597</v>
      </c>
      <c r="G1073" s="3" t="s">
        <v>89</v>
      </c>
      <c r="H1073" s="2" t="s">
        <v>22</v>
      </c>
      <c r="I1073" s="2" t="s">
        <v>2776</v>
      </c>
      <c r="J1073" s="3" t="str">
        <f>HYPERLINK("https://www.boe.es/gazeta/dias/1833/10/29/pdfs/GMD-1833-134.pdf#page=3","Abrir facsímil")</f>
        <v>Abrir facsímil</v>
      </c>
      <c r="K1073" s="3" t="s">
        <v>24</v>
      </c>
    </row>
    <row r="1074" spans="1:11" ht="42" customHeight="1">
      <c r="A1074" s="2" t="s">
        <v>2777</v>
      </c>
      <c r="B1074" s="2" t="s">
        <v>2778</v>
      </c>
      <c r="C1074" s="2" t="s">
        <v>49</v>
      </c>
      <c r="D1074" s="2" t="s">
        <v>50</v>
      </c>
      <c r="E1074" s="5" t="s">
        <v>1138</v>
      </c>
      <c r="F1074" s="3" t="s">
        <v>1139</v>
      </c>
      <c r="G1074" s="3" t="s">
        <v>56</v>
      </c>
      <c r="H1074" s="2" t="s">
        <v>22</v>
      </c>
      <c r="I1074" s="2" t="s">
        <v>2779</v>
      </c>
      <c r="J1074" s="3" t="str">
        <f>HYPERLINK("https://www.boe.es/gazeta/dias/1833/10/26/pdfs/GMD-1833-132.pdf#page=1","Abrir facsímil")</f>
        <v>Abrir facsímil</v>
      </c>
      <c r="K1074" s="3" t="s">
        <v>24</v>
      </c>
    </row>
    <row r="1075" spans="1:11" ht="42" customHeight="1">
      <c r="A1075" s="2" t="s">
        <v>2780</v>
      </c>
      <c r="B1075" s="2" t="s">
        <v>2781</v>
      </c>
      <c r="C1075" s="2" t="s">
        <v>49</v>
      </c>
      <c r="D1075" s="2" t="s">
        <v>50</v>
      </c>
      <c r="E1075" s="5" t="s">
        <v>227</v>
      </c>
      <c r="F1075" s="3" t="s">
        <v>228</v>
      </c>
      <c r="G1075" s="3" t="s">
        <v>89</v>
      </c>
      <c r="H1075" s="2" t="s">
        <v>22</v>
      </c>
      <c r="I1075" s="2" t="s">
        <v>2782</v>
      </c>
      <c r="J1075" s="3" t="str">
        <f>HYPERLINK("https://www.boe.es/gazeta/dias/1833/08/08/pdfs/GMD-1833-96.pdf#page=3","Abrir facsímil")</f>
        <v>Abrir facsímil</v>
      </c>
      <c r="K1075" s="3" t="s">
        <v>24</v>
      </c>
    </row>
    <row r="1076" spans="1:11" ht="42" customHeight="1">
      <c r="A1076" s="2" t="s">
        <v>2783</v>
      </c>
      <c r="B1076" s="2" t="s">
        <v>2784</v>
      </c>
      <c r="C1076" s="2" t="s">
        <v>26</v>
      </c>
      <c r="D1076" s="2" t="s">
        <v>18</v>
      </c>
      <c r="E1076" s="5" t="s">
        <v>377</v>
      </c>
      <c r="F1076" s="3" t="s">
        <v>378</v>
      </c>
      <c r="G1076" s="3" t="s">
        <v>37</v>
      </c>
      <c r="H1076" s="2" t="s">
        <v>22</v>
      </c>
      <c r="I1076" s="2" t="s">
        <v>2785</v>
      </c>
      <c r="J1076" s="3" t="str">
        <f>HYPERLINK("https://www.boe.es/gazeta/dias/1833/02/05/pdfs/GMD-1833-16.pdf#page=2","Abrir facsímil")</f>
        <v>Abrir facsímil</v>
      </c>
      <c r="K1076" s="3" t="s">
        <v>24</v>
      </c>
    </row>
    <row r="1077" spans="1:11" ht="42" customHeight="1">
      <c r="A1077" s="2" t="s">
        <v>2786</v>
      </c>
      <c r="B1077" s="2" t="s">
        <v>2787</v>
      </c>
      <c r="C1077" s="2" t="s">
        <v>33</v>
      </c>
      <c r="D1077" s="2" t="s">
        <v>34</v>
      </c>
      <c r="E1077" s="5" t="s">
        <v>266</v>
      </c>
      <c r="F1077" s="3" t="s">
        <v>267</v>
      </c>
      <c r="G1077" s="3" t="s">
        <v>664</v>
      </c>
      <c r="H1077" s="2" t="s">
        <v>22</v>
      </c>
      <c r="I1077" s="2" t="s">
        <v>2788</v>
      </c>
      <c r="J1077" s="3" t="str">
        <f>HYPERLINK("https://www.boe.es/gazeta/dias/1833/10/05/pdfs/GMD-1833-122.pdf#page=8","Abrir facsímil")</f>
        <v>Abrir facsímil</v>
      </c>
      <c r="K1077" s="3" t="s">
        <v>24</v>
      </c>
    </row>
    <row r="1078" spans="1:11" ht="42" customHeight="1">
      <c r="A1078" s="2" t="s">
        <v>2789</v>
      </c>
      <c r="B1078" s="2" t="s">
        <v>2789</v>
      </c>
      <c r="C1078" s="2" t="s">
        <v>17</v>
      </c>
      <c r="D1078" s="2" t="s">
        <v>18</v>
      </c>
      <c r="E1078" s="5" t="s">
        <v>285</v>
      </c>
      <c r="F1078" s="3" t="s">
        <v>286</v>
      </c>
      <c r="G1078" s="3" t="s">
        <v>37</v>
      </c>
      <c r="H1078" s="2" t="s">
        <v>22</v>
      </c>
      <c r="I1078" s="2" t="s">
        <v>2790</v>
      </c>
      <c r="J1078" s="3" t="str">
        <f>HYPERLINK("https://www.boe.es/gazeta/dias/1833/04/04/pdfs/GMD-1833-41.pdf#page=2","Abrir facsímil")</f>
        <v>Abrir facsímil</v>
      </c>
      <c r="K1078" s="3" t="s">
        <v>24</v>
      </c>
    </row>
    <row r="1079" spans="1:11" ht="42" customHeight="1">
      <c r="A1079" s="2" t="s">
        <v>2791</v>
      </c>
      <c r="B1079" s="2" t="s">
        <v>2792</v>
      </c>
      <c r="C1079" s="2" t="s">
        <v>49</v>
      </c>
      <c r="D1079" s="2" t="s">
        <v>50</v>
      </c>
      <c r="E1079" s="5" t="s">
        <v>213</v>
      </c>
      <c r="F1079" s="3" t="s">
        <v>214</v>
      </c>
      <c r="G1079" s="3" t="s">
        <v>56</v>
      </c>
      <c r="H1079" s="2" t="s">
        <v>22</v>
      </c>
      <c r="I1079" s="2" t="s">
        <v>2793</v>
      </c>
      <c r="J1079" s="3" t="str">
        <f>HYPERLINK("https://www.boe.es/gazeta/dias/1833/08/17/pdfs/GMD-1833-100.pdf#page=1","Abrir facsímil")</f>
        <v>Abrir facsímil</v>
      </c>
      <c r="K1079" s="3" t="s">
        <v>24</v>
      </c>
    </row>
    <row r="1080" spans="1:11" ht="42" customHeight="1">
      <c r="A1080" s="2" t="s">
        <v>2794</v>
      </c>
      <c r="B1080" s="2" t="s">
        <v>2794</v>
      </c>
      <c r="C1080" s="2" t="s">
        <v>17</v>
      </c>
      <c r="D1080" s="2" t="s">
        <v>18</v>
      </c>
      <c r="E1080" s="5" t="s">
        <v>95</v>
      </c>
      <c r="F1080" s="3" t="s">
        <v>96</v>
      </c>
      <c r="G1080" s="3" t="s">
        <v>37</v>
      </c>
      <c r="H1080" s="2" t="s">
        <v>22</v>
      </c>
      <c r="I1080" s="2" t="s">
        <v>2795</v>
      </c>
      <c r="J1080" s="3" t="str">
        <f>HYPERLINK("https://www.boe.es/gazeta/dias/1833/06/20/pdfs/GMD-1833-75.pdf#page=2","Abrir facsímil")</f>
        <v>Abrir facsímil</v>
      </c>
      <c r="K1080" s="3" t="s">
        <v>24</v>
      </c>
    </row>
    <row r="1081" spans="1:11" ht="42" customHeight="1">
      <c r="A1081" s="2" t="s">
        <v>2794</v>
      </c>
      <c r="B1081" s="2" t="s">
        <v>2794</v>
      </c>
      <c r="C1081" s="2" t="s">
        <v>122</v>
      </c>
      <c r="D1081" s="2" t="s">
        <v>18</v>
      </c>
      <c r="E1081" s="5" t="s">
        <v>659</v>
      </c>
      <c r="F1081" s="3" t="s">
        <v>660</v>
      </c>
      <c r="G1081" s="3" t="s">
        <v>37</v>
      </c>
      <c r="H1081" s="2" t="s">
        <v>22</v>
      </c>
      <c r="I1081" s="2" t="s">
        <v>2796</v>
      </c>
      <c r="J1081" s="3" t="str">
        <f>HYPERLINK("https://www.boe.es/gazeta/dias/1833/07/09/pdfs/GMD-1833-83.pdf#page=2","Abrir facsímil")</f>
        <v>Abrir facsímil</v>
      </c>
      <c r="K1081" s="3" t="s">
        <v>24</v>
      </c>
    </row>
    <row r="1082" spans="1:11" ht="42" customHeight="1">
      <c r="A1082" s="2" t="s">
        <v>2797</v>
      </c>
      <c r="B1082" s="2" t="s">
        <v>2798</v>
      </c>
      <c r="C1082" s="2" t="s">
        <v>33</v>
      </c>
      <c r="D1082" s="2" t="s">
        <v>34</v>
      </c>
      <c r="E1082" s="5" t="s">
        <v>137</v>
      </c>
      <c r="F1082" s="3" t="s">
        <v>138</v>
      </c>
      <c r="G1082" s="3" t="s">
        <v>21</v>
      </c>
      <c r="H1082" s="2" t="s">
        <v>22</v>
      </c>
      <c r="I1082" s="2" t="s">
        <v>2799</v>
      </c>
      <c r="J1082" s="3" t="str">
        <f>HYPERLINK("https://www.boe.es/gazeta/dias/1833/03/12/pdfs/GMD-1833-31.pdf#page=4","Abrir facsímil")</f>
        <v>Abrir facsímil</v>
      </c>
      <c r="K1082" s="3" t="s">
        <v>24</v>
      </c>
    </row>
    <row r="1083" spans="1:11" ht="42" customHeight="1">
      <c r="A1083" s="2" t="s">
        <v>2800</v>
      </c>
      <c r="B1083" s="2" t="s">
        <v>2801</v>
      </c>
      <c r="C1083" s="2" t="s">
        <v>33</v>
      </c>
      <c r="D1083" s="2" t="s">
        <v>34</v>
      </c>
      <c r="E1083" s="5" t="s">
        <v>66</v>
      </c>
      <c r="F1083" s="3" t="s">
        <v>67</v>
      </c>
      <c r="G1083" s="3" t="s">
        <v>68</v>
      </c>
      <c r="H1083" s="2" t="s">
        <v>22</v>
      </c>
      <c r="I1083" s="2" t="s">
        <v>2802</v>
      </c>
      <c r="J1083" s="3" t="str">
        <f>HYPERLINK("https://www.boe.es/gazeta/dias/1833/01/31/pdfs/GMD-1833-14.pdf#page=4","Abrir facsímil")</f>
        <v>Abrir facsímil</v>
      </c>
      <c r="K1083" s="3" t="s">
        <v>24</v>
      </c>
    </row>
    <row r="1084" spans="1:11" ht="42" customHeight="1">
      <c r="A1084" s="2" t="s">
        <v>2803</v>
      </c>
      <c r="B1084" s="2" t="s">
        <v>2804</v>
      </c>
      <c r="C1084" s="2" t="s">
        <v>49</v>
      </c>
      <c r="D1084" s="2" t="s">
        <v>50</v>
      </c>
      <c r="E1084" s="5" t="s">
        <v>647</v>
      </c>
      <c r="F1084" s="3" t="s">
        <v>648</v>
      </c>
      <c r="G1084" s="3" t="s">
        <v>649</v>
      </c>
      <c r="H1084" s="2" t="s">
        <v>22</v>
      </c>
      <c r="I1084" s="2" t="s">
        <v>2805</v>
      </c>
      <c r="J1084" s="3" t="str">
        <f>HYPERLINK("https://www.boe.es/gazeta/dias/1833/03/26/pdfs/GMD-1833-37.pdf#page=4","Abrir facsímil")</f>
        <v>Abrir facsímil</v>
      </c>
      <c r="K1084" s="3" t="s">
        <v>24</v>
      </c>
    </row>
    <row r="1085" spans="1:11" ht="42" customHeight="1">
      <c r="A1085" s="2" t="s">
        <v>2806</v>
      </c>
      <c r="B1085" s="2" t="s">
        <v>2807</v>
      </c>
      <c r="C1085" s="2" t="s">
        <v>131</v>
      </c>
      <c r="D1085" s="2" t="s">
        <v>18</v>
      </c>
      <c r="E1085" s="5" t="s">
        <v>506</v>
      </c>
      <c r="F1085" s="3" t="s">
        <v>507</v>
      </c>
      <c r="G1085" s="3" t="s">
        <v>21</v>
      </c>
      <c r="H1085" s="2" t="s">
        <v>22</v>
      </c>
      <c r="I1085" s="2" t="s">
        <v>2808</v>
      </c>
      <c r="J1085" s="3" t="str">
        <f>HYPERLINK("https://www.boe.es/gazeta/dias/1833/02/14/pdfs/GMD-1833-20.pdf#page=4","Abrir facsímil")</f>
        <v>Abrir facsímil</v>
      </c>
      <c r="K1085" s="3" t="s">
        <v>24</v>
      </c>
    </row>
    <row r="1086" spans="1:11" ht="42" customHeight="1">
      <c r="A1086" s="2" t="s">
        <v>2809</v>
      </c>
      <c r="B1086" s="2" t="s">
        <v>2809</v>
      </c>
      <c r="C1086" s="2" t="s">
        <v>49</v>
      </c>
      <c r="D1086" s="2" t="s">
        <v>50</v>
      </c>
      <c r="E1086" s="5" t="s">
        <v>659</v>
      </c>
      <c r="F1086" s="3" t="s">
        <v>660</v>
      </c>
      <c r="G1086" s="3" t="s">
        <v>37</v>
      </c>
      <c r="H1086" s="2" t="s">
        <v>22</v>
      </c>
      <c r="I1086" s="2" t="s">
        <v>2810</v>
      </c>
      <c r="J1086" s="3" t="str">
        <f>HYPERLINK("https://www.boe.es/gazeta/dias/1833/07/09/pdfs/GMD-1833-83.pdf#page=2","Abrir facsímil")</f>
        <v>Abrir facsímil</v>
      </c>
      <c r="K1086" s="3" t="s">
        <v>24</v>
      </c>
    </row>
    <row r="1087" spans="1:11" ht="42" customHeight="1">
      <c r="A1087" s="2" t="s">
        <v>2809</v>
      </c>
      <c r="B1087" s="2" t="s">
        <v>2809</v>
      </c>
      <c r="C1087" s="2" t="s">
        <v>26</v>
      </c>
      <c r="D1087" s="2" t="s">
        <v>18</v>
      </c>
      <c r="E1087" s="5" t="s">
        <v>578</v>
      </c>
      <c r="F1087" s="3" t="s">
        <v>579</v>
      </c>
      <c r="G1087" s="3" t="s">
        <v>89</v>
      </c>
      <c r="H1087" s="2" t="s">
        <v>22</v>
      </c>
      <c r="I1087" s="2" t="s">
        <v>2811</v>
      </c>
      <c r="J1087" s="3" t="str">
        <f>HYPERLINK("https://www.boe.es/gazeta/dias/1833/08/22/pdfs/GMD-1833-102.pdf#page=3","Abrir facsímil")</f>
        <v>Abrir facsímil</v>
      </c>
      <c r="K1087" s="3" t="s">
        <v>24</v>
      </c>
    </row>
    <row r="1088" spans="1:11" ht="42" customHeight="1">
      <c r="A1088" s="2" t="s">
        <v>2812</v>
      </c>
      <c r="B1088" s="2" t="s">
        <v>2812</v>
      </c>
      <c r="C1088" s="2" t="s">
        <v>49</v>
      </c>
      <c r="D1088" s="2" t="s">
        <v>50</v>
      </c>
      <c r="E1088" s="5" t="s">
        <v>1882</v>
      </c>
      <c r="F1088" s="3" t="s">
        <v>1883</v>
      </c>
      <c r="G1088" s="3" t="s">
        <v>37</v>
      </c>
      <c r="H1088" s="2" t="s">
        <v>22</v>
      </c>
      <c r="I1088" s="2" t="s">
        <v>2813</v>
      </c>
      <c r="J1088" s="3" t="str">
        <f>HYPERLINK("https://www.boe.es/gazeta/dias/1833/04/16/pdfs/GMD-1833-47.pdf#page=2","Abrir facsímil")</f>
        <v>Abrir facsímil</v>
      </c>
      <c r="K1088" s="3" t="s">
        <v>24</v>
      </c>
    </row>
    <row r="1089" spans="1:11" ht="42" customHeight="1">
      <c r="A1089" s="2" t="s">
        <v>2812</v>
      </c>
      <c r="B1089" s="2" t="s">
        <v>2812</v>
      </c>
      <c r="C1089" s="2" t="s">
        <v>49</v>
      </c>
      <c r="D1089" s="2" t="s">
        <v>50</v>
      </c>
      <c r="E1089" s="5" t="s">
        <v>1083</v>
      </c>
      <c r="F1089" s="3" t="s">
        <v>1084</v>
      </c>
      <c r="G1089" s="3" t="s">
        <v>37</v>
      </c>
      <c r="H1089" s="2" t="s">
        <v>22</v>
      </c>
      <c r="I1089" s="2" t="s">
        <v>2814</v>
      </c>
      <c r="J1089" s="3" t="str">
        <f>HYPERLINK("https://www.boe.es/gazeta/dias/1833/07/11/pdfs/GMD-1833-84.pdf#page=2","Abrir facsímil")</f>
        <v>Abrir facsímil</v>
      </c>
      <c r="K1089" s="3" t="s">
        <v>24</v>
      </c>
    </row>
    <row r="1090" spans="1:11" ht="42" customHeight="1">
      <c r="A1090" s="2" t="s">
        <v>2815</v>
      </c>
      <c r="B1090" s="2" t="s">
        <v>2816</v>
      </c>
      <c r="C1090" s="2" t="s">
        <v>33</v>
      </c>
      <c r="D1090" s="2" t="s">
        <v>34</v>
      </c>
      <c r="E1090" s="5" t="s">
        <v>1087</v>
      </c>
      <c r="F1090" s="3" t="s">
        <v>1088</v>
      </c>
      <c r="G1090" s="3" t="s">
        <v>21</v>
      </c>
      <c r="H1090" s="2" t="s">
        <v>22</v>
      </c>
      <c r="I1090" s="2" t="s">
        <v>2817</v>
      </c>
      <c r="J1090" s="3" t="str">
        <f>HYPERLINK("https://www.boe.es/gazeta/dias/1833/01/24/pdfs/GMD-1833-11.pdf#page=4","Abrir facsímil")</f>
        <v>Abrir facsímil</v>
      </c>
      <c r="K1090" s="3" t="s">
        <v>24</v>
      </c>
    </row>
    <row r="1091" spans="1:11" ht="42" customHeight="1">
      <c r="A1091" s="2" t="s">
        <v>2818</v>
      </c>
      <c r="B1091" s="2" t="s">
        <v>2819</v>
      </c>
      <c r="C1091" s="2" t="s">
        <v>49</v>
      </c>
      <c r="D1091" s="2" t="s">
        <v>50</v>
      </c>
      <c r="E1091" s="5" t="s">
        <v>436</v>
      </c>
      <c r="F1091" s="3" t="s">
        <v>437</v>
      </c>
      <c r="G1091" s="3" t="s">
        <v>628</v>
      </c>
      <c r="H1091" s="2" t="s">
        <v>22</v>
      </c>
      <c r="I1091" s="2" t="s">
        <v>2820</v>
      </c>
      <c r="J1091" s="3" t="str">
        <f>HYPERLINK("https://www.boe.es/gazeta/dias/1833/03/23/pdfs/GMD-1833-36.pdf#page=6","Abrir facsímil")</f>
        <v>Abrir facsímil</v>
      </c>
      <c r="K1091" s="3" t="s">
        <v>24</v>
      </c>
    </row>
    <row r="1092" spans="1:11" ht="42" customHeight="1">
      <c r="A1092" s="2" t="s">
        <v>2821</v>
      </c>
      <c r="B1092" s="2" t="s">
        <v>2821</v>
      </c>
      <c r="C1092" s="2" t="s">
        <v>33</v>
      </c>
      <c r="D1092" s="2" t="s">
        <v>34</v>
      </c>
      <c r="E1092" s="5" t="s">
        <v>409</v>
      </c>
      <c r="F1092" s="3" t="s">
        <v>410</v>
      </c>
      <c r="G1092" s="3" t="s">
        <v>89</v>
      </c>
      <c r="H1092" s="2" t="s">
        <v>22</v>
      </c>
      <c r="I1092" s="2" t="s">
        <v>2822</v>
      </c>
      <c r="J1092" s="3" t="str">
        <f>HYPERLINK("https://www.boe.es/gazeta/dias/1833/11/23/pdfs/GMD-1833-147.pdf#page=3","Abrir facsímil")</f>
        <v>Abrir facsímil</v>
      </c>
      <c r="K1092" s="3" t="s">
        <v>24</v>
      </c>
    </row>
    <row r="1093" spans="1:11" ht="42" customHeight="1">
      <c r="A1093" s="2" t="s">
        <v>2823</v>
      </c>
      <c r="B1093" s="2" t="s">
        <v>2823</v>
      </c>
      <c r="C1093" s="2" t="s">
        <v>33</v>
      </c>
      <c r="D1093" s="2" t="s">
        <v>34</v>
      </c>
      <c r="E1093" s="5" t="s">
        <v>114</v>
      </c>
      <c r="F1093" s="3" t="s">
        <v>115</v>
      </c>
      <c r="G1093" s="3" t="s">
        <v>89</v>
      </c>
      <c r="H1093" s="2" t="s">
        <v>22</v>
      </c>
      <c r="I1093" s="2" t="s">
        <v>2824</v>
      </c>
      <c r="J1093" s="3" t="str">
        <f>HYPERLINK("https://www.boe.es/gazeta/dias/1833/08/20/pdfs/GMD-1833-101.pdf#page=3","Abrir facsímil")</f>
        <v>Abrir facsímil</v>
      </c>
      <c r="K1093" s="3" t="s">
        <v>24</v>
      </c>
    </row>
    <row r="1094" spans="1:11" ht="42" customHeight="1">
      <c r="A1094" s="2" t="s">
        <v>2825</v>
      </c>
      <c r="B1094" s="2" t="s">
        <v>2825</v>
      </c>
      <c r="C1094" s="2" t="s">
        <v>49</v>
      </c>
      <c r="D1094" s="2" t="s">
        <v>50</v>
      </c>
      <c r="E1094" s="5" t="s">
        <v>125</v>
      </c>
      <c r="F1094" s="3" t="s">
        <v>126</v>
      </c>
      <c r="G1094" s="3" t="s">
        <v>696</v>
      </c>
      <c r="H1094" s="2" t="s">
        <v>22</v>
      </c>
      <c r="I1094" s="2" t="s">
        <v>2826</v>
      </c>
      <c r="J1094" s="3" t="str">
        <f>HYPERLINK("https://www.boe.es/gazeta/dias/1833/08/29/pdfs/GMD-1833-105.pdf#page=3","Abrir facsímil")</f>
        <v>Abrir facsímil</v>
      </c>
      <c r="K1094" s="3" t="s">
        <v>24</v>
      </c>
    </row>
    <row r="1095" spans="1:11" ht="42" customHeight="1">
      <c r="A1095" s="2" t="s">
        <v>2827</v>
      </c>
      <c r="B1095" s="2" t="s">
        <v>2827</v>
      </c>
      <c r="C1095" s="2" t="s">
        <v>49</v>
      </c>
      <c r="D1095" s="2" t="s">
        <v>50</v>
      </c>
      <c r="E1095" s="5" t="s">
        <v>125</v>
      </c>
      <c r="F1095" s="3" t="s">
        <v>126</v>
      </c>
      <c r="G1095" s="3" t="s">
        <v>696</v>
      </c>
      <c r="H1095" s="2" t="s">
        <v>22</v>
      </c>
      <c r="I1095" s="2" t="s">
        <v>2828</v>
      </c>
      <c r="J1095" s="3" t="str">
        <f>HYPERLINK("https://www.boe.es/gazeta/dias/1833/08/29/pdfs/GMD-1833-105.pdf#page=3","Abrir facsímil")</f>
        <v>Abrir facsímil</v>
      </c>
      <c r="K1095" s="3" t="s">
        <v>24</v>
      </c>
    </row>
    <row r="1096" spans="1:11" ht="42" customHeight="1">
      <c r="A1096" s="2" t="s">
        <v>2827</v>
      </c>
      <c r="B1096" s="2" t="s">
        <v>2827</v>
      </c>
      <c r="C1096" s="2" t="s">
        <v>49</v>
      </c>
      <c r="D1096" s="2" t="s">
        <v>50</v>
      </c>
      <c r="E1096" s="5" t="s">
        <v>584</v>
      </c>
      <c r="F1096" s="3" t="s">
        <v>585</v>
      </c>
      <c r="G1096" s="3" t="s">
        <v>56</v>
      </c>
      <c r="H1096" s="2" t="s">
        <v>22</v>
      </c>
      <c r="I1096" s="2" t="s">
        <v>2829</v>
      </c>
      <c r="J1096" s="3" t="str">
        <f>HYPERLINK("https://www.boe.es/gazeta/dias/1833/08/31/pdfs/GMD-1833-106.pdf#page=1","Abrir facsímil")</f>
        <v>Abrir facsímil</v>
      </c>
      <c r="K1096" s="3" t="s">
        <v>24</v>
      </c>
    </row>
    <row r="1097" spans="1:11" ht="42" customHeight="1">
      <c r="A1097" s="2" t="s">
        <v>2830</v>
      </c>
      <c r="B1097" s="2" t="s">
        <v>2831</v>
      </c>
      <c r="C1097" s="2" t="s">
        <v>49</v>
      </c>
      <c r="D1097" s="2" t="s">
        <v>50</v>
      </c>
      <c r="E1097" s="5" t="s">
        <v>95</v>
      </c>
      <c r="F1097" s="3" t="s">
        <v>96</v>
      </c>
      <c r="G1097" s="3" t="s">
        <v>21</v>
      </c>
      <c r="H1097" s="2" t="s">
        <v>22</v>
      </c>
      <c r="I1097" s="2" t="s">
        <v>2832</v>
      </c>
      <c r="J1097" s="3" t="str">
        <f>HYPERLINK("https://www.boe.es/gazeta/dias/1833/06/20/pdfs/GMD-1833-75.pdf#page=4","Abrir facsímil")</f>
        <v>Abrir facsímil</v>
      </c>
      <c r="K1097" s="3" t="s">
        <v>24</v>
      </c>
    </row>
    <row r="1098" spans="1:11" ht="42" customHeight="1">
      <c r="A1098" s="2" t="s">
        <v>2833</v>
      </c>
      <c r="B1098" s="2" t="s">
        <v>2834</v>
      </c>
      <c r="C1098" s="2" t="s">
        <v>33</v>
      </c>
      <c r="D1098" s="2" t="s">
        <v>34</v>
      </c>
      <c r="E1098" s="5" t="s">
        <v>1138</v>
      </c>
      <c r="F1098" s="3" t="s">
        <v>1139</v>
      </c>
      <c r="G1098" s="3" t="s">
        <v>56</v>
      </c>
      <c r="H1098" s="2" t="s">
        <v>22</v>
      </c>
      <c r="I1098" s="2" t="s">
        <v>2835</v>
      </c>
      <c r="J1098" s="3" t="str">
        <f>HYPERLINK("https://www.boe.es/gazeta/dias/1833/10/26/pdfs/GMD-1833-132.pdf#page=1","Abrir facsímil")</f>
        <v>Abrir facsímil</v>
      </c>
      <c r="K1098" s="3" t="s">
        <v>24</v>
      </c>
    </row>
    <row r="1099" spans="1:11" ht="42" customHeight="1">
      <c r="A1099" s="2" t="s">
        <v>2836</v>
      </c>
      <c r="B1099" s="2" t="s">
        <v>2837</v>
      </c>
      <c r="C1099" s="2" t="s">
        <v>33</v>
      </c>
      <c r="D1099" s="2" t="s">
        <v>34</v>
      </c>
      <c r="E1099" s="5" t="s">
        <v>125</v>
      </c>
      <c r="F1099" s="3" t="s">
        <v>126</v>
      </c>
      <c r="G1099" s="3" t="s">
        <v>127</v>
      </c>
      <c r="H1099" s="2" t="s">
        <v>22</v>
      </c>
      <c r="I1099" s="2" t="s">
        <v>2838</v>
      </c>
      <c r="J1099" s="3" t="str">
        <f>HYPERLINK("https://www.boe.es/gazeta/dias/1833/08/29/pdfs/GMD-1833-105.pdf#page=5","Abrir facsímil")</f>
        <v>Abrir facsímil</v>
      </c>
      <c r="K1099" s="3" t="s">
        <v>24</v>
      </c>
    </row>
    <row r="1100" spans="1:11" ht="42" customHeight="1">
      <c r="A1100" s="2" t="s">
        <v>2839</v>
      </c>
      <c r="B1100" s="2" t="s">
        <v>2840</v>
      </c>
      <c r="C1100" s="2" t="s">
        <v>26</v>
      </c>
      <c r="D1100" s="2" t="s">
        <v>18</v>
      </c>
      <c r="E1100" s="5" t="s">
        <v>377</v>
      </c>
      <c r="F1100" s="3" t="s">
        <v>378</v>
      </c>
      <c r="G1100" s="3" t="s">
        <v>37</v>
      </c>
      <c r="H1100" s="2" t="s">
        <v>22</v>
      </c>
      <c r="I1100" s="2" t="s">
        <v>2841</v>
      </c>
      <c r="J1100" s="3" t="str">
        <f>HYPERLINK("https://www.boe.es/gazeta/dias/1833/02/05/pdfs/GMD-1833-16.pdf#page=2","Abrir facsímil")</f>
        <v>Abrir facsímil</v>
      </c>
      <c r="K1100" s="3" t="s">
        <v>24</v>
      </c>
    </row>
    <row r="1101" spans="1:11" ht="42" customHeight="1">
      <c r="A1101" s="2" t="s">
        <v>2842</v>
      </c>
      <c r="B1101" s="2" t="s">
        <v>2843</v>
      </c>
      <c r="C1101" s="2" t="s">
        <v>49</v>
      </c>
      <c r="D1101" s="2" t="s">
        <v>50</v>
      </c>
      <c r="E1101" s="5" t="s">
        <v>558</v>
      </c>
      <c r="F1101" s="3" t="s">
        <v>559</v>
      </c>
      <c r="G1101" s="3" t="s">
        <v>21</v>
      </c>
      <c r="H1101" s="2" t="s">
        <v>22</v>
      </c>
      <c r="I1101" s="2" t="s">
        <v>2844</v>
      </c>
      <c r="J1101" s="3" t="str">
        <f>HYPERLINK("https://www.boe.es/gazeta/dias/1833/07/16/pdfs/GMD-1833-86.pdf#page=4","Abrir facsímil")</f>
        <v>Abrir facsímil</v>
      </c>
      <c r="K1101" s="3" t="s">
        <v>24</v>
      </c>
    </row>
    <row r="1102" spans="1:11" ht="42" customHeight="1">
      <c r="A1102" s="2" t="s">
        <v>2845</v>
      </c>
      <c r="B1102" s="2" t="s">
        <v>2846</v>
      </c>
      <c r="C1102" s="2" t="s">
        <v>33</v>
      </c>
      <c r="D1102" s="2" t="s">
        <v>34</v>
      </c>
      <c r="E1102" s="5" t="s">
        <v>531</v>
      </c>
      <c r="F1102" s="3" t="s">
        <v>532</v>
      </c>
      <c r="G1102" s="3" t="s">
        <v>56</v>
      </c>
      <c r="H1102" s="2" t="s">
        <v>22</v>
      </c>
      <c r="I1102" s="2" t="s">
        <v>2847</v>
      </c>
      <c r="J1102" s="3" t="str">
        <f>HYPERLINK("https://www.boe.es/gazeta/dias/1833/05/09/pdfs/GMD-1833-57.pdf#page=1","Abrir facsímil")</f>
        <v>Abrir facsímil</v>
      </c>
      <c r="K1102" s="3" t="s">
        <v>24</v>
      </c>
    </row>
    <row r="1103" spans="1:11" ht="42" customHeight="1">
      <c r="A1103" s="2" t="s">
        <v>2848</v>
      </c>
      <c r="B1103" s="2" t="s">
        <v>2848</v>
      </c>
      <c r="C1103" s="2" t="s">
        <v>33</v>
      </c>
      <c r="D1103" s="2" t="s">
        <v>34</v>
      </c>
      <c r="E1103" s="5" t="s">
        <v>233</v>
      </c>
      <c r="F1103" s="3" t="s">
        <v>234</v>
      </c>
      <c r="G1103" s="3" t="s">
        <v>89</v>
      </c>
      <c r="H1103" s="2" t="s">
        <v>22</v>
      </c>
      <c r="I1103" s="2" t="s">
        <v>2849</v>
      </c>
      <c r="J1103" s="3" t="str">
        <f>HYPERLINK("https://www.boe.es/gazeta/dias/1833/11/21/pdfs/GMD-1833-146.pdf#page=3","Abrir facsímil")</f>
        <v>Abrir facsímil</v>
      </c>
      <c r="K1103" s="3" t="s">
        <v>24</v>
      </c>
    </row>
    <row r="1104" spans="1:11" ht="42" customHeight="1">
      <c r="A1104" s="2" t="s">
        <v>2850</v>
      </c>
      <c r="B1104" s="2" t="s">
        <v>2851</v>
      </c>
      <c r="C1104" s="2" t="s">
        <v>33</v>
      </c>
      <c r="D1104" s="2" t="s">
        <v>34</v>
      </c>
      <c r="E1104" s="5" t="s">
        <v>752</v>
      </c>
      <c r="F1104" s="3" t="s">
        <v>753</v>
      </c>
      <c r="G1104" s="3" t="s">
        <v>127</v>
      </c>
      <c r="H1104" s="2" t="s">
        <v>22</v>
      </c>
      <c r="I1104" s="2" t="s">
        <v>2852</v>
      </c>
      <c r="J1104" s="3" t="str">
        <f>HYPERLINK("https://www.boe.es/gazeta/dias/1833/10/10/pdfs/GMD-1833-124.pdf#page=5","Abrir facsímil")</f>
        <v>Abrir facsímil</v>
      </c>
      <c r="K1104" s="3" t="s">
        <v>24</v>
      </c>
    </row>
    <row r="1105" spans="1:11" ht="42" customHeight="1">
      <c r="A1105" s="2" t="s">
        <v>2853</v>
      </c>
      <c r="B1105" s="2" t="s">
        <v>2854</v>
      </c>
      <c r="C1105" s="2" t="s">
        <v>33</v>
      </c>
      <c r="D1105" s="2" t="s">
        <v>34</v>
      </c>
      <c r="E1105" s="5" t="s">
        <v>409</v>
      </c>
      <c r="F1105" s="3" t="s">
        <v>410</v>
      </c>
      <c r="G1105" s="3" t="s">
        <v>127</v>
      </c>
      <c r="H1105" s="2" t="s">
        <v>22</v>
      </c>
      <c r="I1105" s="2" t="s">
        <v>2855</v>
      </c>
      <c r="J1105" s="3" t="str">
        <f>HYPERLINK("https://www.boe.es/gazeta/dias/1833/11/23/pdfs/GMD-1833-147.pdf#page=5","Abrir facsímil")</f>
        <v>Abrir facsímil</v>
      </c>
      <c r="K1105" s="3" t="s">
        <v>24</v>
      </c>
    </row>
    <row r="1106" spans="1:11" ht="42" customHeight="1">
      <c r="A1106" s="2" t="s">
        <v>2856</v>
      </c>
      <c r="B1106" s="2" t="s">
        <v>2857</v>
      </c>
      <c r="C1106" s="2" t="s">
        <v>33</v>
      </c>
      <c r="D1106" s="2" t="s">
        <v>34</v>
      </c>
      <c r="E1106" s="5" t="s">
        <v>414</v>
      </c>
      <c r="F1106" s="3" t="s">
        <v>415</v>
      </c>
      <c r="G1106" s="3" t="s">
        <v>56</v>
      </c>
      <c r="H1106" s="2" t="s">
        <v>22</v>
      </c>
      <c r="I1106" s="2" t="s">
        <v>2858</v>
      </c>
      <c r="J1106" s="3" t="str">
        <f>HYPERLINK("https://www.boe.es/gazeta/dias/1833/03/02/pdfs/GMD-1833-27.pdf#page=1","Abrir facsímil")</f>
        <v>Abrir facsímil</v>
      </c>
      <c r="K1106" s="3" t="s">
        <v>24</v>
      </c>
    </row>
    <row r="1107" spans="1:11" ht="42" customHeight="1">
      <c r="A1107" s="2" t="s">
        <v>2856</v>
      </c>
      <c r="B1107" s="2" t="s">
        <v>2857</v>
      </c>
      <c r="C1107" s="2" t="s">
        <v>49</v>
      </c>
      <c r="D1107" s="2" t="s">
        <v>50</v>
      </c>
      <c r="E1107" s="5" t="s">
        <v>1138</v>
      </c>
      <c r="F1107" s="3" t="s">
        <v>1139</v>
      </c>
      <c r="G1107" s="3" t="s">
        <v>37</v>
      </c>
      <c r="H1107" s="2" t="s">
        <v>22</v>
      </c>
      <c r="I1107" s="2" t="s">
        <v>2859</v>
      </c>
      <c r="J1107" s="3" t="str">
        <f>HYPERLINK("https://www.boe.es/gazeta/dias/1833/10/26/pdfs/GMD-1833-132.pdf#page=2","Abrir facsímil")</f>
        <v>Abrir facsímil</v>
      </c>
      <c r="K1107" s="3" t="s">
        <v>24</v>
      </c>
    </row>
    <row r="1108" spans="1:11" ht="42" customHeight="1">
      <c r="A1108" s="2" t="s">
        <v>2860</v>
      </c>
      <c r="B1108" s="2" t="s">
        <v>2861</v>
      </c>
      <c r="C1108" s="2" t="s">
        <v>26</v>
      </c>
      <c r="D1108" s="2" t="s">
        <v>18</v>
      </c>
      <c r="E1108" s="5" t="s">
        <v>623</v>
      </c>
      <c r="F1108" s="3" t="s">
        <v>624</v>
      </c>
      <c r="G1108" s="3" t="s">
        <v>127</v>
      </c>
      <c r="H1108" s="2" t="s">
        <v>22</v>
      </c>
      <c r="I1108" s="2" t="s">
        <v>2862</v>
      </c>
      <c r="J1108" s="3" t="str">
        <f>HYPERLINK("https://www.boe.es/gazeta/dias/1833/09/17/pdfs/GMD-1833-113.pdf#page=5","Abrir facsímil")</f>
        <v>Abrir facsímil</v>
      </c>
      <c r="K1108" s="3" t="s">
        <v>24</v>
      </c>
    </row>
    <row r="1109" spans="1:11" ht="42" customHeight="1">
      <c r="A1109" s="2" t="s">
        <v>2863</v>
      </c>
      <c r="B1109" s="2" t="s">
        <v>2864</v>
      </c>
      <c r="C1109" s="2" t="s">
        <v>33</v>
      </c>
      <c r="D1109" s="2" t="s">
        <v>34</v>
      </c>
      <c r="E1109" s="5" t="s">
        <v>681</v>
      </c>
      <c r="F1109" s="3" t="s">
        <v>682</v>
      </c>
      <c r="G1109" s="3" t="s">
        <v>21</v>
      </c>
      <c r="H1109" s="2" t="s">
        <v>22</v>
      </c>
      <c r="I1109" s="2" t="s">
        <v>2865</v>
      </c>
      <c r="J1109" s="3" t="str">
        <f>HYPERLINK("https://www.boe.es/gazeta/dias/1833/08/13/pdfs/GMD-1833-98.pdf#page=4","Abrir facsímil")</f>
        <v>Abrir facsímil</v>
      </c>
      <c r="K1109" s="3" t="s">
        <v>24</v>
      </c>
    </row>
    <row r="1110" spans="1:11" ht="42" customHeight="1">
      <c r="A1110" s="2" t="s">
        <v>2866</v>
      </c>
      <c r="B1110" s="2" t="s">
        <v>2866</v>
      </c>
      <c r="C1110" s="2" t="s">
        <v>26</v>
      </c>
      <c r="D1110" s="2" t="s">
        <v>18</v>
      </c>
      <c r="E1110" s="5" t="s">
        <v>27</v>
      </c>
      <c r="F1110" s="3" t="s">
        <v>28</v>
      </c>
      <c r="G1110" s="3" t="s">
        <v>21</v>
      </c>
      <c r="H1110" s="2" t="s">
        <v>22</v>
      </c>
      <c r="I1110" s="2" t="s">
        <v>2867</v>
      </c>
      <c r="J1110" s="3" t="str">
        <f>HYPERLINK("https://www.boe.es/gazeta/dias/1833/03/30/pdfs/GMD-1833-39.pdf#page=4","Abrir facsímil")</f>
        <v>Abrir facsímil</v>
      </c>
      <c r="K1110" s="3" t="s">
        <v>24</v>
      </c>
    </row>
    <row r="1111" spans="1:11" ht="42" customHeight="1">
      <c r="A1111" s="2" t="s">
        <v>2868</v>
      </c>
      <c r="B1111" s="2" t="s">
        <v>2869</v>
      </c>
      <c r="C1111" s="2" t="s">
        <v>33</v>
      </c>
      <c r="D1111" s="2" t="s">
        <v>34</v>
      </c>
      <c r="E1111" s="5" t="s">
        <v>110</v>
      </c>
      <c r="F1111" s="3" t="s">
        <v>111</v>
      </c>
      <c r="G1111" s="3" t="s">
        <v>21</v>
      </c>
      <c r="H1111" s="2" t="s">
        <v>22</v>
      </c>
      <c r="I1111" s="2" t="s">
        <v>2870</v>
      </c>
      <c r="J1111" s="3" t="str">
        <f>HYPERLINK("https://www.boe.es/gazeta/dias/1833/11/16/pdfs/GMD-1833-143.pdf#page=4","Abrir facsímil")</f>
        <v>Abrir facsímil</v>
      </c>
      <c r="K1111" s="3" t="s">
        <v>24</v>
      </c>
    </row>
    <row r="1112" spans="1:11" ht="42" customHeight="1">
      <c r="A1112" s="2" t="s">
        <v>2871</v>
      </c>
      <c r="B1112" s="2" t="s">
        <v>2872</v>
      </c>
      <c r="C1112" s="2" t="s">
        <v>33</v>
      </c>
      <c r="D1112" s="2" t="s">
        <v>34</v>
      </c>
      <c r="E1112" s="5" t="s">
        <v>841</v>
      </c>
      <c r="F1112" s="3" t="s">
        <v>842</v>
      </c>
      <c r="G1112" s="3" t="s">
        <v>127</v>
      </c>
      <c r="H1112" s="2" t="s">
        <v>22</v>
      </c>
      <c r="I1112" s="2" t="s">
        <v>2873</v>
      </c>
      <c r="J1112" s="3" t="str">
        <f>HYPERLINK("https://www.boe.es/gazeta/dias/1833/11/02/pdfs/GMD-1833-137.pdf#page=5","Abrir facsímil")</f>
        <v>Abrir facsímil</v>
      </c>
      <c r="K1112" s="3" t="s">
        <v>24</v>
      </c>
    </row>
    <row r="1113" spans="1:11" ht="42" customHeight="1">
      <c r="A1113" s="2" t="s">
        <v>2874</v>
      </c>
      <c r="B1113" s="2" t="s">
        <v>2875</v>
      </c>
      <c r="C1113" s="2" t="s">
        <v>33</v>
      </c>
      <c r="D1113" s="2" t="s">
        <v>34</v>
      </c>
      <c r="E1113" s="5" t="s">
        <v>54</v>
      </c>
      <c r="F1113" s="3" t="s">
        <v>55</v>
      </c>
      <c r="G1113" s="3" t="s">
        <v>1708</v>
      </c>
      <c r="H1113" s="2" t="s">
        <v>38</v>
      </c>
      <c r="I1113" s="2" t="s">
        <v>2876</v>
      </c>
      <c r="J1113" s="3" t="str">
        <f>HYPERLINK("https://www.boe.es/gazeta/dias/1833/05/11/pdfs/GMD-1833-58.pdf#page=4","Abrir facsímil")</f>
        <v>Abrir facsímil</v>
      </c>
      <c r="K1113" s="3" t="s">
        <v>40</v>
      </c>
    </row>
    <row r="1114" spans="1:11" ht="42" customHeight="1">
      <c r="A1114" s="2" t="s">
        <v>2877</v>
      </c>
      <c r="B1114" s="2" t="s">
        <v>2878</v>
      </c>
      <c r="C1114" s="2" t="s">
        <v>26</v>
      </c>
      <c r="D1114" s="2" t="s">
        <v>18</v>
      </c>
      <c r="E1114" s="5" t="s">
        <v>1079</v>
      </c>
      <c r="F1114" s="3" t="s">
        <v>1080</v>
      </c>
      <c r="G1114" s="3" t="s">
        <v>89</v>
      </c>
      <c r="H1114" s="2" t="s">
        <v>22</v>
      </c>
      <c r="I1114" s="2" t="s">
        <v>2879</v>
      </c>
      <c r="J1114" s="3" t="str">
        <f>HYPERLINK("https://www.boe.es/gazeta/dias/1833/11/12/pdfs/GMD-1833-141.pdf#page=3","Abrir facsímil")</f>
        <v>Abrir facsímil</v>
      </c>
      <c r="K1114" s="3" t="s">
        <v>24</v>
      </c>
    </row>
    <row r="1115" spans="1:11" ht="42" customHeight="1">
      <c r="A1115" s="2" t="s">
        <v>2880</v>
      </c>
      <c r="B1115" s="2" t="s">
        <v>2881</v>
      </c>
      <c r="C1115" s="2" t="s">
        <v>33</v>
      </c>
      <c r="D1115" s="2" t="s">
        <v>34</v>
      </c>
      <c r="E1115" s="5" t="s">
        <v>417</v>
      </c>
      <c r="F1115" s="3" t="s">
        <v>418</v>
      </c>
      <c r="G1115" s="3" t="s">
        <v>21</v>
      </c>
      <c r="H1115" s="2" t="s">
        <v>22</v>
      </c>
      <c r="I1115" s="2" t="s">
        <v>2882</v>
      </c>
      <c r="J1115" s="3" t="str">
        <f>HYPERLINK("https://www.boe.es/gazeta/dias/1833/04/09/pdfs/GMD-1833-44.pdf#page=4","Abrir facsímil")</f>
        <v>Abrir facsímil</v>
      </c>
      <c r="K1115" s="3" t="s">
        <v>24</v>
      </c>
    </row>
    <row r="1116" spans="1:11" ht="42" customHeight="1">
      <c r="A1116" s="2" t="s">
        <v>2883</v>
      </c>
      <c r="B1116" s="2" t="s">
        <v>2884</v>
      </c>
      <c r="C1116" s="2" t="s">
        <v>49</v>
      </c>
      <c r="D1116" s="2" t="s">
        <v>50</v>
      </c>
      <c r="E1116" s="5" t="s">
        <v>125</v>
      </c>
      <c r="F1116" s="3" t="s">
        <v>126</v>
      </c>
      <c r="G1116" s="3" t="s">
        <v>696</v>
      </c>
      <c r="H1116" s="2" t="s">
        <v>22</v>
      </c>
      <c r="I1116" s="2" t="s">
        <v>2885</v>
      </c>
      <c r="J1116" s="3" t="str">
        <f>HYPERLINK("https://www.boe.es/gazeta/dias/1833/08/29/pdfs/GMD-1833-105.pdf#page=3","Abrir facsímil")</f>
        <v>Abrir facsímil</v>
      </c>
      <c r="K1116" s="3" t="s">
        <v>24</v>
      </c>
    </row>
    <row r="1117" spans="1:11" ht="42" customHeight="1">
      <c r="A1117" s="2" t="s">
        <v>2886</v>
      </c>
      <c r="B1117" s="2" t="s">
        <v>2887</v>
      </c>
      <c r="C1117" s="2" t="s">
        <v>26</v>
      </c>
      <c r="D1117" s="2" t="s">
        <v>18</v>
      </c>
      <c r="E1117" s="5" t="s">
        <v>1083</v>
      </c>
      <c r="F1117" s="3" t="s">
        <v>1084</v>
      </c>
      <c r="G1117" s="3" t="s">
        <v>56</v>
      </c>
      <c r="H1117" s="2" t="s">
        <v>22</v>
      </c>
      <c r="I1117" s="2" t="s">
        <v>2888</v>
      </c>
      <c r="J1117" s="3" t="str">
        <f>HYPERLINK("https://www.boe.es/gazeta/dias/1833/07/11/pdfs/GMD-1833-84.pdf#page=1","Abrir facsímil")</f>
        <v>Abrir facsímil</v>
      </c>
      <c r="K1117" s="3" t="s">
        <v>24</v>
      </c>
    </row>
    <row r="1118" spans="1:11" ht="42" customHeight="1">
      <c r="A1118" s="2" t="s">
        <v>2889</v>
      </c>
      <c r="B1118" s="2" t="s">
        <v>2889</v>
      </c>
      <c r="C1118" s="2" t="s">
        <v>33</v>
      </c>
      <c r="D1118" s="2" t="s">
        <v>34</v>
      </c>
      <c r="E1118" s="5" t="s">
        <v>632</v>
      </c>
      <c r="F1118" s="3" t="s">
        <v>633</v>
      </c>
      <c r="G1118" s="3" t="s">
        <v>21</v>
      </c>
      <c r="H1118" s="2" t="s">
        <v>22</v>
      </c>
      <c r="I1118" s="2" t="s">
        <v>2890</v>
      </c>
      <c r="J1118" s="3" t="str">
        <f>HYPERLINK("https://www.boe.es/gazeta/dias/1833/06/11/pdfs/GMD-1833-71.pdf#page=4","Abrir facsímil")</f>
        <v>Abrir facsímil</v>
      </c>
      <c r="K1118" s="3" t="s">
        <v>24</v>
      </c>
    </row>
    <row r="1119" spans="1:11" ht="42" customHeight="1">
      <c r="A1119" s="2" t="s">
        <v>2891</v>
      </c>
      <c r="B1119" s="2" t="s">
        <v>2892</v>
      </c>
      <c r="C1119" s="2" t="s">
        <v>33</v>
      </c>
      <c r="D1119" s="2" t="s">
        <v>34</v>
      </c>
      <c r="E1119" s="5" t="s">
        <v>587</v>
      </c>
      <c r="F1119" s="3" t="s">
        <v>588</v>
      </c>
      <c r="G1119" s="3" t="s">
        <v>21</v>
      </c>
      <c r="H1119" s="2" t="s">
        <v>22</v>
      </c>
      <c r="I1119" s="2" t="s">
        <v>2893</v>
      </c>
      <c r="J1119" s="3" t="str">
        <f>HYPERLINK("https://www.boe.es/gazeta/dias/1833/09/03/pdfs/GMD-1833-107.pdf#page=4","Abrir facsímil")</f>
        <v>Abrir facsímil</v>
      </c>
      <c r="K1119" s="3" t="s">
        <v>24</v>
      </c>
    </row>
    <row r="1120" spans="1:11" ht="42" customHeight="1">
      <c r="A1120" s="2" t="s">
        <v>2894</v>
      </c>
      <c r="B1120" s="2" t="s">
        <v>2895</v>
      </c>
      <c r="C1120" s="2" t="s">
        <v>33</v>
      </c>
      <c r="D1120" s="2" t="s">
        <v>34</v>
      </c>
      <c r="E1120" s="5" t="s">
        <v>409</v>
      </c>
      <c r="F1120" s="3" t="s">
        <v>410</v>
      </c>
      <c r="G1120" s="3" t="s">
        <v>127</v>
      </c>
      <c r="H1120" s="2" t="s">
        <v>22</v>
      </c>
      <c r="I1120" s="2" t="s">
        <v>2896</v>
      </c>
      <c r="J1120" s="3" t="str">
        <f>HYPERLINK("https://www.boe.es/gazeta/dias/1833/11/23/pdfs/GMD-1833-147.pdf#page=5","Abrir facsímil")</f>
        <v>Abrir facsímil</v>
      </c>
      <c r="K1120" s="3" t="s">
        <v>24</v>
      </c>
    </row>
    <row r="1121" spans="1:11" ht="42" customHeight="1">
      <c r="A1121" s="2" t="s">
        <v>2897</v>
      </c>
      <c r="B1121" s="2" t="s">
        <v>2898</v>
      </c>
      <c r="C1121" s="2" t="s">
        <v>33</v>
      </c>
      <c r="D1121" s="2" t="s">
        <v>34</v>
      </c>
      <c r="E1121" s="5" t="s">
        <v>581</v>
      </c>
      <c r="F1121" s="3" t="s">
        <v>582</v>
      </c>
      <c r="G1121" s="3" t="s">
        <v>21</v>
      </c>
      <c r="H1121" s="2" t="s">
        <v>38</v>
      </c>
      <c r="I1121" s="2" t="s">
        <v>2899</v>
      </c>
      <c r="J1121" s="3" t="str">
        <f>HYPERLINK("https://www.boe.es/gazeta/dias/1833/08/27/pdfs/GMD-1833-104.pdf#page=4","Abrir facsímil")</f>
        <v>Abrir facsímil</v>
      </c>
      <c r="K1121" s="3" t="s">
        <v>40</v>
      </c>
    </row>
    <row r="1122" spans="1:11" ht="42" customHeight="1">
      <c r="A1122" s="2" t="s">
        <v>2900</v>
      </c>
      <c r="B1122" s="2" t="s">
        <v>2901</v>
      </c>
      <c r="C1122" s="2" t="s">
        <v>26</v>
      </c>
      <c r="D1122" s="2" t="s">
        <v>18</v>
      </c>
      <c r="E1122" s="5" t="s">
        <v>470</v>
      </c>
      <c r="F1122" s="3" t="s">
        <v>471</v>
      </c>
      <c r="G1122" s="3" t="s">
        <v>45</v>
      </c>
      <c r="H1122" s="2" t="s">
        <v>22</v>
      </c>
      <c r="I1122" s="2" t="s">
        <v>2902</v>
      </c>
      <c r="J1122" s="3" t="str">
        <f>HYPERLINK("https://www.boe.es/gazeta/dias/1833/12/28/pdfs/GMD-1833-166.pdf#page=6","Abrir facsímil")</f>
        <v>Abrir facsímil</v>
      </c>
      <c r="K1122" s="3" t="s">
        <v>24</v>
      </c>
    </row>
    <row r="1123" spans="1:11" ht="42" customHeight="1">
      <c r="A1123" s="2" t="s">
        <v>2903</v>
      </c>
      <c r="B1123" s="2" t="s">
        <v>2904</v>
      </c>
      <c r="C1123" s="2" t="s">
        <v>33</v>
      </c>
      <c r="D1123" s="2" t="s">
        <v>34</v>
      </c>
      <c r="E1123" s="5" t="s">
        <v>2600</v>
      </c>
      <c r="F1123" s="3" t="s">
        <v>2601</v>
      </c>
      <c r="G1123" s="3" t="s">
        <v>45</v>
      </c>
      <c r="H1123" s="2" t="s">
        <v>22</v>
      </c>
      <c r="I1123" s="2" t="s">
        <v>2905</v>
      </c>
      <c r="J1123" s="3" t="str">
        <f>HYPERLINK("https://www.boe.es/gazeta/dias/1833/12/10/pdfs/GMD-1833-157.pdf#page=6","Abrir facsímil")</f>
        <v>Abrir facsímil</v>
      </c>
      <c r="K1123" s="3" t="s">
        <v>24</v>
      </c>
    </row>
    <row r="1124" spans="1:11" ht="42" customHeight="1">
      <c r="A1124" s="2" t="s">
        <v>2906</v>
      </c>
      <c r="B1124" s="2" t="s">
        <v>2907</v>
      </c>
      <c r="C1124" s="2" t="s">
        <v>33</v>
      </c>
      <c r="D1124" s="2" t="s">
        <v>34</v>
      </c>
      <c r="E1124" s="5" t="s">
        <v>150</v>
      </c>
      <c r="F1124" s="3" t="s">
        <v>151</v>
      </c>
      <c r="G1124" s="3" t="s">
        <v>89</v>
      </c>
      <c r="H1124" s="2" t="s">
        <v>22</v>
      </c>
      <c r="I1124" s="2" t="s">
        <v>2908</v>
      </c>
      <c r="J1124" s="3" t="str">
        <f>HYPERLINK("https://www.boe.es/gazeta/dias/1833/10/24/pdfs/GMD-1833-131.pdf#page=3","Abrir facsímil")</f>
        <v>Abrir facsímil</v>
      </c>
      <c r="K1124" s="3" t="s">
        <v>24</v>
      </c>
    </row>
    <row r="1125" spans="1:11" ht="42" customHeight="1">
      <c r="A1125" s="2" t="s">
        <v>2909</v>
      </c>
      <c r="B1125" s="2" t="s">
        <v>2909</v>
      </c>
      <c r="C1125" s="2" t="s">
        <v>49</v>
      </c>
      <c r="D1125" s="2" t="s">
        <v>50</v>
      </c>
      <c r="E1125" s="5" t="s">
        <v>227</v>
      </c>
      <c r="F1125" s="3" t="s">
        <v>228</v>
      </c>
      <c r="G1125" s="3" t="s">
        <v>37</v>
      </c>
      <c r="H1125" s="2" t="s">
        <v>22</v>
      </c>
      <c r="I1125" s="2" t="s">
        <v>2910</v>
      </c>
      <c r="J1125" s="3" t="str">
        <f>HYPERLINK("https://www.boe.es/gazeta/dias/1833/08/08/pdfs/GMD-1833-96.pdf#page=2","Abrir facsímil")</f>
        <v>Abrir facsímil</v>
      </c>
      <c r="K1125" s="3" t="s">
        <v>24</v>
      </c>
    </row>
    <row r="1126" spans="1:11" ht="42" customHeight="1">
      <c r="A1126" s="2" t="s">
        <v>2911</v>
      </c>
      <c r="B1126" s="2" t="s">
        <v>2912</v>
      </c>
      <c r="C1126" s="2" t="s">
        <v>33</v>
      </c>
      <c r="D1126" s="2" t="s">
        <v>34</v>
      </c>
      <c r="E1126" s="5" t="s">
        <v>1288</v>
      </c>
      <c r="F1126" s="3" t="s">
        <v>1289</v>
      </c>
      <c r="G1126" s="3" t="s">
        <v>21</v>
      </c>
      <c r="H1126" s="2" t="s">
        <v>22</v>
      </c>
      <c r="I1126" s="2" t="s">
        <v>2913</v>
      </c>
      <c r="J1126" s="3" t="str">
        <f>HYPERLINK("https://www.boe.es/gazeta/dias/1833/09/19/pdfs/GMD-1833-114.pdf#page=4","Abrir facsímil")</f>
        <v>Abrir facsímil</v>
      </c>
      <c r="K1126" s="3" t="s">
        <v>24</v>
      </c>
    </row>
    <row r="1127" spans="1:11" ht="42" customHeight="1">
      <c r="A1127" s="2" t="s">
        <v>2914</v>
      </c>
      <c r="B1127" s="2" t="s">
        <v>2915</v>
      </c>
      <c r="C1127" s="2" t="s">
        <v>49</v>
      </c>
      <c r="D1127" s="2" t="s">
        <v>50</v>
      </c>
      <c r="E1127" s="5" t="s">
        <v>436</v>
      </c>
      <c r="F1127" s="3" t="s">
        <v>437</v>
      </c>
      <c r="G1127" s="3" t="s">
        <v>37</v>
      </c>
      <c r="H1127" s="2" t="s">
        <v>22</v>
      </c>
      <c r="I1127" s="2" t="s">
        <v>2916</v>
      </c>
      <c r="J1127" s="3" t="str">
        <f>HYPERLINK("https://www.boe.es/gazeta/dias/1833/03/23/pdfs/GMD-1833-36.pdf#page=2","Abrir facsímil")</f>
        <v>Abrir facsímil</v>
      </c>
      <c r="K1127" s="3" t="s">
        <v>24</v>
      </c>
    </row>
    <row r="1128" spans="1:11" ht="42" customHeight="1">
      <c r="A1128" s="2" t="s">
        <v>2914</v>
      </c>
      <c r="B1128" s="2" t="s">
        <v>2915</v>
      </c>
      <c r="C1128" s="2" t="s">
        <v>33</v>
      </c>
      <c r="D1128" s="2" t="s">
        <v>34</v>
      </c>
      <c r="E1128" s="5" t="s">
        <v>841</v>
      </c>
      <c r="F1128" s="3" t="s">
        <v>842</v>
      </c>
      <c r="G1128" s="3" t="s">
        <v>56</v>
      </c>
      <c r="H1128" s="2" t="s">
        <v>22</v>
      </c>
      <c r="I1128" s="2" t="s">
        <v>2917</v>
      </c>
      <c r="J1128" s="3" t="str">
        <f>HYPERLINK("https://www.boe.es/gazeta/dias/1833/11/02/pdfs/GMD-1833-137.pdf#page=1","Abrir facsímil")</f>
        <v>Abrir facsímil</v>
      </c>
      <c r="K1128" s="3" t="s">
        <v>24</v>
      </c>
    </row>
    <row r="1129" spans="1:11" ht="42" customHeight="1">
      <c r="A1129" s="2" t="s">
        <v>2918</v>
      </c>
      <c r="B1129" s="2" t="s">
        <v>2919</v>
      </c>
      <c r="C1129" s="2" t="s">
        <v>33</v>
      </c>
      <c r="D1129" s="2" t="s">
        <v>34</v>
      </c>
      <c r="E1129" s="5" t="s">
        <v>266</v>
      </c>
      <c r="F1129" s="3" t="s">
        <v>267</v>
      </c>
      <c r="G1129" s="3" t="s">
        <v>268</v>
      </c>
      <c r="H1129" s="2" t="s">
        <v>22</v>
      </c>
      <c r="I1129" s="2" t="s">
        <v>2920</v>
      </c>
      <c r="J1129" s="3" t="str">
        <f>HYPERLINK("https://www.boe.es/gazeta/dias/1833/10/05/pdfs/GMD-1833-122.pdf#page=3","Abrir facsímil")</f>
        <v>Abrir facsímil</v>
      </c>
      <c r="K1129" s="3" t="s">
        <v>24</v>
      </c>
    </row>
    <row r="1130" spans="1:11" ht="42" customHeight="1">
      <c r="A1130" s="2" t="s">
        <v>2921</v>
      </c>
      <c r="B1130" s="2" t="s">
        <v>2922</v>
      </c>
      <c r="C1130" s="2" t="s">
        <v>33</v>
      </c>
      <c r="D1130" s="2" t="s">
        <v>34</v>
      </c>
      <c r="E1130" s="5" t="s">
        <v>1017</v>
      </c>
      <c r="F1130" s="3" t="s">
        <v>1018</v>
      </c>
      <c r="G1130" s="3" t="s">
        <v>56</v>
      </c>
      <c r="H1130" s="2" t="s">
        <v>22</v>
      </c>
      <c r="I1130" s="2" t="s">
        <v>2923</v>
      </c>
      <c r="J1130" s="3" t="str">
        <f>HYPERLINK("https://www.boe.es/gazeta/dias/1833/10/08/pdfs/GMD-1833-123.pdf#page=1","Abrir facsímil")</f>
        <v>Abrir facsímil</v>
      </c>
      <c r="K1130" s="3" t="s">
        <v>24</v>
      </c>
    </row>
    <row r="1131" spans="1:11" ht="42" customHeight="1">
      <c r="A1131" s="2" t="s">
        <v>2924</v>
      </c>
      <c r="B1131" s="2" t="s">
        <v>2925</v>
      </c>
      <c r="C1131" s="2" t="s">
        <v>33</v>
      </c>
      <c r="D1131" s="2" t="s">
        <v>34</v>
      </c>
      <c r="E1131" s="5" t="s">
        <v>61</v>
      </c>
      <c r="F1131" s="3" t="s">
        <v>62</v>
      </c>
      <c r="G1131" s="3" t="s">
        <v>37</v>
      </c>
      <c r="H1131" s="2" t="s">
        <v>22</v>
      </c>
      <c r="I1131" s="2" t="s">
        <v>2926</v>
      </c>
      <c r="J1131" s="3" t="str">
        <f>HYPERLINK("https://www.boe.es/gazeta/dias/1833/10/15/pdfs/GMD-1833-126.pdf#page=2","Abrir facsímil")</f>
        <v>Abrir facsímil</v>
      </c>
      <c r="K1131" s="3" t="s">
        <v>24</v>
      </c>
    </row>
    <row r="1132" spans="1:11" ht="42" customHeight="1">
      <c r="A1132" s="2" t="s">
        <v>2927</v>
      </c>
      <c r="B1132" s="2" t="s">
        <v>2928</v>
      </c>
      <c r="C1132" s="2" t="s">
        <v>26</v>
      </c>
      <c r="D1132" s="2" t="s">
        <v>18</v>
      </c>
      <c r="E1132" s="5" t="s">
        <v>159</v>
      </c>
      <c r="F1132" s="3" t="s">
        <v>160</v>
      </c>
      <c r="G1132" s="3" t="s">
        <v>175</v>
      </c>
      <c r="H1132" s="2" t="s">
        <v>22</v>
      </c>
      <c r="I1132" s="2" t="s">
        <v>2929</v>
      </c>
      <c r="J1132" s="3" t="str">
        <f>HYPERLINK("https://www.boe.es/gazeta/dias/1833/09/24/pdfs/GMD-1833-116.pdf#page=7","Abrir facsímil")</f>
        <v>Abrir facsímil</v>
      </c>
      <c r="K1132" s="3" t="s">
        <v>24</v>
      </c>
    </row>
    <row r="1133" spans="1:11" ht="42" customHeight="1">
      <c r="A1133" s="2" t="s">
        <v>2930</v>
      </c>
      <c r="B1133" s="2" t="s">
        <v>2931</v>
      </c>
      <c r="C1133" s="2" t="s">
        <v>49</v>
      </c>
      <c r="D1133" s="2" t="s">
        <v>50</v>
      </c>
      <c r="E1133" s="5" t="s">
        <v>137</v>
      </c>
      <c r="F1133" s="3" t="s">
        <v>138</v>
      </c>
      <c r="G1133" s="3" t="s">
        <v>56</v>
      </c>
      <c r="H1133" s="2" t="s">
        <v>22</v>
      </c>
      <c r="I1133" s="2" t="s">
        <v>2932</v>
      </c>
      <c r="J1133" s="3" t="str">
        <f>HYPERLINK("https://www.boe.es/gazeta/dias/1833/03/12/pdfs/GMD-1833-31.pdf#page=1","Abrir facsímil")</f>
        <v>Abrir facsímil</v>
      </c>
      <c r="K1133" s="3" t="s">
        <v>24</v>
      </c>
    </row>
    <row r="1134" spans="1:11" ht="42" customHeight="1">
      <c r="A1134" s="2" t="s">
        <v>2930</v>
      </c>
      <c r="B1134" s="2" t="s">
        <v>2931</v>
      </c>
      <c r="C1134" s="2" t="s">
        <v>33</v>
      </c>
      <c r="D1134" s="2" t="s">
        <v>34</v>
      </c>
      <c r="E1134" s="5" t="s">
        <v>338</v>
      </c>
      <c r="F1134" s="3" t="s">
        <v>339</v>
      </c>
      <c r="G1134" s="3" t="s">
        <v>56</v>
      </c>
      <c r="H1134" s="2" t="s">
        <v>22</v>
      </c>
      <c r="I1134" s="2" t="s">
        <v>2933</v>
      </c>
      <c r="J1134" s="3" t="str">
        <f>HYPERLINK("https://www.boe.es/gazeta/dias/1833/12/31/pdfs/GMD-1833-167.pdf#page=1","Abrir facsímil")</f>
        <v>Abrir facsímil</v>
      </c>
      <c r="K1134" s="3" t="s">
        <v>24</v>
      </c>
    </row>
    <row r="1135" spans="1:11" ht="42" customHeight="1">
      <c r="A1135" s="2" t="s">
        <v>2934</v>
      </c>
      <c r="B1135" s="2" t="s">
        <v>2935</v>
      </c>
      <c r="C1135" s="2" t="s">
        <v>17</v>
      </c>
      <c r="D1135" s="2" t="s">
        <v>18</v>
      </c>
      <c r="E1135" s="5" t="s">
        <v>520</v>
      </c>
      <c r="F1135" s="3" t="s">
        <v>521</v>
      </c>
      <c r="G1135" s="3" t="s">
        <v>37</v>
      </c>
      <c r="H1135" s="2" t="s">
        <v>22</v>
      </c>
      <c r="I1135" s="2" t="s">
        <v>2936</v>
      </c>
      <c r="J1135" s="3" t="str">
        <f>HYPERLINK("https://www.boe.es/gazeta/dias/1833/04/11/pdfs/GMD-1833-45.pdf#page=2","Abrir facsímil")</f>
        <v>Abrir facsímil</v>
      </c>
      <c r="K1135" s="3" t="s">
        <v>24</v>
      </c>
    </row>
    <row r="1136" spans="1:11" ht="42" customHeight="1">
      <c r="A1136" s="2" t="s">
        <v>2934</v>
      </c>
      <c r="B1136" s="2" t="s">
        <v>2935</v>
      </c>
      <c r="C1136" s="2" t="s">
        <v>26</v>
      </c>
      <c r="D1136" s="2" t="s">
        <v>18</v>
      </c>
      <c r="E1136" s="5" t="s">
        <v>452</v>
      </c>
      <c r="F1136" s="3" t="s">
        <v>453</v>
      </c>
      <c r="G1136" s="3" t="s">
        <v>37</v>
      </c>
      <c r="H1136" s="2" t="s">
        <v>22</v>
      </c>
      <c r="I1136" s="2" t="s">
        <v>2937</v>
      </c>
      <c r="J1136" s="3" t="str">
        <f>HYPERLINK("https://www.boe.es/gazeta/dias/1833/12/17/pdfs/GMD-1833-161.pdf#page=2","Abrir facsímil")</f>
        <v>Abrir facsímil</v>
      </c>
      <c r="K1136" s="3" t="s">
        <v>24</v>
      </c>
    </row>
    <row r="1137" spans="1:11" ht="42" customHeight="1">
      <c r="A1137" s="2" t="s">
        <v>2938</v>
      </c>
      <c r="B1137" s="2" t="s">
        <v>2939</v>
      </c>
      <c r="C1137" s="2" t="s">
        <v>33</v>
      </c>
      <c r="D1137" s="2" t="s">
        <v>34</v>
      </c>
      <c r="E1137" s="5" t="s">
        <v>182</v>
      </c>
      <c r="F1137" s="3" t="s">
        <v>183</v>
      </c>
      <c r="G1137" s="3" t="s">
        <v>89</v>
      </c>
      <c r="H1137" s="2" t="s">
        <v>22</v>
      </c>
      <c r="I1137" s="2" t="s">
        <v>2940</v>
      </c>
      <c r="J1137" s="3" t="str">
        <f>HYPERLINK("https://www.boe.es/gazeta/dias/1833/02/12/pdfs/GMD-1833-19.pdf#page=3","Abrir facsímil")</f>
        <v>Abrir facsímil</v>
      </c>
      <c r="K1137" s="3" t="s">
        <v>24</v>
      </c>
    </row>
    <row r="1138" spans="1:11" ht="42" customHeight="1">
      <c r="A1138" s="2" t="s">
        <v>2938</v>
      </c>
      <c r="B1138" s="2" t="s">
        <v>2939</v>
      </c>
      <c r="C1138" s="2" t="s">
        <v>49</v>
      </c>
      <c r="D1138" s="2" t="s">
        <v>50</v>
      </c>
      <c r="E1138" s="5" t="s">
        <v>506</v>
      </c>
      <c r="F1138" s="3" t="s">
        <v>507</v>
      </c>
      <c r="G1138" s="3" t="s">
        <v>89</v>
      </c>
      <c r="H1138" s="2" t="s">
        <v>22</v>
      </c>
      <c r="I1138" s="2" t="s">
        <v>2941</v>
      </c>
      <c r="J1138" s="3" t="str">
        <f>HYPERLINK("https://www.boe.es/gazeta/dias/1833/02/14/pdfs/GMD-1833-20.pdf#page=3","Abrir facsímil")</f>
        <v>Abrir facsímil</v>
      </c>
      <c r="K1138" s="3" t="s">
        <v>24</v>
      </c>
    </row>
    <row r="1139" spans="1:11" ht="42" customHeight="1">
      <c r="A1139" s="2" t="s">
        <v>2938</v>
      </c>
      <c r="B1139" s="2" t="s">
        <v>2939</v>
      </c>
      <c r="C1139" s="2" t="s">
        <v>49</v>
      </c>
      <c r="D1139" s="2" t="s">
        <v>50</v>
      </c>
      <c r="E1139" s="5" t="s">
        <v>830</v>
      </c>
      <c r="F1139" s="3" t="s">
        <v>831</v>
      </c>
      <c r="G1139" s="3" t="s">
        <v>37</v>
      </c>
      <c r="H1139" s="2" t="s">
        <v>22</v>
      </c>
      <c r="I1139" s="2" t="s">
        <v>2942</v>
      </c>
      <c r="J1139" s="3" t="str">
        <f>HYPERLINK("https://www.boe.es/gazeta/dias/1833/02/16/pdfs/GMD-1833-21.pdf#page=2","Abrir facsímil")</f>
        <v>Abrir facsímil</v>
      </c>
      <c r="K1139" s="3" t="s">
        <v>24</v>
      </c>
    </row>
    <row r="1140" spans="1:11" ht="42" customHeight="1">
      <c r="A1140" s="2" t="s">
        <v>2938</v>
      </c>
      <c r="B1140" s="2" t="s">
        <v>2939</v>
      </c>
      <c r="C1140" s="2" t="s">
        <v>49</v>
      </c>
      <c r="D1140" s="2" t="s">
        <v>50</v>
      </c>
      <c r="E1140" s="5" t="s">
        <v>78</v>
      </c>
      <c r="F1140" s="3" t="s">
        <v>79</v>
      </c>
      <c r="G1140" s="3" t="s">
        <v>56</v>
      </c>
      <c r="H1140" s="2" t="s">
        <v>22</v>
      </c>
      <c r="I1140" s="2" t="s">
        <v>2943</v>
      </c>
      <c r="J1140" s="3" t="str">
        <f>HYPERLINK("https://www.boe.es/gazeta/dias/1833/02/21/pdfs/GMD-1833-23.pdf#page=1","Abrir facsímil")</f>
        <v>Abrir facsímil</v>
      </c>
      <c r="K1140" s="3" t="s">
        <v>24</v>
      </c>
    </row>
    <row r="1141" spans="1:11" ht="42" customHeight="1">
      <c r="A1141" s="2" t="s">
        <v>2938</v>
      </c>
      <c r="B1141" s="2" t="s">
        <v>2939</v>
      </c>
      <c r="C1141" s="2" t="s">
        <v>49</v>
      </c>
      <c r="D1141" s="2" t="s">
        <v>50</v>
      </c>
      <c r="E1141" s="5" t="s">
        <v>78</v>
      </c>
      <c r="F1141" s="3" t="s">
        <v>79</v>
      </c>
      <c r="G1141" s="3" t="s">
        <v>37</v>
      </c>
      <c r="H1141" s="2" t="s">
        <v>22</v>
      </c>
      <c r="I1141" s="2" t="s">
        <v>2944</v>
      </c>
      <c r="J1141" s="3" t="str">
        <f>HYPERLINK("https://www.boe.es/gazeta/dias/1833/02/21/pdfs/GMD-1833-23.pdf#page=2","Abrir facsímil")</f>
        <v>Abrir facsímil</v>
      </c>
      <c r="K1141" s="3" t="s">
        <v>24</v>
      </c>
    </row>
    <row r="1142" spans="1:11" ht="42" customHeight="1">
      <c r="A1142" s="2" t="s">
        <v>2938</v>
      </c>
      <c r="B1142" s="2" t="s">
        <v>2939</v>
      </c>
      <c r="C1142" s="2" t="s">
        <v>49</v>
      </c>
      <c r="D1142" s="2" t="s">
        <v>50</v>
      </c>
      <c r="E1142" s="5" t="s">
        <v>83</v>
      </c>
      <c r="F1142" s="3" t="s">
        <v>84</v>
      </c>
      <c r="G1142" s="3" t="s">
        <v>37</v>
      </c>
      <c r="H1142" s="2" t="s">
        <v>22</v>
      </c>
      <c r="I1142" s="2" t="s">
        <v>2945</v>
      </c>
      <c r="J1142" s="3" t="str">
        <f>HYPERLINK("https://www.boe.es/gazeta/dias/1833/02/23/pdfs/GMD-1833-24.pdf#page=2","Abrir facsímil")</f>
        <v>Abrir facsímil</v>
      </c>
      <c r="K1142" s="3" t="s">
        <v>24</v>
      </c>
    </row>
    <row r="1143" spans="1:11" ht="42" customHeight="1">
      <c r="A1143" s="2" t="s">
        <v>2938</v>
      </c>
      <c r="B1143" s="2" t="s">
        <v>2939</v>
      </c>
      <c r="C1143" s="2" t="s">
        <v>49</v>
      </c>
      <c r="D1143" s="2" t="s">
        <v>50</v>
      </c>
      <c r="E1143" s="5" t="s">
        <v>35</v>
      </c>
      <c r="F1143" s="3" t="s">
        <v>36</v>
      </c>
      <c r="G1143" s="3" t="s">
        <v>37</v>
      </c>
      <c r="H1143" s="2" t="s">
        <v>22</v>
      </c>
      <c r="I1143" s="2" t="s">
        <v>2946</v>
      </c>
      <c r="J1143" s="3" t="str">
        <f>HYPERLINK("https://www.boe.es/gazeta/dias/1833/02/28/pdfs/GMD-1833-26.pdf#page=2","Abrir facsímil")</f>
        <v>Abrir facsímil</v>
      </c>
      <c r="K1143" s="3" t="s">
        <v>24</v>
      </c>
    </row>
    <row r="1144" spans="1:11" ht="42" customHeight="1">
      <c r="A1144" s="2" t="s">
        <v>2938</v>
      </c>
      <c r="B1144" s="2" t="s">
        <v>2939</v>
      </c>
      <c r="C1144" s="2" t="s">
        <v>49</v>
      </c>
      <c r="D1144" s="2" t="s">
        <v>50</v>
      </c>
      <c r="E1144" s="5" t="s">
        <v>414</v>
      </c>
      <c r="F1144" s="3" t="s">
        <v>415</v>
      </c>
      <c r="G1144" s="3" t="s">
        <v>37</v>
      </c>
      <c r="H1144" s="2" t="s">
        <v>22</v>
      </c>
      <c r="I1144" s="2" t="s">
        <v>2947</v>
      </c>
      <c r="J1144" s="3" t="str">
        <f>HYPERLINK("https://www.boe.es/gazeta/dias/1833/03/02/pdfs/GMD-1833-27.pdf#page=2","Abrir facsímil")</f>
        <v>Abrir facsímil</v>
      </c>
      <c r="K1144" s="3" t="s">
        <v>24</v>
      </c>
    </row>
    <row r="1145" spans="1:11" ht="42" customHeight="1">
      <c r="A1145" s="2" t="s">
        <v>2938</v>
      </c>
      <c r="B1145" s="2" t="s">
        <v>2939</v>
      </c>
      <c r="C1145" s="2" t="s">
        <v>49</v>
      </c>
      <c r="D1145" s="2" t="s">
        <v>50</v>
      </c>
      <c r="E1145" s="5" t="s">
        <v>780</v>
      </c>
      <c r="F1145" s="3" t="s">
        <v>781</v>
      </c>
      <c r="G1145" s="3" t="s">
        <v>37</v>
      </c>
      <c r="H1145" s="2" t="s">
        <v>22</v>
      </c>
      <c r="I1145" s="2" t="s">
        <v>2948</v>
      </c>
      <c r="J1145" s="3" t="str">
        <f>HYPERLINK("https://www.boe.es/gazeta/dias/1833/03/07/pdfs/GMD-1833-29.pdf#page=2","Abrir facsímil")</f>
        <v>Abrir facsímil</v>
      </c>
      <c r="K1145" s="3" t="s">
        <v>24</v>
      </c>
    </row>
    <row r="1146" spans="1:11" ht="42" customHeight="1">
      <c r="A1146" s="2" t="s">
        <v>2938</v>
      </c>
      <c r="B1146" s="2" t="s">
        <v>2939</v>
      </c>
      <c r="C1146" s="2" t="s">
        <v>49</v>
      </c>
      <c r="D1146" s="2" t="s">
        <v>50</v>
      </c>
      <c r="E1146" s="5" t="s">
        <v>780</v>
      </c>
      <c r="F1146" s="3" t="s">
        <v>781</v>
      </c>
      <c r="G1146" s="3" t="s">
        <v>89</v>
      </c>
      <c r="H1146" s="2" t="s">
        <v>22</v>
      </c>
      <c r="I1146" s="2" t="s">
        <v>2949</v>
      </c>
      <c r="J1146" s="3" t="str">
        <f>HYPERLINK("https://www.boe.es/gazeta/dias/1833/03/07/pdfs/GMD-1833-29.pdf#page=3","Abrir facsímil")</f>
        <v>Abrir facsímil</v>
      </c>
      <c r="K1146" s="3" t="s">
        <v>24</v>
      </c>
    </row>
    <row r="1147" spans="1:11" ht="42" customHeight="1">
      <c r="A1147" s="2" t="s">
        <v>2938</v>
      </c>
      <c r="B1147" s="2" t="s">
        <v>2939</v>
      </c>
      <c r="C1147" s="2" t="s">
        <v>33</v>
      </c>
      <c r="D1147" s="2" t="s">
        <v>34</v>
      </c>
      <c r="E1147" s="5" t="s">
        <v>307</v>
      </c>
      <c r="F1147" s="3" t="s">
        <v>308</v>
      </c>
      <c r="G1147" s="3" t="s">
        <v>56</v>
      </c>
      <c r="H1147" s="2" t="s">
        <v>22</v>
      </c>
      <c r="I1147" s="2" t="s">
        <v>2950</v>
      </c>
      <c r="J1147" s="3" t="str">
        <f>HYPERLINK("https://www.boe.es/gazeta/dias/1833/03/09/pdfs/GMD-1833-30.pdf#page=1","Abrir facsímil")</f>
        <v>Abrir facsímil</v>
      </c>
      <c r="K1147" s="3" t="s">
        <v>24</v>
      </c>
    </row>
    <row r="1148" spans="1:11" ht="42" customHeight="1">
      <c r="A1148" s="2" t="s">
        <v>2938</v>
      </c>
      <c r="B1148" s="2" t="s">
        <v>2939</v>
      </c>
      <c r="C1148" s="2" t="s">
        <v>33</v>
      </c>
      <c r="D1148" s="2" t="s">
        <v>34</v>
      </c>
      <c r="E1148" s="5" t="s">
        <v>404</v>
      </c>
      <c r="F1148" s="3" t="s">
        <v>405</v>
      </c>
      <c r="G1148" s="3" t="s">
        <v>56</v>
      </c>
      <c r="H1148" s="2" t="s">
        <v>22</v>
      </c>
      <c r="I1148" s="2" t="s">
        <v>2951</v>
      </c>
      <c r="J1148" s="3" t="str">
        <f>HYPERLINK("https://www.boe.es/gazeta/dias/1833/03/16/pdfs/GMD-1833-33.pdf#page=1","Abrir facsímil")</f>
        <v>Abrir facsímil</v>
      </c>
      <c r="K1148" s="3" t="s">
        <v>24</v>
      </c>
    </row>
    <row r="1149" spans="1:11" ht="42" customHeight="1">
      <c r="A1149" s="2" t="s">
        <v>2938</v>
      </c>
      <c r="B1149" s="2" t="s">
        <v>2939</v>
      </c>
      <c r="C1149" s="2" t="s">
        <v>33</v>
      </c>
      <c r="D1149" s="2" t="s">
        <v>34</v>
      </c>
      <c r="E1149" s="5" t="s">
        <v>1107</v>
      </c>
      <c r="F1149" s="3" t="s">
        <v>1108</v>
      </c>
      <c r="G1149" s="3" t="s">
        <v>56</v>
      </c>
      <c r="H1149" s="2" t="s">
        <v>22</v>
      </c>
      <c r="I1149" s="2" t="s">
        <v>2952</v>
      </c>
      <c r="J1149" s="3" t="str">
        <f>HYPERLINK("https://www.boe.es/gazeta/dias/1833/03/21/pdfs/GMD-1833-35.pdf#page=1","Abrir facsímil")</f>
        <v>Abrir facsímil</v>
      </c>
      <c r="K1149" s="3" t="s">
        <v>24</v>
      </c>
    </row>
    <row r="1150" spans="1:11" ht="42" customHeight="1">
      <c r="A1150" s="2" t="s">
        <v>2938</v>
      </c>
      <c r="B1150" s="2" t="s">
        <v>2939</v>
      </c>
      <c r="C1150" s="2" t="s">
        <v>33</v>
      </c>
      <c r="D1150" s="2" t="s">
        <v>34</v>
      </c>
      <c r="E1150" s="5" t="s">
        <v>436</v>
      </c>
      <c r="F1150" s="3" t="s">
        <v>437</v>
      </c>
      <c r="G1150" s="3" t="s">
        <v>37</v>
      </c>
      <c r="H1150" s="2" t="s">
        <v>22</v>
      </c>
      <c r="I1150" s="2" t="s">
        <v>2953</v>
      </c>
      <c r="J1150" s="3" t="str">
        <f>HYPERLINK("https://www.boe.es/gazeta/dias/1833/03/23/pdfs/GMD-1833-36.pdf#page=2","Abrir facsímil")</f>
        <v>Abrir facsímil</v>
      </c>
      <c r="K1150" s="3" t="s">
        <v>24</v>
      </c>
    </row>
    <row r="1151" spans="1:11" ht="42" customHeight="1">
      <c r="A1151" s="2" t="s">
        <v>2938</v>
      </c>
      <c r="B1151" s="2" t="s">
        <v>2939</v>
      </c>
      <c r="C1151" s="2" t="s">
        <v>33</v>
      </c>
      <c r="D1151" s="2" t="s">
        <v>34</v>
      </c>
      <c r="E1151" s="5" t="s">
        <v>647</v>
      </c>
      <c r="F1151" s="3" t="s">
        <v>648</v>
      </c>
      <c r="G1151" s="3" t="s">
        <v>56</v>
      </c>
      <c r="H1151" s="2" t="s">
        <v>22</v>
      </c>
      <c r="I1151" s="2" t="s">
        <v>2954</v>
      </c>
      <c r="J1151" s="3" t="str">
        <f>HYPERLINK("https://www.boe.es/gazeta/dias/1833/03/26/pdfs/GMD-1833-37.pdf#page=1","Abrir facsímil")</f>
        <v>Abrir facsímil</v>
      </c>
      <c r="K1151" s="3" t="s">
        <v>24</v>
      </c>
    </row>
    <row r="1152" spans="1:11" ht="42" customHeight="1">
      <c r="A1152" s="2" t="s">
        <v>2938</v>
      </c>
      <c r="B1152" s="2" t="s">
        <v>2939</v>
      </c>
      <c r="C1152" s="2" t="s">
        <v>33</v>
      </c>
      <c r="D1152" s="2" t="s">
        <v>34</v>
      </c>
      <c r="E1152" s="5" t="s">
        <v>647</v>
      </c>
      <c r="F1152" s="3" t="s">
        <v>648</v>
      </c>
      <c r="G1152" s="3" t="s">
        <v>37</v>
      </c>
      <c r="H1152" s="2" t="s">
        <v>22</v>
      </c>
      <c r="I1152" s="2" t="s">
        <v>2955</v>
      </c>
      <c r="J1152" s="3" t="str">
        <f>HYPERLINK("https://www.boe.es/gazeta/dias/1833/03/26/pdfs/GMD-1833-37.pdf#page=2","Abrir facsímil")</f>
        <v>Abrir facsímil</v>
      </c>
      <c r="K1152" s="3" t="s">
        <v>24</v>
      </c>
    </row>
    <row r="1153" spans="1:11" ht="42" customHeight="1">
      <c r="A1153" s="2" t="s">
        <v>2938</v>
      </c>
      <c r="B1153" s="2" t="s">
        <v>2939</v>
      </c>
      <c r="C1153" s="2" t="s">
        <v>33</v>
      </c>
      <c r="D1153" s="2" t="s">
        <v>34</v>
      </c>
      <c r="E1153" s="5" t="s">
        <v>511</v>
      </c>
      <c r="F1153" s="3" t="s">
        <v>512</v>
      </c>
      <c r="G1153" s="3" t="s">
        <v>56</v>
      </c>
      <c r="H1153" s="2" t="s">
        <v>22</v>
      </c>
      <c r="I1153" s="2" t="s">
        <v>2956</v>
      </c>
      <c r="J1153" s="3" t="str">
        <f>HYPERLINK("https://www.boe.es/gazeta/dias/1833/03/28/pdfs/GMD-1833-38.pdf#page=1","Abrir facsímil")</f>
        <v>Abrir facsímil</v>
      </c>
      <c r="K1153" s="3" t="s">
        <v>24</v>
      </c>
    </row>
    <row r="1154" spans="1:11" ht="42" customHeight="1">
      <c r="A1154" s="2" t="s">
        <v>2938</v>
      </c>
      <c r="B1154" s="2" t="s">
        <v>2939</v>
      </c>
      <c r="C1154" s="2" t="s">
        <v>33</v>
      </c>
      <c r="D1154" s="2" t="s">
        <v>34</v>
      </c>
      <c r="E1154" s="5" t="s">
        <v>514</v>
      </c>
      <c r="F1154" s="3" t="s">
        <v>515</v>
      </c>
      <c r="G1154" s="3" t="s">
        <v>56</v>
      </c>
      <c r="H1154" s="2" t="s">
        <v>22</v>
      </c>
      <c r="I1154" s="2" t="s">
        <v>2957</v>
      </c>
      <c r="J1154" s="3" t="str">
        <f>HYPERLINK("https://www.boe.es/gazeta/dias/1833/04/06/pdfs/GMD-1833-42.pdf#page=1","Abrir facsímil")</f>
        <v>Abrir facsímil</v>
      </c>
      <c r="K1154" s="3" t="s">
        <v>24</v>
      </c>
    </row>
    <row r="1155" spans="1:11" ht="42" customHeight="1">
      <c r="A1155" s="2" t="s">
        <v>2938</v>
      </c>
      <c r="B1155" s="2" t="s">
        <v>2939</v>
      </c>
      <c r="C1155" s="2" t="s">
        <v>33</v>
      </c>
      <c r="D1155" s="2" t="s">
        <v>34</v>
      </c>
      <c r="E1155" s="5" t="s">
        <v>87</v>
      </c>
      <c r="F1155" s="3" t="s">
        <v>88</v>
      </c>
      <c r="G1155" s="3" t="s">
        <v>37</v>
      </c>
      <c r="H1155" s="2" t="s">
        <v>22</v>
      </c>
      <c r="I1155" s="2" t="s">
        <v>2958</v>
      </c>
      <c r="J1155" s="3" t="str">
        <f>HYPERLINK("https://www.boe.es/gazeta/dias/1833/04/20/pdfs/GMD-1833-49.pdf#page=2","Abrir facsímil")</f>
        <v>Abrir facsímil</v>
      </c>
      <c r="K1155" s="3" t="s">
        <v>24</v>
      </c>
    </row>
    <row r="1156" spans="1:11" ht="42" customHeight="1">
      <c r="A1156" s="2" t="s">
        <v>2938</v>
      </c>
      <c r="B1156" s="2" t="s">
        <v>2939</v>
      </c>
      <c r="C1156" s="2" t="s">
        <v>33</v>
      </c>
      <c r="D1156" s="2" t="s">
        <v>34</v>
      </c>
      <c r="E1156" s="5" t="s">
        <v>713</v>
      </c>
      <c r="F1156" s="3" t="s">
        <v>714</v>
      </c>
      <c r="G1156" s="3" t="s">
        <v>37</v>
      </c>
      <c r="H1156" s="2" t="s">
        <v>22</v>
      </c>
      <c r="I1156" s="2" t="s">
        <v>2959</v>
      </c>
      <c r="J1156" s="3" t="str">
        <f>HYPERLINK("https://www.boe.es/gazeta/dias/1833/04/25/pdfs/GMD-1833-51.pdf#page=2","Abrir facsímil")</f>
        <v>Abrir facsímil</v>
      </c>
      <c r="K1156" s="3" t="s">
        <v>24</v>
      </c>
    </row>
    <row r="1157" spans="1:11" ht="42" customHeight="1">
      <c r="A1157" s="2" t="s">
        <v>2938</v>
      </c>
      <c r="B1157" s="2" t="s">
        <v>2939</v>
      </c>
      <c r="C1157" s="2" t="s">
        <v>33</v>
      </c>
      <c r="D1157" s="2" t="s">
        <v>34</v>
      </c>
      <c r="E1157" s="5" t="s">
        <v>541</v>
      </c>
      <c r="F1157" s="3" t="s">
        <v>542</v>
      </c>
      <c r="G1157" s="3" t="s">
        <v>56</v>
      </c>
      <c r="H1157" s="2" t="s">
        <v>22</v>
      </c>
      <c r="I1157" s="2" t="s">
        <v>2960</v>
      </c>
      <c r="J1157" s="3" t="str">
        <f>HYPERLINK("https://www.boe.es/gazeta/dias/1833/05/25/pdfs/GMD-1833-64.pdf#page=1","Abrir facsímil")</f>
        <v>Abrir facsímil</v>
      </c>
      <c r="K1157" s="3" t="s">
        <v>24</v>
      </c>
    </row>
    <row r="1158" spans="1:11" ht="42" customHeight="1">
      <c r="A1158" s="2" t="s">
        <v>2938</v>
      </c>
      <c r="B1158" s="2" t="s">
        <v>2939</v>
      </c>
      <c r="C1158" s="2" t="s">
        <v>33</v>
      </c>
      <c r="D1158" s="2" t="s">
        <v>34</v>
      </c>
      <c r="E1158" s="5" t="s">
        <v>132</v>
      </c>
      <c r="F1158" s="3" t="s">
        <v>133</v>
      </c>
      <c r="G1158" s="3" t="s">
        <v>56</v>
      </c>
      <c r="H1158" s="2" t="s">
        <v>22</v>
      </c>
      <c r="I1158" s="2" t="s">
        <v>2961</v>
      </c>
      <c r="J1158" s="3" t="str">
        <f>HYPERLINK("https://www.boe.es/gazeta/dias/1833/06/13/pdfs/GMD-1833-72.pdf#page=1","Abrir facsímil")</f>
        <v>Abrir facsímil</v>
      </c>
      <c r="K1158" s="3" t="s">
        <v>24</v>
      </c>
    </row>
    <row r="1159" spans="1:11" ht="42" customHeight="1">
      <c r="A1159" s="2" t="s">
        <v>2938</v>
      </c>
      <c r="B1159" s="2" t="s">
        <v>2939</v>
      </c>
      <c r="C1159" s="2" t="s">
        <v>33</v>
      </c>
      <c r="D1159" s="2" t="s">
        <v>34</v>
      </c>
      <c r="E1159" s="5" t="s">
        <v>2509</v>
      </c>
      <c r="F1159" s="3" t="s">
        <v>2510</v>
      </c>
      <c r="G1159" s="3" t="s">
        <v>21</v>
      </c>
      <c r="H1159" s="2" t="s">
        <v>22</v>
      </c>
      <c r="I1159" s="2" t="s">
        <v>2962</v>
      </c>
      <c r="J1159" s="3" t="str">
        <f>HYPERLINK("https://www.boe.es/gazeta/dias/1833/06/15/pdfs/GMD-1833-73.pdf#page=4","Abrir facsímil")</f>
        <v>Abrir facsímil</v>
      </c>
      <c r="K1159" s="3" t="s">
        <v>24</v>
      </c>
    </row>
    <row r="1160" spans="1:11" ht="42" customHeight="1">
      <c r="A1160" s="2" t="s">
        <v>2938</v>
      </c>
      <c r="B1160" s="2" t="s">
        <v>2939</v>
      </c>
      <c r="C1160" s="2" t="s">
        <v>33</v>
      </c>
      <c r="D1160" s="2" t="s">
        <v>34</v>
      </c>
      <c r="E1160" s="5" t="s">
        <v>95</v>
      </c>
      <c r="F1160" s="3" t="s">
        <v>96</v>
      </c>
      <c r="G1160" s="3" t="s">
        <v>56</v>
      </c>
      <c r="H1160" s="2" t="s">
        <v>22</v>
      </c>
      <c r="I1160" s="2" t="s">
        <v>2963</v>
      </c>
      <c r="J1160" s="3" t="str">
        <f>HYPERLINK("https://www.boe.es/gazeta/dias/1833/06/20/pdfs/GMD-1833-75.pdf#page=1","Abrir facsímil")</f>
        <v>Abrir facsímil</v>
      </c>
      <c r="K1160" s="3" t="s">
        <v>24</v>
      </c>
    </row>
    <row r="1161" spans="1:11" ht="42" customHeight="1">
      <c r="A1161" s="2" t="s">
        <v>2938</v>
      </c>
      <c r="B1161" s="2" t="s">
        <v>2939</v>
      </c>
      <c r="C1161" s="2" t="s">
        <v>33</v>
      </c>
      <c r="D1161" s="2" t="s">
        <v>34</v>
      </c>
      <c r="E1161" s="5" t="s">
        <v>548</v>
      </c>
      <c r="F1161" s="3" t="s">
        <v>549</v>
      </c>
      <c r="G1161" s="3" t="s">
        <v>56</v>
      </c>
      <c r="H1161" s="2" t="s">
        <v>22</v>
      </c>
      <c r="I1161" s="2" t="s">
        <v>2964</v>
      </c>
      <c r="J1161" s="3" t="str">
        <f>HYPERLINK("https://www.boe.es/gazeta/dias/1833/06/22/pdfs/GMD-1833-76.pdf#page=1","Abrir facsímil")</f>
        <v>Abrir facsímil</v>
      </c>
      <c r="K1161" s="3" t="s">
        <v>24</v>
      </c>
    </row>
    <row r="1162" spans="1:11" ht="42" customHeight="1">
      <c r="A1162" s="2" t="s">
        <v>2938</v>
      </c>
      <c r="B1162" s="2" t="s">
        <v>2939</v>
      </c>
      <c r="C1162" s="2" t="s">
        <v>33</v>
      </c>
      <c r="D1162" s="2" t="s">
        <v>34</v>
      </c>
      <c r="E1162" s="5" t="s">
        <v>155</v>
      </c>
      <c r="F1162" s="3" t="s">
        <v>156</v>
      </c>
      <c r="G1162" s="3" t="s">
        <v>56</v>
      </c>
      <c r="H1162" s="2" t="s">
        <v>22</v>
      </c>
      <c r="I1162" s="2" t="s">
        <v>2965</v>
      </c>
      <c r="J1162" s="3" t="str">
        <f>HYPERLINK("https://www.boe.es/gazeta/dias/1833/08/01/pdfs/GMD-1833-93.pdf#page=1","Abrir facsímil")</f>
        <v>Abrir facsímil</v>
      </c>
      <c r="K1162" s="3" t="s">
        <v>24</v>
      </c>
    </row>
    <row r="1163" spans="1:11" ht="42" customHeight="1">
      <c r="A1163" s="2" t="s">
        <v>2938</v>
      </c>
      <c r="B1163" s="2" t="s">
        <v>2939</v>
      </c>
      <c r="C1163" s="2" t="s">
        <v>33</v>
      </c>
      <c r="D1163" s="2" t="s">
        <v>34</v>
      </c>
      <c r="E1163" s="5" t="s">
        <v>587</v>
      </c>
      <c r="F1163" s="3" t="s">
        <v>588</v>
      </c>
      <c r="G1163" s="3" t="s">
        <v>21</v>
      </c>
      <c r="H1163" s="2" t="s">
        <v>22</v>
      </c>
      <c r="I1163" s="2" t="s">
        <v>2966</v>
      </c>
      <c r="J1163" s="3" t="str">
        <f>HYPERLINK("https://www.boe.es/gazeta/dias/1833/09/03/pdfs/GMD-1833-107.pdf#page=4","Abrir facsímil")</f>
        <v>Abrir facsímil</v>
      </c>
      <c r="K1163" s="3" t="s">
        <v>24</v>
      </c>
    </row>
    <row r="1164" spans="1:11" ht="42" customHeight="1">
      <c r="A1164" s="2" t="s">
        <v>2938</v>
      </c>
      <c r="B1164" s="2" t="s">
        <v>2939</v>
      </c>
      <c r="C1164" s="2" t="s">
        <v>33</v>
      </c>
      <c r="D1164" s="2" t="s">
        <v>34</v>
      </c>
      <c r="E1164" s="5" t="s">
        <v>1165</v>
      </c>
      <c r="F1164" s="3" t="s">
        <v>1166</v>
      </c>
      <c r="G1164" s="3" t="s">
        <v>127</v>
      </c>
      <c r="H1164" s="2" t="s">
        <v>22</v>
      </c>
      <c r="I1164" s="2" t="s">
        <v>2967</v>
      </c>
      <c r="J1164" s="3" t="str">
        <f>HYPERLINK("https://www.boe.es/gazeta/dias/1833/09/12/pdfs/GMD-1833-111.pdf#page=5","Abrir facsímil")</f>
        <v>Abrir facsímil</v>
      </c>
      <c r="K1164" s="3" t="s">
        <v>24</v>
      </c>
    </row>
    <row r="1165" spans="1:11" ht="42" customHeight="1">
      <c r="A1165" s="2" t="s">
        <v>2938</v>
      </c>
      <c r="B1165" s="2" t="s">
        <v>2939</v>
      </c>
      <c r="C1165" s="2" t="s">
        <v>33</v>
      </c>
      <c r="D1165" s="2" t="s">
        <v>34</v>
      </c>
      <c r="E1165" s="5" t="s">
        <v>2968</v>
      </c>
      <c r="F1165" s="3" t="s">
        <v>2969</v>
      </c>
      <c r="G1165" s="3" t="s">
        <v>89</v>
      </c>
      <c r="H1165" s="2" t="s">
        <v>22</v>
      </c>
      <c r="I1165" s="2" t="s">
        <v>2970</v>
      </c>
      <c r="J1165" s="3" t="str">
        <f>HYPERLINK("https://www.boe.es/gazeta/dias/1833/09/28/pdfs/GMD-1833-118.pdf#page=3","Abrir facsímil")</f>
        <v>Abrir facsímil</v>
      </c>
      <c r="K1165" s="3" t="s">
        <v>24</v>
      </c>
    </row>
    <row r="1166" spans="1:11" ht="42" customHeight="1">
      <c r="A1166" s="2" t="s">
        <v>2938</v>
      </c>
      <c r="B1166" s="2" t="s">
        <v>2939</v>
      </c>
      <c r="C1166" s="2" t="s">
        <v>33</v>
      </c>
      <c r="D1166" s="2" t="s">
        <v>34</v>
      </c>
      <c r="E1166" s="5" t="s">
        <v>266</v>
      </c>
      <c r="F1166" s="3" t="s">
        <v>267</v>
      </c>
      <c r="G1166" s="3" t="s">
        <v>268</v>
      </c>
      <c r="H1166" s="2" t="s">
        <v>22</v>
      </c>
      <c r="I1166" s="2" t="s">
        <v>2971</v>
      </c>
      <c r="J1166" s="3" t="str">
        <f>HYPERLINK("https://www.boe.es/gazeta/dias/1833/10/05/pdfs/GMD-1833-122.pdf#page=3","Abrir facsímil")</f>
        <v>Abrir facsímil</v>
      </c>
      <c r="K1166" s="3" t="s">
        <v>24</v>
      </c>
    </row>
    <row r="1167" spans="1:11" ht="42" customHeight="1">
      <c r="A1167" s="2" t="s">
        <v>2938</v>
      </c>
      <c r="B1167" s="2" t="s">
        <v>2939</v>
      </c>
      <c r="C1167" s="2" t="s">
        <v>33</v>
      </c>
      <c r="D1167" s="2" t="s">
        <v>34</v>
      </c>
      <c r="E1167" s="5" t="s">
        <v>266</v>
      </c>
      <c r="F1167" s="3" t="s">
        <v>267</v>
      </c>
      <c r="G1167" s="3" t="s">
        <v>21</v>
      </c>
      <c r="H1167" s="2" t="s">
        <v>22</v>
      </c>
      <c r="I1167" s="2" t="s">
        <v>2972</v>
      </c>
      <c r="J1167" s="3" t="str">
        <f>HYPERLINK("https://www.boe.es/gazeta/dias/1833/10/05/pdfs/GMD-1833-122.pdf#page=4","Abrir facsímil")</f>
        <v>Abrir facsímil</v>
      </c>
      <c r="K1167" s="3" t="s">
        <v>24</v>
      </c>
    </row>
    <row r="1168" spans="1:11" ht="42" customHeight="1">
      <c r="A1168" s="2" t="s">
        <v>2938</v>
      </c>
      <c r="B1168" s="2" t="s">
        <v>2939</v>
      </c>
      <c r="C1168" s="2" t="s">
        <v>33</v>
      </c>
      <c r="D1168" s="2" t="s">
        <v>34</v>
      </c>
      <c r="E1168" s="5" t="s">
        <v>1017</v>
      </c>
      <c r="F1168" s="3" t="s">
        <v>1018</v>
      </c>
      <c r="G1168" s="3" t="s">
        <v>56</v>
      </c>
      <c r="H1168" s="2" t="s">
        <v>22</v>
      </c>
      <c r="I1168" s="2" t="s">
        <v>2973</v>
      </c>
      <c r="J1168" s="3" t="str">
        <f>HYPERLINK("https://www.boe.es/gazeta/dias/1833/10/08/pdfs/GMD-1833-123.pdf#page=1","Abrir facsímil")</f>
        <v>Abrir facsímil</v>
      </c>
      <c r="K1168" s="3" t="s">
        <v>24</v>
      </c>
    </row>
    <row r="1169" spans="1:11" ht="42" customHeight="1">
      <c r="A1169" s="2" t="s">
        <v>2938</v>
      </c>
      <c r="B1169" s="2" t="s">
        <v>2939</v>
      </c>
      <c r="C1169" s="2" t="s">
        <v>33</v>
      </c>
      <c r="D1169" s="2" t="s">
        <v>34</v>
      </c>
      <c r="E1169" s="5" t="s">
        <v>1017</v>
      </c>
      <c r="F1169" s="3" t="s">
        <v>1018</v>
      </c>
      <c r="G1169" s="3" t="s">
        <v>37</v>
      </c>
      <c r="H1169" s="2" t="s">
        <v>22</v>
      </c>
      <c r="I1169" s="2" t="s">
        <v>2974</v>
      </c>
      <c r="J1169" s="3" t="str">
        <f>HYPERLINK("https://www.boe.es/gazeta/dias/1833/10/08/pdfs/GMD-1833-123.pdf#page=2","Abrir facsímil")</f>
        <v>Abrir facsímil</v>
      </c>
      <c r="K1169" s="3" t="s">
        <v>24</v>
      </c>
    </row>
    <row r="1170" spans="1:11" ht="42" customHeight="1">
      <c r="A1170" s="2" t="s">
        <v>2938</v>
      </c>
      <c r="B1170" s="2" t="s">
        <v>2939</v>
      </c>
      <c r="C1170" s="2" t="s">
        <v>33</v>
      </c>
      <c r="D1170" s="2" t="s">
        <v>34</v>
      </c>
      <c r="E1170" s="5" t="s">
        <v>1017</v>
      </c>
      <c r="F1170" s="3" t="s">
        <v>1018</v>
      </c>
      <c r="G1170" s="3" t="s">
        <v>89</v>
      </c>
      <c r="H1170" s="2" t="s">
        <v>22</v>
      </c>
      <c r="I1170" s="2" t="s">
        <v>2975</v>
      </c>
      <c r="J1170" s="3" t="str">
        <f>HYPERLINK("https://www.boe.es/gazeta/dias/1833/10/08/pdfs/GMD-1833-123.pdf#page=3","Abrir facsímil")</f>
        <v>Abrir facsímil</v>
      </c>
      <c r="K1170" s="3" t="s">
        <v>24</v>
      </c>
    </row>
    <row r="1171" spans="1:11" ht="42" customHeight="1">
      <c r="A1171" s="2" t="s">
        <v>2938</v>
      </c>
      <c r="B1171" s="2" t="s">
        <v>2939</v>
      </c>
      <c r="C1171" s="2" t="s">
        <v>33</v>
      </c>
      <c r="D1171" s="2" t="s">
        <v>34</v>
      </c>
      <c r="E1171" s="5" t="s">
        <v>752</v>
      </c>
      <c r="F1171" s="3" t="s">
        <v>753</v>
      </c>
      <c r="G1171" s="3" t="s">
        <v>56</v>
      </c>
      <c r="H1171" s="2" t="s">
        <v>22</v>
      </c>
      <c r="I1171" s="2" t="s">
        <v>2976</v>
      </c>
      <c r="J1171" s="3" t="str">
        <f>HYPERLINK("https://www.boe.es/gazeta/dias/1833/10/10/pdfs/GMD-1833-124.pdf#page=1","Abrir facsímil")</f>
        <v>Abrir facsímil</v>
      </c>
      <c r="K1171" s="3" t="s">
        <v>24</v>
      </c>
    </row>
    <row r="1172" spans="1:11" ht="42" customHeight="1">
      <c r="A1172" s="2" t="s">
        <v>2938</v>
      </c>
      <c r="B1172" s="2" t="s">
        <v>2939</v>
      </c>
      <c r="C1172" s="2" t="s">
        <v>33</v>
      </c>
      <c r="D1172" s="2" t="s">
        <v>34</v>
      </c>
      <c r="E1172" s="5" t="s">
        <v>752</v>
      </c>
      <c r="F1172" s="3" t="s">
        <v>753</v>
      </c>
      <c r="G1172" s="3" t="s">
        <v>37</v>
      </c>
      <c r="H1172" s="2" t="s">
        <v>22</v>
      </c>
      <c r="I1172" s="2" t="s">
        <v>2977</v>
      </c>
      <c r="J1172" s="3" t="str">
        <f>HYPERLINK("https://www.boe.es/gazeta/dias/1833/10/10/pdfs/GMD-1833-124.pdf#page=2","Abrir facsímil")</f>
        <v>Abrir facsímil</v>
      </c>
      <c r="K1172" s="3" t="s">
        <v>24</v>
      </c>
    </row>
    <row r="1173" spans="1:11" ht="42" customHeight="1">
      <c r="A1173" s="2" t="s">
        <v>2938</v>
      </c>
      <c r="B1173" s="2" t="s">
        <v>2939</v>
      </c>
      <c r="C1173" s="2" t="s">
        <v>33</v>
      </c>
      <c r="D1173" s="2" t="s">
        <v>34</v>
      </c>
      <c r="E1173" s="5" t="s">
        <v>859</v>
      </c>
      <c r="F1173" s="3" t="s">
        <v>860</v>
      </c>
      <c r="G1173" s="3" t="s">
        <v>37</v>
      </c>
      <c r="H1173" s="2" t="s">
        <v>22</v>
      </c>
      <c r="I1173" s="2" t="s">
        <v>2978</v>
      </c>
      <c r="J1173" s="3" t="str">
        <f>HYPERLINK("https://www.boe.es/gazeta/dias/1833/10/12/pdfs/GMD-1833-125.pdf#page=2","Abrir facsímil")</f>
        <v>Abrir facsímil</v>
      </c>
      <c r="K1173" s="3" t="s">
        <v>24</v>
      </c>
    </row>
    <row r="1174" spans="1:11" ht="42" customHeight="1">
      <c r="A1174" s="2" t="s">
        <v>2938</v>
      </c>
      <c r="B1174" s="2" t="s">
        <v>2939</v>
      </c>
      <c r="C1174" s="2" t="s">
        <v>33</v>
      </c>
      <c r="D1174" s="2" t="s">
        <v>34</v>
      </c>
      <c r="E1174" s="5" t="s">
        <v>859</v>
      </c>
      <c r="F1174" s="3" t="s">
        <v>860</v>
      </c>
      <c r="G1174" s="3" t="s">
        <v>89</v>
      </c>
      <c r="H1174" s="2" t="s">
        <v>22</v>
      </c>
      <c r="I1174" s="2" t="s">
        <v>2979</v>
      </c>
      <c r="J1174" s="3" t="str">
        <f>HYPERLINK("https://www.boe.es/gazeta/dias/1833/10/12/pdfs/GMD-1833-125.pdf#page=3","Abrir facsímil")</f>
        <v>Abrir facsímil</v>
      </c>
      <c r="K1174" s="3" t="s">
        <v>24</v>
      </c>
    </row>
    <row r="1175" spans="1:11" ht="42" customHeight="1">
      <c r="A1175" s="2" t="s">
        <v>2938</v>
      </c>
      <c r="B1175" s="2" t="s">
        <v>2939</v>
      </c>
      <c r="C1175" s="2" t="s">
        <v>33</v>
      </c>
      <c r="D1175" s="2" t="s">
        <v>34</v>
      </c>
      <c r="E1175" s="5" t="s">
        <v>61</v>
      </c>
      <c r="F1175" s="3" t="s">
        <v>62</v>
      </c>
      <c r="G1175" s="3" t="s">
        <v>56</v>
      </c>
      <c r="H1175" s="2" t="s">
        <v>22</v>
      </c>
      <c r="I1175" s="2" t="s">
        <v>2980</v>
      </c>
      <c r="J1175" s="3" t="str">
        <f>HYPERLINK("https://www.boe.es/gazeta/dias/1833/10/15/pdfs/GMD-1833-126.pdf#page=1","Abrir facsímil")</f>
        <v>Abrir facsímil</v>
      </c>
      <c r="K1175" s="3" t="s">
        <v>24</v>
      </c>
    </row>
    <row r="1176" spans="1:11" ht="42" customHeight="1">
      <c r="A1176" s="2" t="s">
        <v>2938</v>
      </c>
      <c r="B1176" s="2" t="s">
        <v>2939</v>
      </c>
      <c r="C1176" s="2" t="s">
        <v>33</v>
      </c>
      <c r="D1176" s="2" t="s">
        <v>34</v>
      </c>
      <c r="E1176" s="5" t="s">
        <v>1371</v>
      </c>
      <c r="F1176" s="3" t="s">
        <v>1372</v>
      </c>
      <c r="G1176" s="3" t="s">
        <v>56</v>
      </c>
      <c r="H1176" s="2" t="s">
        <v>22</v>
      </c>
      <c r="I1176" s="2" t="s">
        <v>2981</v>
      </c>
      <c r="J1176" s="3" t="str">
        <f>HYPERLINK("https://www.boe.es/gazeta/dias/1833/10/17/pdfs/GMD-1833-128.pdf#page=1","Abrir facsímil")</f>
        <v>Abrir facsímil</v>
      </c>
      <c r="K1176" s="3" t="s">
        <v>24</v>
      </c>
    </row>
    <row r="1177" spans="1:11" ht="42" customHeight="1">
      <c r="A1177" s="2" t="s">
        <v>2938</v>
      </c>
      <c r="B1177" s="2" t="s">
        <v>2939</v>
      </c>
      <c r="C1177" s="2" t="s">
        <v>33</v>
      </c>
      <c r="D1177" s="2" t="s">
        <v>34</v>
      </c>
      <c r="E1177" s="5" t="s">
        <v>478</v>
      </c>
      <c r="F1177" s="3" t="s">
        <v>479</v>
      </c>
      <c r="G1177" s="3" t="s">
        <v>56</v>
      </c>
      <c r="H1177" s="2" t="s">
        <v>22</v>
      </c>
      <c r="I1177" s="2" t="s">
        <v>2982</v>
      </c>
      <c r="J1177" s="3" t="str">
        <f>HYPERLINK("https://www.boe.es/gazeta/dias/1833/10/19/pdfs/GMD-1833-129.pdf#page=1","Abrir facsímil")</f>
        <v>Abrir facsímil</v>
      </c>
      <c r="K1177" s="3" t="s">
        <v>24</v>
      </c>
    </row>
    <row r="1178" spans="1:11" ht="42" customHeight="1">
      <c r="A1178" s="2" t="s">
        <v>2938</v>
      </c>
      <c r="B1178" s="2" t="s">
        <v>2939</v>
      </c>
      <c r="C1178" s="2" t="s">
        <v>33</v>
      </c>
      <c r="D1178" s="2" t="s">
        <v>34</v>
      </c>
      <c r="E1178" s="5" t="s">
        <v>478</v>
      </c>
      <c r="F1178" s="3" t="s">
        <v>479</v>
      </c>
      <c r="G1178" s="3" t="s">
        <v>21</v>
      </c>
      <c r="H1178" s="2" t="s">
        <v>22</v>
      </c>
      <c r="I1178" s="2" t="s">
        <v>2983</v>
      </c>
      <c r="J1178" s="3" t="str">
        <f>HYPERLINK("https://www.boe.es/gazeta/dias/1833/10/19/pdfs/GMD-1833-129.pdf#page=4","Abrir facsímil")</f>
        <v>Abrir facsímil</v>
      </c>
      <c r="K1178" s="3" t="s">
        <v>24</v>
      </c>
    </row>
    <row r="1179" spans="1:11" ht="42" customHeight="1">
      <c r="A1179" s="2" t="s">
        <v>2938</v>
      </c>
      <c r="B1179" s="2" t="s">
        <v>2939</v>
      </c>
      <c r="C1179" s="2" t="s">
        <v>33</v>
      </c>
      <c r="D1179" s="2" t="s">
        <v>34</v>
      </c>
      <c r="E1179" s="5" t="s">
        <v>478</v>
      </c>
      <c r="F1179" s="3" t="s">
        <v>479</v>
      </c>
      <c r="G1179" s="3" t="s">
        <v>127</v>
      </c>
      <c r="H1179" s="2" t="s">
        <v>22</v>
      </c>
      <c r="I1179" s="2" t="s">
        <v>2984</v>
      </c>
      <c r="J1179" s="3" t="str">
        <f>HYPERLINK("https://www.boe.es/gazeta/dias/1833/10/19/pdfs/GMD-1833-129.pdf#page=5","Abrir facsímil")</f>
        <v>Abrir facsímil</v>
      </c>
      <c r="K1179" s="3" t="s">
        <v>24</v>
      </c>
    </row>
    <row r="1180" spans="1:11" ht="42" customHeight="1">
      <c r="A1180" s="2" t="s">
        <v>2938</v>
      </c>
      <c r="B1180" s="2" t="s">
        <v>2939</v>
      </c>
      <c r="C1180" s="2" t="s">
        <v>33</v>
      </c>
      <c r="D1180" s="2" t="s">
        <v>34</v>
      </c>
      <c r="E1180" s="5" t="s">
        <v>478</v>
      </c>
      <c r="F1180" s="3" t="s">
        <v>479</v>
      </c>
      <c r="G1180" s="3" t="s">
        <v>45</v>
      </c>
      <c r="H1180" s="2" t="s">
        <v>22</v>
      </c>
      <c r="I1180" s="2" t="s">
        <v>2985</v>
      </c>
      <c r="J1180" s="3" t="str">
        <f>HYPERLINK("https://www.boe.es/gazeta/dias/1833/10/19/pdfs/GMD-1833-129.pdf#page=6","Abrir facsímil")</f>
        <v>Abrir facsímil</v>
      </c>
      <c r="K1180" s="3" t="s">
        <v>24</v>
      </c>
    </row>
    <row r="1181" spans="1:11" ht="42" customHeight="1">
      <c r="A1181" s="2" t="s">
        <v>2938</v>
      </c>
      <c r="B1181" s="2" t="s">
        <v>2939</v>
      </c>
      <c r="C1181" s="2" t="s">
        <v>33</v>
      </c>
      <c r="D1181" s="2" t="s">
        <v>34</v>
      </c>
      <c r="E1181" s="5" t="s">
        <v>150</v>
      </c>
      <c r="F1181" s="3" t="s">
        <v>151</v>
      </c>
      <c r="G1181" s="3" t="s">
        <v>37</v>
      </c>
      <c r="H1181" s="2" t="s">
        <v>22</v>
      </c>
      <c r="I1181" s="2" t="s">
        <v>2986</v>
      </c>
      <c r="J1181" s="3" t="str">
        <f>HYPERLINK("https://www.boe.es/gazeta/dias/1833/10/24/pdfs/GMD-1833-131.pdf#page=2","Abrir facsímil")</f>
        <v>Abrir facsímil</v>
      </c>
      <c r="K1181" s="3" t="s">
        <v>24</v>
      </c>
    </row>
    <row r="1182" spans="1:11" ht="42" customHeight="1">
      <c r="A1182" s="2" t="s">
        <v>2938</v>
      </c>
      <c r="B1182" s="2" t="s">
        <v>2939</v>
      </c>
      <c r="C1182" s="2" t="s">
        <v>33</v>
      </c>
      <c r="D1182" s="2" t="s">
        <v>34</v>
      </c>
      <c r="E1182" s="5" t="s">
        <v>1138</v>
      </c>
      <c r="F1182" s="3" t="s">
        <v>1139</v>
      </c>
      <c r="G1182" s="3" t="s">
        <v>37</v>
      </c>
      <c r="H1182" s="2" t="s">
        <v>22</v>
      </c>
      <c r="I1182" s="2" t="s">
        <v>2987</v>
      </c>
      <c r="J1182" s="3" t="str">
        <f>HYPERLINK("https://www.boe.es/gazeta/dias/1833/10/26/pdfs/GMD-1833-132.pdf#page=2","Abrir facsímil")</f>
        <v>Abrir facsímil</v>
      </c>
      <c r="K1182" s="3" t="s">
        <v>24</v>
      </c>
    </row>
    <row r="1183" spans="1:11" ht="42" customHeight="1">
      <c r="A1183" s="2" t="s">
        <v>2938</v>
      </c>
      <c r="B1183" s="2" t="s">
        <v>2939</v>
      </c>
      <c r="C1183" s="2" t="s">
        <v>33</v>
      </c>
      <c r="D1183" s="2" t="s">
        <v>191</v>
      </c>
      <c r="E1183" s="5" t="s">
        <v>426</v>
      </c>
      <c r="F1183" s="3" t="s">
        <v>427</v>
      </c>
      <c r="G1183" s="3" t="s">
        <v>56</v>
      </c>
      <c r="H1183" s="2" t="s">
        <v>22</v>
      </c>
      <c r="I1183" s="2" t="s">
        <v>2988</v>
      </c>
      <c r="J1183" s="3" t="str">
        <f>HYPERLINK("https://www.boe.es/gazeta/dias/1833/10/31/pdfs/GMD-1833-136E.pdf#page=1","Abrir facsímil")</f>
        <v>Abrir facsímil</v>
      </c>
      <c r="K1183" s="3" t="s">
        <v>24</v>
      </c>
    </row>
    <row r="1184" spans="1:11" ht="42" customHeight="1">
      <c r="A1184" s="2" t="s">
        <v>2938</v>
      </c>
      <c r="B1184" s="2" t="s">
        <v>2939</v>
      </c>
      <c r="C1184" s="2" t="s">
        <v>33</v>
      </c>
      <c r="D1184" s="2" t="s">
        <v>34</v>
      </c>
      <c r="E1184" s="5" t="s">
        <v>141</v>
      </c>
      <c r="F1184" s="3" t="s">
        <v>142</v>
      </c>
      <c r="G1184" s="3" t="s">
        <v>56</v>
      </c>
      <c r="H1184" s="2" t="s">
        <v>22</v>
      </c>
      <c r="I1184" s="2" t="s">
        <v>2989</v>
      </c>
      <c r="J1184" s="3" t="str">
        <f>HYPERLINK("https://www.boe.es/gazeta/dias/1833/11/05/pdfs/GMD-1833-138.pdf#page=1","Abrir facsímil")</f>
        <v>Abrir facsímil</v>
      </c>
      <c r="K1184" s="3" t="s">
        <v>24</v>
      </c>
    </row>
    <row r="1185" spans="1:11" ht="42" customHeight="1">
      <c r="A1185" s="2" t="s">
        <v>2938</v>
      </c>
      <c r="B1185" s="2" t="s">
        <v>2939</v>
      </c>
      <c r="C1185" s="2" t="s">
        <v>33</v>
      </c>
      <c r="D1185" s="2" t="s">
        <v>34</v>
      </c>
      <c r="E1185" s="5" t="s">
        <v>364</v>
      </c>
      <c r="F1185" s="3" t="s">
        <v>365</v>
      </c>
      <c r="G1185" s="3" t="s">
        <v>2634</v>
      </c>
      <c r="H1185" s="2" t="s">
        <v>22</v>
      </c>
      <c r="I1185" s="2" t="s">
        <v>2990</v>
      </c>
      <c r="J1185" s="3" t="str">
        <f>HYPERLINK("https://www.boe.es/gazeta/dias/1833/11/07/pdfs/GMD-1833-139.pdf#page=5","Abrir facsímil")</f>
        <v>Abrir facsímil</v>
      </c>
      <c r="K1185" s="3" t="s">
        <v>24</v>
      </c>
    </row>
    <row r="1186" spans="1:11" ht="42" customHeight="1">
      <c r="A1186" s="2" t="s">
        <v>2938</v>
      </c>
      <c r="B1186" s="2" t="s">
        <v>2939</v>
      </c>
      <c r="C1186" s="2" t="s">
        <v>33</v>
      </c>
      <c r="D1186" s="2" t="s">
        <v>34</v>
      </c>
      <c r="E1186" s="5" t="s">
        <v>364</v>
      </c>
      <c r="F1186" s="3" t="s">
        <v>365</v>
      </c>
      <c r="G1186" s="3" t="s">
        <v>56</v>
      </c>
      <c r="H1186" s="2" t="s">
        <v>22</v>
      </c>
      <c r="I1186" s="2" t="s">
        <v>2991</v>
      </c>
      <c r="J1186" s="3" t="str">
        <f>HYPERLINK("https://www.boe.es/gazeta/dias/1833/11/07/pdfs/GMD-1833-139.pdf#page=1","Abrir facsímil")</f>
        <v>Abrir facsímil</v>
      </c>
      <c r="K1186" s="3" t="s">
        <v>24</v>
      </c>
    </row>
    <row r="1187" spans="1:11" ht="42" customHeight="1">
      <c r="A1187" s="2" t="s">
        <v>2938</v>
      </c>
      <c r="B1187" s="2" t="s">
        <v>2939</v>
      </c>
      <c r="C1187" s="2" t="s">
        <v>33</v>
      </c>
      <c r="D1187" s="2" t="s">
        <v>34</v>
      </c>
      <c r="E1187" s="5" t="s">
        <v>241</v>
      </c>
      <c r="F1187" s="3" t="s">
        <v>242</v>
      </c>
      <c r="G1187" s="3" t="s">
        <v>56</v>
      </c>
      <c r="H1187" s="2" t="s">
        <v>22</v>
      </c>
      <c r="I1187" s="2" t="s">
        <v>2992</v>
      </c>
      <c r="J1187" s="3" t="str">
        <f>HYPERLINK("https://www.boe.es/gazeta/dias/1833/11/09/pdfs/GMD-1833-140.pdf#page=1","Abrir facsímil")</f>
        <v>Abrir facsímil</v>
      </c>
      <c r="K1187" s="3" t="s">
        <v>24</v>
      </c>
    </row>
    <row r="1188" spans="1:11" ht="42" customHeight="1">
      <c r="A1188" s="2" t="s">
        <v>2938</v>
      </c>
      <c r="B1188" s="2" t="s">
        <v>2939</v>
      </c>
      <c r="C1188" s="2" t="s">
        <v>33</v>
      </c>
      <c r="D1188" s="2" t="s">
        <v>34</v>
      </c>
      <c r="E1188" s="5" t="s">
        <v>241</v>
      </c>
      <c r="F1188" s="3" t="s">
        <v>242</v>
      </c>
      <c r="G1188" s="3" t="s">
        <v>21</v>
      </c>
      <c r="H1188" s="2" t="s">
        <v>22</v>
      </c>
      <c r="I1188" s="2" t="s">
        <v>2993</v>
      </c>
      <c r="J1188" s="3" t="str">
        <f>HYPERLINK("https://www.boe.es/gazeta/dias/1833/11/09/pdfs/GMD-1833-140.pdf#page=4","Abrir facsímil")</f>
        <v>Abrir facsímil</v>
      </c>
      <c r="K1188" s="3" t="s">
        <v>24</v>
      </c>
    </row>
    <row r="1189" spans="1:11" ht="42" customHeight="1">
      <c r="A1189" s="2" t="s">
        <v>2938</v>
      </c>
      <c r="B1189" s="2" t="s">
        <v>2939</v>
      </c>
      <c r="C1189" s="2" t="s">
        <v>33</v>
      </c>
      <c r="D1189" s="2" t="s">
        <v>34</v>
      </c>
      <c r="E1189" s="5" t="s">
        <v>1079</v>
      </c>
      <c r="F1189" s="3" t="s">
        <v>1080</v>
      </c>
      <c r="G1189" s="3" t="s">
        <v>37</v>
      </c>
      <c r="H1189" s="2" t="s">
        <v>22</v>
      </c>
      <c r="I1189" s="2" t="s">
        <v>2994</v>
      </c>
      <c r="J1189" s="3" t="str">
        <f>HYPERLINK("https://www.boe.es/gazeta/dias/1833/11/12/pdfs/GMD-1833-141.pdf#page=2","Abrir facsímil")</f>
        <v>Abrir facsímil</v>
      </c>
      <c r="K1189" s="3" t="s">
        <v>24</v>
      </c>
    </row>
    <row r="1190" spans="1:11" ht="42" customHeight="1">
      <c r="A1190" s="2" t="s">
        <v>2938</v>
      </c>
      <c r="B1190" s="2" t="s">
        <v>2939</v>
      </c>
      <c r="C1190" s="2" t="s">
        <v>33</v>
      </c>
      <c r="D1190" s="2" t="s">
        <v>34</v>
      </c>
      <c r="E1190" s="5" t="s">
        <v>324</v>
      </c>
      <c r="F1190" s="3" t="s">
        <v>325</v>
      </c>
      <c r="G1190" s="3" t="s">
        <v>56</v>
      </c>
      <c r="H1190" s="2" t="s">
        <v>22</v>
      </c>
      <c r="I1190" s="2" t="s">
        <v>2995</v>
      </c>
      <c r="J1190" s="3" t="str">
        <f>HYPERLINK("https://www.boe.es/gazeta/dias/1833/11/14/pdfs/GMD-1833-142.pdf#page=1","Abrir facsímil")</f>
        <v>Abrir facsímil</v>
      </c>
      <c r="K1190" s="3" t="s">
        <v>24</v>
      </c>
    </row>
    <row r="1191" spans="1:11" ht="42" customHeight="1">
      <c r="A1191" s="2" t="s">
        <v>2938</v>
      </c>
      <c r="B1191" s="2" t="s">
        <v>2939</v>
      </c>
      <c r="C1191" s="2" t="s">
        <v>33</v>
      </c>
      <c r="D1191" s="2" t="s">
        <v>34</v>
      </c>
      <c r="E1191" s="5" t="s">
        <v>110</v>
      </c>
      <c r="F1191" s="3" t="s">
        <v>111</v>
      </c>
      <c r="G1191" s="3" t="s">
        <v>21</v>
      </c>
      <c r="H1191" s="2" t="s">
        <v>22</v>
      </c>
      <c r="I1191" s="2" t="s">
        <v>2996</v>
      </c>
      <c r="J1191" s="3" t="str">
        <f>HYPERLINK("https://www.boe.es/gazeta/dias/1833/11/16/pdfs/GMD-1833-143.pdf#page=4","Abrir facsímil")</f>
        <v>Abrir facsímil</v>
      </c>
      <c r="K1191" s="3" t="s">
        <v>24</v>
      </c>
    </row>
    <row r="1192" spans="1:11" ht="42" customHeight="1">
      <c r="A1192" s="2" t="s">
        <v>2938</v>
      </c>
      <c r="B1192" s="2" t="s">
        <v>2939</v>
      </c>
      <c r="C1192" s="2" t="s">
        <v>33</v>
      </c>
      <c r="D1192" s="2" t="s">
        <v>34</v>
      </c>
      <c r="E1192" s="5" t="s">
        <v>110</v>
      </c>
      <c r="F1192" s="3" t="s">
        <v>111</v>
      </c>
      <c r="G1192" s="3" t="s">
        <v>45</v>
      </c>
      <c r="H1192" s="2" t="s">
        <v>22</v>
      </c>
      <c r="I1192" s="2" t="s">
        <v>2997</v>
      </c>
      <c r="J1192" s="3" t="str">
        <f>HYPERLINK("https://www.boe.es/gazeta/dias/1833/11/16/pdfs/GMD-1833-143.pdf#page=6","Abrir facsímil")</f>
        <v>Abrir facsímil</v>
      </c>
      <c r="K1192" s="3" t="s">
        <v>24</v>
      </c>
    </row>
    <row r="1193" spans="1:11" ht="42" customHeight="1">
      <c r="A1193" s="2" t="s">
        <v>2938</v>
      </c>
      <c r="B1193" s="2" t="s">
        <v>2939</v>
      </c>
      <c r="C1193" s="2" t="s">
        <v>33</v>
      </c>
      <c r="D1193" s="2" t="s">
        <v>34</v>
      </c>
      <c r="E1193" s="5" t="s">
        <v>272</v>
      </c>
      <c r="F1193" s="3" t="s">
        <v>273</v>
      </c>
      <c r="G1193" s="3" t="s">
        <v>56</v>
      </c>
      <c r="H1193" s="2" t="s">
        <v>22</v>
      </c>
      <c r="I1193" s="2" t="s">
        <v>2998</v>
      </c>
      <c r="J1193" s="3" t="str">
        <f>HYPERLINK("https://www.boe.es/gazeta/dias/1833/11/19/pdfs/GMD-1833-144.pdf#page=1","Abrir facsímil")</f>
        <v>Abrir facsímil</v>
      </c>
      <c r="K1193" s="3" t="s">
        <v>24</v>
      </c>
    </row>
    <row r="1194" spans="1:11" ht="42" customHeight="1">
      <c r="A1194" s="2" t="s">
        <v>2938</v>
      </c>
      <c r="B1194" s="2" t="s">
        <v>2939</v>
      </c>
      <c r="C1194" s="2" t="s">
        <v>33</v>
      </c>
      <c r="D1194" s="2" t="s">
        <v>34</v>
      </c>
      <c r="E1194" s="5" t="s">
        <v>272</v>
      </c>
      <c r="F1194" s="3" t="s">
        <v>273</v>
      </c>
      <c r="G1194" s="3" t="s">
        <v>127</v>
      </c>
      <c r="H1194" s="2" t="s">
        <v>22</v>
      </c>
      <c r="I1194" s="2" t="s">
        <v>2999</v>
      </c>
      <c r="J1194" s="3" t="str">
        <f>HYPERLINK("https://www.boe.es/gazeta/dias/1833/11/19/pdfs/GMD-1833-144.pdf#page=5","Abrir facsímil")</f>
        <v>Abrir facsímil</v>
      </c>
      <c r="K1194" s="3" t="s">
        <v>24</v>
      </c>
    </row>
    <row r="1195" spans="1:11" ht="42" customHeight="1">
      <c r="A1195" s="2" t="s">
        <v>2938</v>
      </c>
      <c r="B1195" s="2" t="s">
        <v>2939</v>
      </c>
      <c r="C1195" s="2" t="s">
        <v>33</v>
      </c>
      <c r="D1195" s="2" t="s">
        <v>34</v>
      </c>
      <c r="E1195" s="5" t="s">
        <v>409</v>
      </c>
      <c r="F1195" s="3" t="s">
        <v>410</v>
      </c>
      <c r="G1195" s="3" t="s">
        <v>127</v>
      </c>
      <c r="H1195" s="2" t="s">
        <v>22</v>
      </c>
      <c r="I1195" s="2" t="s">
        <v>3000</v>
      </c>
      <c r="J1195" s="3" t="str">
        <f>HYPERLINK("https://www.boe.es/gazeta/dias/1833/11/23/pdfs/GMD-1833-147.pdf#page=5","Abrir facsímil")</f>
        <v>Abrir facsímil</v>
      </c>
      <c r="K1195" s="3" t="s">
        <v>24</v>
      </c>
    </row>
    <row r="1196" spans="1:11" ht="42" customHeight="1">
      <c r="A1196" s="2" t="s">
        <v>2938</v>
      </c>
      <c r="B1196" s="2" t="s">
        <v>2939</v>
      </c>
      <c r="C1196" s="2" t="s">
        <v>33</v>
      </c>
      <c r="D1196" s="2" t="s">
        <v>191</v>
      </c>
      <c r="E1196" s="5" t="s">
        <v>3001</v>
      </c>
      <c r="F1196" s="3" t="s">
        <v>3002</v>
      </c>
      <c r="G1196" s="3" t="s">
        <v>56</v>
      </c>
      <c r="H1196" s="2" t="s">
        <v>22</v>
      </c>
      <c r="I1196" s="2" t="s">
        <v>3003</v>
      </c>
      <c r="J1196" s="3" t="str">
        <f>HYPERLINK("https://www.boe.es/gazeta/dias/1833/11/24/pdfs/GMD-1833-148E.pdf#page=1","Abrir facsímil")</f>
        <v>Abrir facsímil</v>
      </c>
      <c r="K1196" s="3" t="s">
        <v>24</v>
      </c>
    </row>
    <row r="1197" spans="1:11" ht="42" customHeight="1">
      <c r="A1197" s="2" t="s">
        <v>2938</v>
      </c>
      <c r="B1197" s="2" t="s">
        <v>2939</v>
      </c>
      <c r="C1197" s="2" t="s">
        <v>33</v>
      </c>
      <c r="D1197" s="2" t="s">
        <v>34</v>
      </c>
      <c r="E1197" s="5" t="s">
        <v>72</v>
      </c>
      <c r="F1197" s="3" t="s">
        <v>73</v>
      </c>
      <c r="G1197" s="3" t="s">
        <v>56</v>
      </c>
      <c r="H1197" s="2" t="s">
        <v>22</v>
      </c>
      <c r="I1197" s="2" t="s">
        <v>3004</v>
      </c>
      <c r="J1197" s="3" t="str">
        <f>HYPERLINK("https://www.boe.es/gazeta/dias/1833/11/26/pdfs/GMD-1833-150.pdf#page=1","Abrir facsímil")</f>
        <v>Abrir facsímil</v>
      </c>
      <c r="K1197" s="3" t="s">
        <v>24</v>
      </c>
    </row>
    <row r="1198" spans="1:11" ht="42" customHeight="1">
      <c r="A1198" s="2" t="s">
        <v>2938</v>
      </c>
      <c r="B1198" s="2" t="s">
        <v>2939</v>
      </c>
      <c r="C1198" s="2" t="s">
        <v>33</v>
      </c>
      <c r="D1198" s="2" t="s">
        <v>34</v>
      </c>
      <c r="E1198" s="5" t="s">
        <v>671</v>
      </c>
      <c r="F1198" s="3" t="s">
        <v>672</v>
      </c>
      <c r="G1198" s="3" t="s">
        <v>56</v>
      </c>
      <c r="H1198" s="2" t="s">
        <v>22</v>
      </c>
      <c r="I1198" s="2" t="s">
        <v>3005</v>
      </c>
      <c r="J1198" s="3" t="str">
        <f>HYPERLINK("https://www.boe.es/gazeta/dias/1833/11/28/pdfs/GMD-1833-151.pdf#page=1","Abrir facsímil")</f>
        <v>Abrir facsímil</v>
      </c>
      <c r="K1198" s="3" t="s">
        <v>24</v>
      </c>
    </row>
    <row r="1199" spans="1:11" ht="42" customHeight="1">
      <c r="A1199" s="2" t="s">
        <v>2938</v>
      </c>
      <c r="B1199" s="2" t="s">
        <v>2939</v>
      </c>
      <c r="C1199" s="2" t="s">
        <v>33</v>
      </c>
      <c r="D1199" s="2" t="s">
        <v>34</v>
      </c>
      <c r="E1199" s="5" t="s">
        <v>421</v>
      </c>
      <c r="F1199" s="3" t="s">
        <v>422</v>
      </c>
      <c r="G1199" s="3" t="s">
        <v>45</v>
      </c>
      <c r="H1199" s="2" t="s">
        <v>22</v>
      </c>
      <c r="I1199" s="2" t="s">
        <v>3006</v>
      </c>
      <c r="J1199" s="3" t="str">
        <f>HYPERLINK("https://www.boe.es/gazeta/dias/1833/12/05/pdfs/GMD-1833-155.pdf#page=6","Abrir facsímil")</f>
        <v>Abrir facsímil</v>
      </c>
      <c r="K1199" s="3" t="s">
        <v>24</v>
      </c>
    </row>
    <row r="1200" spans="1:11" ht="42" customHeight="1">
      <c r="A1200" s="2" t="s">
        <v>2938</v>
      </c>
      <c r="B1200" s="2" t="s">
        <v>2939</v>
      </c>
      <c r="C1200" s="2" t="s">
        <v>33</v>
      </c>
      <c r="D1200" s="2" t="s">
        <v>34</v>
      </c>
      <c r="E1200" s="5" t="s">
        <v>43</v>
      </c>
      <c r="F1200" s="3" t="s">
        <v>44</v>
      </c>
      <c r="G1200" s="3" t="s">
        <v>89</v>
      </c>
      <c r="H1200" s="2" t="s">
        <v>22</v>
      </c>
      <c r="I1200" s="2" t="s">
        <v>3007</v>
      </c>
      <c r="J1200" s="3" t="str">
        <f>HYPERLINK("https://www.boe.es/gazeta/dias/1833/12/07/pdfs/GMD-1833-156.pdf#page=3","Abrir facsímil")</f>
        <v>Abrir facsímil</v>
      </c>
      <c r="K1200" s="3" t="s">
        <v>24</v>
      </c>
    </row>
    <row r="1201" spans="1:11" ht="42" customHeight="1">
      <c r="A1201" s="2" t="s">
        <v>2938</v>
      </c>
      <c r="B1201" s="2" t="s">
        <v>2939</v>
      </c>
      <c r="C1201" s="2" t="s">
        <v>33</v>
      </c>
      <c r="D1201" s="2" t="s">
        <v>34</v>
      </c>
      <c r="E1201" s="5" t="s">
        <v>2600</v>
      </c>
      <c r="F1201" s="3" t="s">
        <v>2601</v>
      </c>
      <c r="G1201" s="3" t="s">
        <v>127</v>
      </c>
      <c r="H1201" s="2" t="s">
        <v>22</v>
      </c>
      <c r="I1201" s="2" t="s">
        <v>3008</v>
      </c>
      <c r="J1201" s="3" t="str">
        <f>HYPERLINK("https://www.boe.es/gazeta/dias/1833/12/10/pdfs/GMD-1833-157.pdf#page=5","Abrir facsímil")</f>
        <v>Abrir facsímil</v>
      </c>
      <c r="K1201" s="3" t="s">
        <v>24</v>
      </c>
    </row>
    <row r="1202" spans="1:11" ht="42" customHeight="1">
      <c r="A1202" s="2" t="s">
        <v>2938</v>
      </c>
      <c r="B1202" s="2" t="s">
        <v>2939</v>
      </c>
      <c r="C1202" s="2" t="s">
        <v>49</v>
      </c>
      <c r="D1202" s="2" t="s">
        <v>50</v>
      </c>
      <c r="E1202" s="5" t="s">
        <v>452</v>
      </c>
      <c r="F1202" s="3" t="s">
        <v>453</v>
      </c>
      <c r="G1202" s="3" t="s">
        <v>56</v>
      </c>
      <c r="H1202" s="2" t="s">
        <v>22</v>
      </c>
      <c r="I1202" s="2" t="s">
        <v>3009</v>
      </c>
      <c r="J1202" s="3" t="str">
        <f>HYPERLINK("https://www.boe.es/gazeta/dias/1833/12/17/pdfs/GMD-1833-161.pdf#page=1","Abrir facsímil")</f>
        <v>Abrir facsímil</v>
      </c>
      <c r="K1202" s="3" t="s">
        <v>24</v>
      </c>
    </row>
    <row r="1203" spans="1:11" ht="42" customHeight="1">
      <c r="A1203" s="2" t="s">
        <v>2938</v>
      </c>
      <c r="B1203" s="2" t="s">
        <v>2939</v>
      </c>
      <c r="C1203" s="2" t="s">
        <v>49</v>
      </c>
      <c r="D1203" s="2" t="s">
        <v>50</v>
      </c>
      <c r="E1203" s="5" t="s">
        <v>452</v>
      </c>
      <c r="F1203" s="3" t="s">
        <v>453</v>
      </c>
      <c r="G1203" s="3" t="s">
        <v>37</v>
      </c>
      <c r="H1203" s="2" t="s">
        <v>22</v>
      </c>
      <c r="I1203" s="2" t="s">
        <v>3010</v>
      </c>
      <c r="J1203" s="3" t="str">
        <f>HYPERLINK("https://www.boe.es/gazeta/dias/1833/12/17/pdfs/GMD-1833-161.pdf#page=2","Abrir facsímil")</f>
        <v>Abrir facsímil</v>
      </c>
      <c r="K1203" s="3" t="s">
        <v>24</v>
      </c>
    </row>
    <row r="1204" spans="1:11" ht="42" customHeight="1">
      <c r="A1204" s="2" t="s">
        <v>2938</v>
      </c>
      <c r="B1204" s="2" t="s">
        <v>2939</v>
      </c>
      <c r="C1204" s="2" t="s">
        <v>49</v>
      </c>
      <c r="D1204" s="2" t="s">
        <v>50</v>
      </c>
      <c r="E1204" s="5" t="s">
        <v>485</v>
      </c>
      <c r="F1204" s="3" t="s">
        <v>486</v>
      </c>
      <c r="G1204" s="3" t="s">
        <v>1708</v>
      </c>
      <c r="H1204" s="2" t="s">
        <v>22</v>
      </c>
      <c r="I1204" s="2" t="s">
        <v>3011</v>
      </c>
      <c r="J1204" s="3" t="str">
        <f>HYPERLINK("https://www.boe.es/gazeta/dias/1833/12/19/pdfs/GMD-1833-162.pdf#page=2","Abrir facsímil")</f>
        <v>Abrir facsímil</v>
      </c>
      <c r="K1204" s="3" t="s">
        <v>24</v>
      </c>
    </row>
    <row r="1205" spans="1:11" ht="42" customHeight="1">
      <c r="A1205" s="2" t="s">
        <v>2938</v>
      </c>
      <c r="B1205" s="2" t="s">
        <v>2939</v>
      </c>
      <c r="C1205" s="2" t="s">
        <v>33</v>
      </c>
      <c r="D1205" s="2" t="s">
        <v>34</v>
      </c>
      <c r="E1205" s="5" t="s">
        <v>601</v>
      </c>
      <c r="F1205" s="3" t="s">
        <v>602</v>
      </c>
      <c r="G1205" s="3" t="s">
        <v>56</v>
      </c>
      <c r="H1205" s="2" t="s">
        <v>22</v>
      </c>
      <c r="I1205" s="2" t="s">
        <v>3012</v>
      </c>
      <c r="J1205" s="3" t="str">
        <f>HYPERLINK("https://www.boe.es/gazeta/dias/1833/12/21/pdfs/GMD-1833-163.pdf#page=1","Abrir facsímil")</f>
        <v>Abrir facsímil</v>
      </c>
      <c r="K1205" s="3" t="s">
        <v>24</v>
      </c>
    </row>
    <row r="1206" spans="1:11" ht="42" customHeight="1">
      <c r="A1206" s="2" t="s">
        <v>2938</v>
      </c>
      <c r="B1206" s="2" t="s">
        <v>2939</v>
      </c>
      <c r="C1206" s="2" t="s">
        <v>33</v>
      </c>
      <c r="D1206" s="2" t="s">
        <v>34</v>
      </c>
      <c r="E1206" s="5" t="s">
        <v>601</v>
      </c>
      <c r="F1206" s="3" t="s">
        <v>602</v>
      </c>
      <c r="G1206" s="3" t="s">
        <v>89</v>
      </c>
      <c r="H1206" s="2" t="s">
        <v>22</v>
      </c>
      <c r="I1206" s="2" t="s">
        <v>3013</v>
      </c>
      <c r="J1206" s="3" t="str">
        <f>HYPERLINK("https://www.boe.es/gazeta/dias/1833/12/21/pdfs/GMD-1833-163.pdf#page=3","Abrir facsímil")</f>
        <v>Abrir facsímil</v>
      </c>
      <c r="K1206" s="3" t="s">
        <v>24</v>
      </c>
    </row>
    <row r="1207" spans="1:11" ht="42" customHeight="1">
      <c r="A1207" s="2" t="s">
        <v>2938</v>
      </c>
      <c r="B1207" s="2" t="s">
        <v>2939</v>
      </c>
      <c r="C1207" s="2" t="s">
        <v>33</v>
      </c>
      <c r="D1207" s="2" t="s">
        <v>34</v>
      </c>
      <c r="E1207" s="5" t="s">
        <v>298</v>
      </c>
      <c r="F1207" s="3" t="s">
        <v>299</v>
      </c>
      <c r="G1207" s="3" t="s">
        <v>21</v>
      </c>
      <c r="H1207" s="2" t="s">
        <v>22</v>
      </c>
      <c r="I1207" s="2" t="s">
        <v>3014</v>
      </c>
      <c r="J1207" s="3" t="str">
        <f>HYPERLINK("https://www.boe.es/gazeta/dias/1833/12/26/pdfs/GMD-1833-165.pdf#page=4","Abrir facsímil")</f>
        <v>Abrir facsímil</v>
      </c>
      <c r="K1207" s="3" t="s">
        <v>24</v>
      </c>
    </row>
    <row r="1208" spans="1:11" ht="42" customHeight="1">
      <c r="A1208" s="2" t="s">
        <v>2938</v>
      </c>
      <c r="B1208" s="2" t="s">
        <v>2939</v>
      </c>
      <c r="C1208" s="2" t="s">
        <v>49</v>
      </c>
      <c r="D1208" s="2" t="s">
        <v>50</v>
      </c>
      <c r="E1208" s="5" t="s">
        <v>470</v>
      </c>
      <c r="F1208" s="3" t="s">
        <v>471</v>
      </c>
      <c r="G1208" s="3" t="s">
        <v>37</v>
      </c>
      <c r="H1208" s="2" t="s">
        <v>22</v>
      </c>
      <c r="I1208" s="2" t="s">
        <v>3015</v>
      </c>
      <c r="J1208" s="3" t="str">
        <f>HYPERLINK("https://www.boe.es/gazeta/dias/1833/12/28/pdfs/GMD-1833-166.pdf#page=2","Abrir facsímil")</f>
        <v>Abrir facsímil</v>
      </c>
      <c r="K1208" s="3" t="s">
        <v>24</v>
      </c>
    </row>
    <row r="1209" spans="1:11" ht="42" customHeight="1">
      <c r="A1209" s="2" t="s">
        <v>2938</v>
      </c>
      <c r="B1209" s="2" t="s">
        <v>2939</v>
      </c>
      <c r="C1209" s="2" t="s">
        <v>33</v>
      </c>
      <c r="D1209" s="2" t="s">
        <v>34</v>
      </c>
      <c r="E1209" s="5" t="s">
        <v>470</v>
      </c>
      <c r="F1209" s="3" t="s">
        <v>471</v>
      </c>
      <c r="G1209" s="3" t="s">
        <v>89</v>
      </c>
      <c r="H1209" s="2" t="s">
        <v>22</v>
      </c>
      <c r="I1209" s="2" t="s">
        <v>3016</v>
      </c>
      <c r="J1209" s="3" t="str">
        <f>HYPERLINK("https://www.boe.es/gazeta/dias/1833/12/28/pdfs/GMD-1833-166.pdf#page=3","Abrir facsímil")</f>
        <v>Abrir facsímil</v>
      </c>
      <c r="K1209" s="3" t="s">
        <v>24</v>
      </c>
    </row>
    <row r="1210" spans="1:11" ht="42" customHeight="1">
      <c r="A1210" s="2" t="s">
        <v>2938</v>
      </c>
      <c r="B1210" s="2" t="s">
        <v>2939</v>
      </c>
      <c r="C1210" s="2" t="s">
        <v>33</v>
      </c>
      <c r="D1210" s="2" t="s">
        <v>34</v>
      </c>
      <c r="E1210" s="5" t="s">
        <v>338</v>
      </c>
      <c r="F1210" s="3" t="s">
        <v>339</v>
      </c>
      <c r="G1210" s="3" t="s">
        <v>56</v>
      </c>
      <c r="H1210" s="2" t="s">
        <v>22</v>
      </c>
      <c r="I1210" s="2" t="s">
        <v>3017</v>
      </c>
      <c r="J1210" s="3" t="str">
        <f>HYPERLINK("https://www.boe.es/gazeta/dias/1833/12/31/pdfs/GMD-1833-167.pdf#page=1","Abrir facsímil")</f>
        <v>Abrir facsímil</v>
      </c>
      <c r="K1210" s="3" t="s">
        <v>24</v>
      </c>
    </row>
    <row r="1211" spans="1:11" ht="42" customHeight="1">
      <c r="A1211" s="2" t="s">
        <v>3018</v>
      </c>
      <c r="B1211" s="2" t="s">
        <v>3019</v>
      </c>
      <c r="C1211" s="2" t="s">
        <v>49</v>
      </c>
      <c r="D1211" s="2" t="s">
        <v>50</v>
      </c>
      <c r="E1211" s="5" t="s">
        <v>417</v>
      </c>
      <c r="F1211" s="3" t="s">
        <v>418</v>
      </c>
      <c r="G1211" s="3" t="s">
        <v>56</v>
      </c>
      <c r="H1211" s="2" t="s">
        <v>22</v>
      </c>
      <c r="I1211" s="2" t="s">
        <v>3020</v>
      </c>
      <c r="J1211" s="3" t="str">
        <f>HYPERLINK("https://www.boe.es/gazeta/dias/1833/04/09/pdfs/GMD-1833-44.pdf#page=1","Abrir facsímil")</f>
        <v>Abrir facsímil</v>
      </c>
      <c r="K1211" s="3" t="s">
        <v>24</v>
      </c>
    </row>
    <row r="1212" spans="1:11" ht="42" customHeight="1">
      <c r="A1212" s="2" t="s">
        <v>3018</v>
      </c>
      <c r="B1212" s="2" t="s">
        <v>3019</v>
      </c>
      <c r="C1212" s="2" t="s">
        <v>33</v>
      </c>
      <c r="D1212" s="2" t="s">
        <v>34</v>
      </c>
      <c r="E1212" s="5" t="s">
        <v>1017</v>
      </c>
      <c r="F1212" s="3" t="s">
        <v>1018</v>
      </c>
      <c r="G1212" s="3" t="s">
        <v>56</v>
      </c>
      <c r="H1212" s="2" t="s">
        <v>22</v>
      </c>
      <c r="I1212" s="2" t="s">
        <v>3021</v>
      </c>
      <c r="J1212" s="3" t="str">
        <f>HYPERLINK("https://www.boe.es/gazeta/dias/1833/10/08/pdfs/GMD-1833-123.pdf#page=1","Abrir facsímil")</f>
        <v>Abrir facsímil</v>
      </c>
      <c r="K1212" s="3" t="s">
        <v>24</v>
      </c>
    </row>
    <row r="1213" spans="1:11" ht="42" customHeight="1">
      <c r="A1213" s="2" t="s">
        <v>3022</v>
      </c>
      <c r="B1213" s="2" t="s">
        <v>3023</v>
      </c>
      <c r="C1213" s="2" t="s">
        <v>33</v>
      </c>
      <c r="D1213" s="2" t="s">
        <v>34</v>
      </c>
      <c r="E1213" s="5" t="s">
        <v>854</v>
      </c>
      <c r="F1213" s="3" t="s">
        <v>855</v>
      </c>
      <c r="G1213" s="3" t="s">
        <v>56</v>
      </c>
      <c r="H1213" s="2" t="s">
        <v>22</v>
      </c>
      <c r="I1213" s="2" t="s">
        <v>3024</v>
      </c>
      <c r="J1213" s="3" t="str">
        <f>HYPERLINK("https://www.boe.es/gazeta/dias/1833/04/13/pdfs/GMD-1833-46.pdf#page=1","Abrir facsímil")</f>
        <v>Abrir facsímil</v>
      </c>
      <c r="K1213" s="3" t="s">
        <v>24</v>
      </c>
    </row>
    <row r="1214" spans="1:11" ht="42" customHeight="1">
      <c r="A1214" s="2" t="s">
        <v>3022</v>
      </c>
      <c r="B1214" s="2" t="s">
        <v>3023</v>
      </c>
      <c r="C1214" s="2" t="s">
        <v>33</v>
      </c>
      <c r="D1214" s="2" t="s">
        <v>34</v>
      </c>
      <c r="E1214" s="5" t="s">
        <v>466</v>
      </c>
      <c r="F1214" s="3" t="s">
        <v>467</v>
      </c>
      <c r="G1214" s="3" t="s">
        <v>56</v>
      </c>
      <c r="H1214" s="2" t="s">
        <v>22</v>
      </c>
      <c r="I1214" s="2" t="s">
        <v>3025</v>
      </c>
      <c r="J1214" s="3" t="str">
        <f>HYPERLINK("https://www.boe.es/gazeta/dias/1833/10/22/pdfs/GMD-1833-130.pdf#page=1","Abrir facsímil")</f>
        <v>Abrir facsímil</v>
      </c>
      <c r="K1214" s="3" t="s">
        <v>24</v>
      </c>
    </row>
    <row r="1215" spans="1:11" ht="42" customHeight="1">
      <c r="A1215" s="2" t="s">
        <v>3026</v>
      </c>
      <c r="B1215" s="2" t="s">
        <v>3027</v>
      </c>
      <c r="C1215" s="2" t="s">
        <v>33</v>
      </c>
      <c r="D1215" s="2" t="s">
        <v>34</v>
      </c>
      <c r="E1215" s="5" t="s">
        <v>1017</v>
      </c>
      <c r="F1215" s="3" t="s">
        <v>1018</v>
      </c>
      <c r="G1215" s="3" t="s">
        <v>56</v>
      </c>
      <c r="H1215" s="2" t="s">
        <v>22</v>
      </c>
      <c r="I1215" s="2" t="s">
        <v>3028</v>
      </c>
      <c r="J1215" s="3" t="str">
        <f>HYPERLINK("https://www.boe.es/gazeta/dias/1833/10/08/pdfs/GMD-1833-123.pdf#page=1","Abrir facsímil")</f>
        <v>Abrir facsímil</v>
      </c>
      <c r="K1215" s="3" t="s">
        <v>24</v>
      </c>
    </row>
    <row r="1216" spans="1:11" ht="42" customHeight="1">
      <c r="A1216" s="2" t="s">
        <v>3029</v>
      </c>
      <c r="B1216" s="2" t="s">
        <v>3030</v>
      </c>
      <c r="C1216" s="2" t="s">
        <v>33</v>
      </c>
      <c r="D1216" s="2" t="s">
        <v>34</v>
      </c>
      <c r="E1216" s="5" t="s">
        <v>289</v>
      </c>
      <c r="F1216" s="3" t="s">
        <v>290</v>
      </c>
      <c r="G1216" s="3" t="s">
        <v>56</v>
      </c>
      <c r="H1216" s="2" t="s">
        <v>22</v>
      </c>
      <c r="I1216" s="2" t="s">
        <v>3031</v>
      </c>
      <c r="J1216" s="3" t="str">
        <f>HYPERLINK("https://www.boe.es/gazeta/dias/1833/05/23/pdfs/GMD-1833-63.pdf#page=1","Abrir facsímil")</f>
        <v>Abrir facsímil</v>
      </c>
      <c r="K1216" s="3" t="s">
        <v>24</v>
      </c>
    </row>
    <row r="1217" spans="1:11" ht="42" customHeight="1">
      <c r="A1217" s="2" t="s">
        <v>3032</v>
      </c>
      <c r="B1217" s="2" t="s">
        <v>3033</v>
      </c>
      <c r="C1217" s="2" t="s">
        <v>33</v>
      </c>
      <c r="D1217" s="2" t="s">
        <v>34</v>
      </c>
      <c r="E1217" s="5" t="s">
        <v>1079</v>
      </c>
      <c r="F1217" s="3" t="s">
        <v>1080</v>
      </c>
      <c r="G1217" s="3" t="s">
        <v>21</v>
      </c>
      <c r="H1217" s="2" t="s">
        <v>22</v>
      </c>
      <c r="I1217" s="2" t="s">
        <v>3034</v>
      </c>
      <c r="J1217" s="3" t="str">
        <f>HYPERLINK("https://www.boe.es/gazeta/dias/1833/11/12/pdfs/GMD-1833-141.pdf#page=4","Abrir facsímil")</f>
        <v>Abrir facsímil</v>
      </c>
      <c r="K1217" s="3" t="s">
        <v>24</v>
      </c>
    </row>
    <row r="1218" spans="1:11" ht="42" customHeight="1">
      <c r="A1218" s="2" t="s">
        <v>3035</v>
      </c>
      <c r="B1218" s="2" t="s">
        <v>3036</v>
      </c>
      <c r="C1218" s="2" t="s">
        <v>33</v>
      </c>
      <c r="D1218" s="2" t="s">
        <v>34</v>
      </c>
      <c r="E1218" s="5" t="s">
        <v>523</v>
      </c>
      <c r="F1218" s="3" t="s">
        <v>524</v>
      </c>
      <c r="G1218" s="3" t="s">
        <v>525</v>
      </c>
      <c r="H1218" s="2" t="s">
        <v>22</v>
      </c>
      <c r="I1218" s="2" t="s">
        <v>3037</v>
      </c>
      <c r="J1218" s="3" t="str">
        <f>HYPERLINK("https://www.boe.es/gazeta/dias/1833/04/27/pdfs/GMD-1833-52.pdf#page=2","Abrir facsímil")</f>
        <v>Abrir facsímil</v>
      </c>
      <c r="K1218" s="3" t="s">
        <v>24</v>
      </c>
    </row>
    <row r="1219" spans="1:11" ht="42" customHeight="1">
      <c r="A1219" s="2" t="s">
        <v>3038</v>
      </c>
      <c r="B1219" s="2" t="s">
        <v>3039</v>
      </c>
      <c r="C1219" s="2" t="s">
        <v>49</v>
      </c>
      <c r="D1219" s="2" t="s">
        <v>50</v>
      </c>
      <c r="E1219" s="5" t="s">
        <v>452</v>
      </c>
      <c r="F1219" s="3" t="s">
        <v>453</v>
      </c>
      <c r="G1219" s="3" t="s">
        <v>37</v>
      </c>
      <c r="H1219" s="2" t="s">
        <v>22</v>
      </c>
      <c r="I1219" s="2" t="s">
        <v>3040</v>
      </c>
      <c r="J1219" s="3" t="str">
        <f>HYPERLINK("https://www.boe.es/gazeta/dias/1833/12/17/pdfs/GMD-1833-161.pdf#page=2","Abrir facsímil")</f>
        <v>Abrir facsímil</v>
      </c>
      <c r="K1219" s="3" t="s">
        <v>24</v>
      </c>
    </row>
    <row r="1220" spans="1:11" ht="42" customHeight="1">
      <c r="A1220" s="2" t="s">
        <v>3041</v>
      </c>
      <c r="B1220" s="2" t="s">
        <v>3042</v>
      </c>
      <c r="C1220" s="2" t="s">
        <v>49</v>
      </c>
      <c r="D1220" s="2" t="s">
        <v>50</v>
      </c>
      <c r="E1220" s="5" t="s">
        <v>83</v>
      </c>
      <c r="F1220" s="3" t="s">
        <v>84</v>
      </c>
      <c r="G1220" s="3" t="s">
        <v>37</v>
      </c>
      <c r="H1220" s="2" t="s">
        <v>22</v>
      </c>
      <c r="I1220" s="2" t="s">
        <v>3043</v>
      </c>
      <c r="J1220" s="3" t="str">
        <f>HYPERLINK("https://www.boe.es/gazeta/dias/1833/02/23/pdfs/GMD-1833-24.pdf#page=2","Abrir facsímil")</f>
        <v>Abrir facsímil</v>
      </c>
      <c r="K1220" s="3" t="s">
        <v>24</v>
      </c>
    </row>
    <row r="1221" spans="1:11" ht="42" customHeight="1">
      <c r="A1221" s="2" t="s">
        <v>3044</v>
      </c>
      <c r="B1221" s="2" t="s">
        <v>3045</v>
      </c>
      <c r="C1221" s="2" t="s">
        <v>49</v>
      </c>
      <c r="D1221" s="2" t="s">
        <v>50</v>
      </c>
      <c r="E1221" s="5" t="s">
        <v>618</v>
      </c>
      <c r="F1221" s="3" t="s">
        <v>619</v>
      </c>
      <c r="G1221" s="3" t="s">
        <v>21</v>
      </c>
      <c r="H1221" s="2" t="s">
        <v>22</v>
      </c>
      <c r="I1221" s="2" t="s">
        <v>3046</v>
      </c>
      <c r="J1221" s="3" t="str">
        <f>HYPERLINK("https://www.boe.es/gazeta/dias/1833/01/29/pdfs/GMD-1833-13.pdf#page=4","Abrir facsímil")</f>
        <v>Abrir facsímil</v>
      </c>
      <c r="K1221" s="3" t="s">
        <v>24</v>
      </c>
    </row>
    <row r="1222" spans="1:11" ht="42" customHeight="1">
      <c r="A1222" s="2" t="s">
        <v>3047</v>
      </c>
      <c r="B1222" s="2" t="s">
        <v>3048</v>
      </c>
      <c r="C1222" s="2" t="s">
        <v>131</v>
      </c>
      <c r="D1222" s="2" t="s">
        <v>18</v>
      </c>
      <c r="E1222" s="5" t="s">
        <v>511</v>
      </c>
      <c r="F1222" s="3" t="s">
        <v>512</v>
      </c>
      <c r="G1222" s="3" t="s">
        <v>21</v>
      </c>
      <c r="H1222" s="2" t="s">
        <v>22</v>
      </c>
      <c r="I1222" s="2" t="s">
        <v>3049</v>
      </c>
      <c r="J1222" s="3" t="str">
        <f>HYPERLINK("https://www.boe.es/gazeta/dias/1833/03/28/pdfs/GMD-1833-38.pdf#page=4","Abrir facsímil")</f>
        <v>Abrir facsímil</v>
      </c>
      <c r="K1222" s="3" t="s">
        <v>24</v>
      </c>
    </row>
    <row r="1223" spans="1:11" ht="42" customHeight="1">
      <c r="A1223" s="2" t="s">
        <v>3050</v>
      </c>
      <c r="B1223" s="2" t="s">
        <v>3050</v>
      </c>
      <c r="C1223" s="2" t="s">
        <v>17</v>
      </c>
      <c r="D1223" s="2" t="s">
        <v>18</v>
      </c>
      <c r="E1223" s="5" t="s">
        <v>659</v>
      </c>
      <c r="F1223" s="3" t="s">
        <v>660</v>
      </c>
      <c r="G1223" s="3" t="s">
        <v>56</v>
      </c>
      <c r="H1223" s="2" t="s">
        <v>22</v>
      </c>
      <c r="I1223" s="2" t="s">
        <v>3051</v>
      </c>
      <c r="J1223" s="3" t="str">
        <f>HYPERLINK("https://www.boe.es/gazeta/dias/1833/07/09/pdfs/GMD-1833-83.pdf#page=1","Abrir facsímil")</f>
        <v>Abrir facsímil</v>
      </c>
      <c r="K1223" s="3" t="s">
        <v>24</v>
      </c>
    </row>
    <row r="1224" spans="1:11" ht="42" customHeight="1">
      <c r="A1224" s="2" t="s">
        <v>3052</v>
      </c>
      <c r="B1224" s="2" t="s">
        <v>3052</v>
      </c>
      <c r="C1224" s="2" t="s">
        <v>122</v>
      </c>
      <c r="D1224" s="2" t="s">
        <v>18</v>
      </c>
      <c r="E1224" s="5" t="s">
        <v>61</v>
      </c>
      <c r="F1224" s="3" t="s">
        <v>62</v>
      </c>
      <c r="G1224" s="3" t="s">
        <v>56</v>
      </c>
      <c r="H1224" s="2" t="s">
        <v>22</v>
      </c>
      <c r="I1224" s="2" t="s">
        <v>3053</v>
      </c>
      <c r="J1224" s="3" t="str">
        <f>HYPERLINK("https://www.boe.es/gazeta/dias/1833/10/15/pdfs/GMD-1833-126.pdf#page=1","Abrir facsímil")</f>
        <v>Abrir facsímil</v>
      </c>
      <c r="K1224" s="3" t="s">
        <v>24</v>
      </c>
    </row>
    <row r="1225" spans="1:11" ht="42" customHeight="1">
      <c r="A1225" s="2" t="s">
        <v>3054</v>
      </c>
      <c r="B1225" s="2" t="s">
        <v>3054</v>
      </c>
      <c r="C1225" s="2" t="s">
        <v>49</v>
      </c>
      <c r="D1225" s="2" t="s">
        <v>50</v>
      </c>
      <c r="E1225" s="5" t="s">
        <v>561</v>
      </c>
      <c r="F1225" s="3" t="s">
        <v>562</v>
      </c>
      <c r="G1225" s="3" t="s">
        <v>89</v>
      </c>
      <c r="H1225" s="2" t="s">
        <v>22</v>
      </c>
      <c r="I1225" s="2" t="s">
        <v>3055</v>
      </c>
      <c r="J1225" s="3" t="str">
        <f>HYPERLINK("https://www.boe.es/gazeta/dias/1833/07/20/pdfs/GMD-1833-88.pdf#page=3","Abrir facsímil")</f>
        <v>Abrir facsímil</v>
      </c>
      <c r="K1225" s="3" t="s">
        <v>24</v>
      </c>
    </row>
    <row r="1226" spans="1:11" ht="42" customHeight="1">
      <c r="A1226" s="2" t="s">
        <v>3056</v>
      </c>
      <c r="B1226" s="2" t="s">
        <v>3056</v>
      </c>
      <c r="C1226" s="2" t="s">
        <v>17</v>
      </c>
      <c r="D1226" s="2" t="s">
        <v>18</v>
      </c>
      <c r="E1226" s="5" t="s">
        <v>369</v>
      </c>
      <c r="F1226" s="3" t="s">
        <v>370</v>
      </c>
      <c r="G1226" s="3" t="s">
        <v>37</v>
      </c>
      <c r="H1226" s="2" t="s">
        <v>22</v>
      </c>
      <c r="I1226" s="2" t="s">
        <v>3057</v>
      </c>
      <c r="J1226" s="3" t="str">
        <f>HYPERLINK("https://www.boe.es/gazeta/dias/1833/07/27/pdfs/GMD-1833-91.pdf#page=2","Abrir facsímil")</f>
        <v>Abrir facsímil</v>
      </c>
      <c r="K1226" s="3" t="s">
        <v>24</v>
      </c>
    </row>
    <row r="1227" spans="1:11" ht="42" customHeight="1">
      <c r="A1227" s="2" t="s">
        <v>3056</v>
      </c>
      <c r="B1227" s="2" t="s">
        <v>3056</v>
      </c>
      <c r="C1227" s="2" t="s">
        <v>49</v>
      </c>
      <c r="D1227" s="2" t="s">
        <v>50</v>
      </c>
      <c r="E1227" s="5" t="s">
        <v>319</v>
      </c>
      <c r="F1227" s="3" t="s">
        <v>320</v>
      </c>
      <c r="G1227" s="3" t="s">
        <v>37</v>
      </c>
      <c r="H1227" s="2" t="s">
        <v>22</v>
      </c>
      <c r="I1227" s="2" t="s">
        <v>3058</v>
      </c>
      <c r="J1227" s="3" t="str">
        <f>HYPERLINK("https://www.boe.es/gazeta/dias/1833/08/03/pdfs/GMD-1833-94.pdf#page=2","Abrir facsímil")</f>
        <v>Abrir facsímil</v>
      </c>
      <c r="K1227" s="3" t="s">
        <v>24</v>
      </c>
    </row>
    <row r="1228" spans="1:11" ht="42" customHeight="1">
      <c r="A1228" s="2" t="s">
        <v>3056</v>
      </c>
      <c r="B1228" s="2" t="s">
        <v>3056</v>
      </c>
      <c r="C1228" s="2" t="s">
        <v>17</v>
      </c>
      <c r="D1228" s="2" t="s">
        <v>18</v>
      </c>
      <c r="E1228" s="5" t="s">
        <v>671</v>
      </c>
      <c r="F1228" s="3" t="s">
        <v>672</v>
      </c>
      <c r="G1228" s="3" t="s">
        <v>89</v>
      </c>
      <c r="H1228" s="2" t="s">
        <v>22</v>
      </c>
      <c r="I1228" s="2" t="s">
        <v>3059</v>
      </c>
      <c r="J1228" s="3" t="str">
        <f>HYPERLINK("https://www.boe.es/gazeta/dias/1833/11/28/pdfs/GMD-1833-151.pdf#page=3","Abrir facsímil")</f>
        <v>Abrir facsímil</v>
      </c>
      <c r="K1228" s="3" t="s">
        <v>24</v>
      </c>
    </row>
    <row r="1229" spans="1:11" ht="42" customHeight="1">
      <c r="A1229" s="2" t="s">
        <v>3060</v>
      </c>
      <c r="B1229" s="2" t="s">
        <v>3061</v>
      </c>
      <c r="C1229" s="2" t="s">
        <v>17</v>
      </c>
      <c r="D1229" s="2" t="s">
        <v>18</v>
      </c>
      <c r="E1229" s="5" t="s">
        <v>2377</v>
      </c>
      <c r="F1229" s="3" t="s">
        <v>2378</v>
      </c>
      <c r="G1229" s="3" t="s">
        <v>89</v>
      </c>
      <c r="H1229" s="2" t="s">
        <v>22</v>
      </c>
      <c r="I1229" s="2" t="s">
        <v>3062</v>
      </c>
      <c r="J1229" s="3" t="str">
        <f>HYPERLINK("https://www.boe.es/gazeta/dias/1833/07/18/pdfs/GMD-1833-87.pdf#page=3","Abrir facsímil")</f>
        <v>Abrir facsímil</v>
      </c>
      <c r="K1229" s="3" t="s">
        <v>24</v>
      </c>
    </row>
    <row r="1230" spans="1:11" ht="42" customHeight="1">
      <c r="A1230" s="2" t="s">
        <v>3063</v>
      </c>
      <c r="B1230" s="2" t="s">
        <v>3063</v>
      </c>
      <c r="C1230" s="2" t="s">
        <v>33</v>
      </c>
      <c r="D1230" s="2" t="s">
        <v>34</v>
      </c>
      <c r="E1230" s="5" t="s">
        <v>19</v>
      </c>
      <c r="F1230" s="3" t="s">
        <v>20</v>
      </c>
      <c r="G1230" s="3" t="s">
        <v>89</v>
      </c>
      <c r="H1230" s="2" t="s">
        <v>22</v>
      </c>
      <c r="I1230" s="2" t="s">
        <v>3064</v>
      </c>
      <c r="J1230" s="3" t="str">
        <f>HYPERLINK("https://www.boe.es/gazeta/dias/1833/09/07/pdfs/GMD-1833-109.pdf#page=3","Abrir facsímil")</f>
        <v>Abrir facsímil</v>
      </c>
      <c r="K1230" s="3" t="s">
        <v>24</v>
      </c>
    </row>
    <row r="1231" spans="1:11" ht="42" customHeight="1">
      <c r="A1231" s="2" t="s">
        <v>3065</v>
      </c>
      <c r="B1231" s="2" t="s">
        <v>3066</v>
      </c>
      <c r="C1231" s="2" t="s">
        <v>49</v>
      </c>
      <c r="D1231" s="2" t="s">
        <v>50</v>
      </c>
      <c r="E1231" s="5" t="s">
        <v>566</v>
      </c>
      <c r="F1231" s="3" t="s">
        <v>567</v>
      </c>
      <c r="G1231" s="3" t="s">
        <v>21</v>
      </c>
      <c r="H1231" s="2" t="s">
        <v>22</v>
      </c>
      <c r="I1231" s="2" t="s">
        <v>3067</v>
      </c>
      <c r="J1231" s="3" t="str">
        <f>HYPERLINK("https://www.boe.es/gazeta/dias/1833/07/30/pdfs/GMD-1833-92.pdf#page=4","Abrir facsímil")</f>
        <v>Abrir facsímil</v>
      </c>
      <c r="K1231" s="3" t="s">
        <v>24</v>
      </c>
    </row>
    <row r="1232" spans="1:11" ht="42" customHeight="1">
      <c r="A1232" s="2" t="s">
        <v>3068</v>
      </c>
      <c r="B1232" s="2" t="s">
        <v>3069</v>
      </c>
      <c r="C1232" s="2" t="s">
        <v>49</v>
      </c>
      <c r="D1232" s="2" t="s">
        <v>50</v>
      </c>
      <c r="E1232" s="5" t="s">
        <v>92</v>
      </c>
      <c r="F1232" s="3" t="s">
        <v>93</v>
      </c>
      <c r="G1232" s="3" t="s">
        <v>21</v>
      </c>
      <c r="H1232" s="2" t="s">
        <v>22</v>
      </c>
      <c r="I1232" s="2" t="s">
        <v>3070</v>
      </c>
      <c r="J1232" s="3" t="str">
        <f>HYPERLINK("https://www.boe.es/gazeta/dias/1833/05/21/pdfs/GMD-1833-62.pdf#page=4","Abrir facsímil")</f>
        <v>Abrir facsímil</v>
      </c>
      <c r="K1232" s="3" t="s">
        <v>24</v>
      </c>
    </row>
    <row r="1233" spans="1:11" ht="42" customHeight="1">
      <c r="A1233" s="2" t="s">
        <v>3071</v>
      </c>
      <c r="B1233" s="2" t="s">
        <v>3071</v>
      </c>
      <c r="C1233" s="2" t="s">
        <v>49</v>
      </c>
      <c r="D1233" s="2" t="s">
        <v>50</v>
      </c>
      <c r="E1233" s="5" t="s">
        <v>61</v>
      </c>
      <c r="F1233" s="3" t="s">
        <v>62</v>
      </c>
      <c r="G1233" s="3" t="s">
        <v>56</v>
      </c>
      <c r="H1233" s="2" t="s">
        <v>22</v>
      </c>
      <c r="I1233" s="2" t="s">
        <v>3072</v>
      </c>
      <c r="J1233" s="3" t="str">
        <f>HYPERLINK("https://www.boe.es/gazeta/dias/1833/10/15/pdfs/GMD-1833-126.pdf#page=1","Abrir facsímil")</f>
        <v>Abrir facsímil</v>
      </c>
      <c r="K1233" s="3" t="s">
        <v>24</v>
      </c>
    </row>
    <row r="1234" spans="1:11" ht="42" customHeight="1">
      <c r="A1234" s="2" t="s">
        <v>3073</v>
      </c>
      <c r="B1234" s="2" t="s">
        <v>3074</v>
      </c>
      <c r="C1234" s="2" t="s">
        <v>33</v>
      </c>
      <c r="D1234" s="2" t="s">
        <v>34</v>
      </c>
      <c r="E1234" s="5" t="s">
        <v>859</v>
      </c>
      <c r="F1234" s="3" t="s">
        <v>860</v>
      </c>
      <c r="G1234" s="3" t="s">
        <v>56</v>
      </c>
      <c r="H1234" s="2" t="s">
        <v>22</v>
      </c>
      <c r="I1234" s="2" t="s">
        <v>3075</v>
      </c>
      <c r="J1234" s="3" t="str">
        <f>HYPERLINK("https://www.boe.es/gazeta/dias/1833/10/12/pdfs/GMD-1833-125.pdf#page=1","Abrir facsímil")</f>
        <v>Abrir facsímil</v>
      </c>
      <c r="K1234" s="3" t="s">
        <v>24</v>
      </c>
    </row>
    <row r="1235" spans="1:11" ht="42" customHeight="1">
      <c r="A1235" s="2" t="s">
        <v>3076</v>
      </c>
      <c r="B1235" s="2" t="s">
        <v>3077</v>
      </c>
      <c r="C1235" s="2" t="s">
        <v>26</v>
      </c>
      <c r="D1235" s="2" t="s">
        <v>18</v>
      </c>
      <c r="E1235" s="5" t="s">
        <v>1107</v>
      </c>
      <c r="F1235" s="3" t="s">
        <v>1108</v>
      </c>
      <c r="G1235" s="3" t="s">
        <v>37</v>
      </c>
      <c r="H1235" s="2" t="s">
        <v>22</v>
      </c>
      <c r="I1235" s="2" t="s">
        <v>3078</v>
      </c>
      <c r="J1235" s="3" t="str">
        <f>HYPERLINK("https://www.boe.es/gazeta/dias/1833/03/21/pdfs/GMD-1833-35.pdf#page=2","Abrir facsímil")</f>
        <v>Abrir facsímil</v>
      </c>
      <c r="K1235" s="3" t="s">
        <v>24</v>
      </c>
    </row>
    <row r="1236" spans="1:11" ht="42" customHeight="1">
      <c r="A1236" s="2" t="s">
        <v>3079</v>
      </c>
      <c r="B1236" s="2" t="s">
        <v>3079</v>
      </c>
      <c r="C1236" s="2" t="s">
        <v>33</v>
      </c>
      <c r="D1236" s="2" t="s">
        <v>34</v>
      </c>
      <c r="E1236" s="5" t="s">
        <v>1515</v>
      </c>
      <c r="F1236" s="3" t="s">
        <v>1516</v>
      </c>
      <c r="G1236" s="3" t="s">
        <v>89</v>
      </c>
      <c r="H1236" s="2" t="s">
        <v>22</v>
      </c>
      <c r="I1236" s="2" t="s">
        <v>3080</v>
      </c>
      <c r="J1236" s="3" t="str">
        <f>HYPERLINK("https://www.boe.es/gazeta/dias/1833/09/05/pdfs/GMD-1833-108.pdf#page=3","Abrir facsímil")</f>
        <v>Abrir facsímil</v>
      </c>
      <c r="K1236" s="3" t="s">
        <v>24</v>
      </c>
    </row>
    <row r="1237" spans="1:11" ht="42" customHeight="1">
      <c r="A1237" s="2" t="s">
        <v>3081</v>
      </c>
      <c r="B1237" s="2" t="s">
        <v>3082</v>
      </c>
      <c r="C1237" s="2" t="s">
        <v>33</v>
      </c>
      <c r="D1237" s="2" t="s">
        <v>34</v>
      </c>
      <c r="E1237" s="5" t="s">
        <v>1649</v>
      </c>
      <c r="F1237" s="3" t="s">
        <v>1650</v>
      </c>
      <c r="G1237" s="3" t="s">
        <v>37</v>
      </c>
      <c r="H1237" s="2" t="s">
        <v>22</v>
      </c>
      <c r="I1237" s="2" t="s">
        <v>3083</v>
      </c>
      <c r="J1237" s="3" t="str">
        <f>HYPERLINK("https://www.boe.es/gazeta/dias/1833/02/02/pdfs/GMD-1833-15.pdf#page=2","Abrir facsímil")</f>
        <v>Abrir facsímil</v>
      </c>
      <c r="K1237" s="3" t="s">
        <v>24</v>
      </c>
    </row>
    <row r="1238" spans="1:11" ht="42" customHeight="1">
      <c r="A1238" s="2" t="s">
        <v>3084</v>
      </c>
      <c r="B1238" s="2" t="s">
        <v>3084</v>
      </c>
      <c r="C1238" s="2" t="s">
        <v>26</v>
      </c>
      <c r="D1238" s="2" t="s">
        <v>18</v>
      </c>
      <c r="E1238" s="5" t="s">
        <v>197</v>
      </c>
      <c r="F1238" s="3" t="s">
        <v>198</v>
      </c>
      <c r="G1238" s="3" t="s">
        <v>21</v>
      </c>
      <c r="H1238" s="2" t="s">
        <v>22</v>
      </c>
      <c r="I1238" s="2" t="s">
        <v>3085</v>
      </c>
      <c r="J1238" s="3" t="str">
        <f>HYPERLINK("https://www.boe.es/gazeta/dias/1833/05/07/pdfs/GMD-1833-56.pdf#page=4","Abrir facsímil")</f>
        <v>Abrir facsímil</v>
      </c>
      <c r="K1238" s="3" t="s">
        <v>24</v>
      </c>
    </row>
    <row r="1239" spans="1:11" ht="42" customHeight="1">
      <c r="A1239" s="2" t="s">
        <v>3084</v>
      </c>
      <c r="B1239" s="2" t="s">
        <v>3084</v>
      </c>
      <c r="C1239" s="2" t="s">
        <v>33</v>
      </c>
      <c r="D1239" s="2" t="s">
        <v>34</v>
      </c>
      <c r="E1239" s="5" t="s">
        <v>558</v>
      </c>
      <c r="F1239" s="3" t="s">
        <v>559</v>
      </c>
      <c r="G1239" s="3" t="s">
        <v>89</v>
      </c>
      <c r="H1239" s="2" t="s">
        <v>22</v>
      </c>
      <c r="I1239" s="2" t="s">
        <v>3086</v>
      </c>
      <c r="J1239" s="3" t="str">
        <f>HYPERLINK("https://www.boe.es/gazeta/dias/1833/07/16/pdfs/GMD-1833-86.pdf#page=3","Abrir facsímil")</f>
        <v>Abrir facsímil</v>
      </c>
      <c r="K1239" s="3" t="s">
        <v>24</v>
      </c>
    </row>
    <row r="1240" spans="1:11" ht="42" customHeight="1">
      <c r="A1240" s="2" t="s">
        <v>3087</v>
      </c>
      <c r="B1240" s="2" t="s">
        <v>3088</v>
      </c>
      <c r="C1240" s="2" t="s">
        <v>33</v>
      </c>
      <c r="D1240" s="2" t="s">
        <v>34</v>
      </c>
      <c r="E1240" s="5" t="s">
        <v>927</v>
      </c>
      <c r="F1240" s="3" t="s">
        <v>928</v>
      </c>
      <c r="G1240" s="3" t="s">
        <v>56</v>
      </c>
      <c r="H1240" s="2" t="s">
        <v>38</v>
      </c>
      <c r="I1240" s="2" t="s">
        <v>3089</v>
      </c>
      <c r="J1240" s="3" t="str">
        <f>HYPERLINK("https://www.boe.es/gazeta/dias/1833/10/01/pdfs/GMD-1833-120.pdf#page=1","Abrir facsímil")</f>
        <v>Abrir facsímil</v>
      </c>
      <c r="K1240" s="3" t="s">
        <v>40</v>
      </c>
    </row>
    <row r="1241" spans="1:11" ht="42" customHeight="1">
      <c r="A1241" s="2" t="s">
        <v>3090</v>
      </c>
      <c r="B1241" s="2" t="s">
        <v>3090</v>
      </c>
      <c r="C1241" s="2" t="s">
        <v>49</v>
      </c>
      <c r="D1241" s="2" t="s">
        <v>50</v>
      </c>
      <c r="E1241" s="5" t="s">
        <v>799</v>
      </c>
      <c r="F1241" s="3" t="s">
        <v>800</v>
      </c>
      <c r="G1241" s="3" t="s">
        <v>89</v>
      </c>
      <c r="H1241" s="2" t="s">
        <v>22</v>
      </c>
      <c r="I1241" s="2" t="s">
        <v>3091</v>
      </c>
      <c r="J1241" s="3" t="str">
        <f>HYPERLINK("https://www.boe.es/gazeta/dias/1833/02/07/pdfs/GMD-1833-17.pdf#page=3","Abrir facsímil")</f>
        <v>Abrir facsímil</v>
      </c>
      <c r="K1241" s="3" t="s">
        <v>24</v>
      </c>
    </row>
    <row r="1242" spans="1:11" ht="42" customHeight="1">
      <c r="A1242" s="2" t="s">
        <v>3092</v>
      </c>
      <c r="B1242" s="2" t="s">
        <v>3092</v>
      </c>
      <c r="C1242" s="2" t="s">
        <v>33</v>
      </c>
      <c r="D1242" s="2" t="s">
        <v>34</v>
      </c>
      <c r="E1242" s="5" t="s">
        <v>289</v>
      </c>
      <c r="F1242" s="3" t="s">
        <v>290</v>
      </c>
      <c r="G1242" s="3" t="s">
        <v>37</v>
      </c>
      <c r="H1242" s="2" t="s">
        <v>22</v>
      </c>
      <c r="I1242" s="2" t="s">
        <v>3093</v>
      </c>
      <c r="J1242" s="3" t="str">
        <f>HYPERLINK("https://www.boe.es/gazeta/dias/1833/05/23/pdfs/GMD-1833-63.pdf#page=2","Abrir facsímil")</f>
        <v>Abrir facsímil</v>
      </c>
      <c r="K1242" s="3" t="s">
        <v>24</v>
      </c>
    </row>
    <row r="1243" spans="1:11" ht="42" customHeight="1">
      <c r="A1243" s="2" t="s">
        <v>3092</v>
      </c>
      <c r="B1243" s="2" t="s">
        <v>3092</v>
      </c>
      <c r="C1243" s="2" t="s">
        <v>33</v>
      </c>
      <c r="D1243" s="2" t="s">
        <v>34</v>
      </c>
      <c r="E1243" s="5" t="s">
        <v>541</v>
      </c>
      <c r="F1243" s="3" t="s">
        <v>542</v>
      </c>
      <c r="G1243" s="3" t="s">
        <v>37</v>
      </c>
      <c r="H1243" s="2" t="s">
        <v>22</v>
      </c>
      <c r="I1243" s="2" t="s">
        <v>3094</v>
      </c>
      <c r="J1243" s="3" t="str">
        <f>HYPERLINK("https://www.boe.es/gazeta/dias/1833/05/25/pdfs/GMD-1833-64.pdf#page=2","Abrir facsímil")</f>
        <v>Abrir facsímil</v>
      </c>
      <c r="K1243" s="3" t="s">
        <v>24</v>
      </c>
    </row>
    <row r="1244" spans="1:11" ht="42" customHeight="1">
      <c r="A1244" s="2" t="s">
        <v>3092</v>
      </c>
      <c r="B1244" s="2" t="s">
        <v>3092</v>
      </c>
      <c r="C1244" s="2" t="s">
        <v>33</v>
      </c>
      <c r="D1244" s="2" t="s">
        <v>34</v>
      </c>
      <c r="E1244" s="5" t="s">
        <v>394</v>
      </c>
      <c r="F1244" s="3" t="s">
        <v>395</v>
      </c>
      <c r="G1244" s="3" t="s">
        <v>89</v>
      </c>
      <c r="H1244" s="2" t="s">
        <v>22</v>
      </c>
      <c r="I1244" s="2" t="s">
        <v>3095</v>
      </c>
      <c r="J1244" s="3" t="str">
        <f>HYPERLINK("https://www.boe.es/gazeta/dias/1833/05/30/pdfs/GMD-1833-66.pdf#page=3","Abrir facsímil")</f>
        <v>Abrir facsímil</v>
      </c>
      <c r="K1244" s="3" t="s">
        <v>24</v>
      </c>
    </row>
    <row r="1245" spans="1:11" ht="42" customHeight="1">
      <c r="A1245" s="2" t="s">
        <v>3092</v>
      </c>
      <c r="B1245" s="2" t="s">
        <v>3092</v>
      </c>
      <c r="C1245" s="2" t="s">
        <v>33</v>
      </c>
      <c r="D1245" s="2" t="s">
        <v>34</v>
      </c>
      <c r="E1245" s="5" t="s">
        <v>457</v>
      </c>
      <c r="F1245" s="3" t="s">
        <v>458</v>
      </c>
      <c r="G1245" s="3" t="s">
        <v>545</v>
      </c>
      <c r="H1245" s="2" t="s">
        <v>22</v>
      </c>
      <c r="I1245" s="2" t="s">
        <v>3096</v>
      </c>
      <c r="J1245" s="3" t="str">
        <f>HYPERLINK("https://www.boe.es/gazeta/dias/1833/06/06/pdfs/GMD-1833-69.pdf#page=2","Abrir facsímil")</f>
        <v>Abrir facsímil</v>
      </c>
      <c r="K1245" s="3" t="s">
        <v>24</v>
      </c>
    </row>
    <row r="1246" spans="1:11" ht="42" customHeight="1">
      <c r="A1246" s="2" t="s">
        <v>3092</v>
      </c>
      <c r="B1246" s="2" t="s">
        <v>3092</v>
      </c>
      <c r="C1246" s="2" t="s">
        <v>33</v>
      </c>
      <c r="D1246" s="2" t="s">
        <v>34</v>
      </c>
      <c r="E1246" s="5" t="s">
        <v>102</v>
      </c>
      <c r="F1246" s="3" t="s">
        <v>103</v>
      </c>
      <c r="G1246" s="3" t="s">
        <v>37</v>
      </c>
      <c r="H1246" s="2" t="s">
        <v>22</v>
      </c>
      <c r="I1246" s="2" t="s">
        <v>3097</v>
      </c>
      <c r="J1246" s="3" t="str">
        <f>HYPERLINK("https://www.boe.es/gazeta/dias/1833/06/18/pdfs/GMD-1833-74.pdf#page=2","Abrir facsímil")</f>
        <v>Abrir facsímil</v>
      </c>
      <c r="K1246" s="3" t="s">
        <v>24</v>
      </c>
    </row>
    <row r="1247" spans="1:11" ht="42" customHeight="1">
      <c r="A1247" s="2" t="s">
        <v>3092</v>
      </c>
      <c r="B1247" s="2" t="s">
        <v>3092</v>
      </c>
      <c r="C1247" s="2" t="s">
        <v>33</v>
      </c>
      <c r="D1247" s="2" t="s">
        <v>34</v>
      </c>
      <c r="E1247" s="5" t="s">
        <v>186</v>
      </c>
      <c r="F1247" s="3" t="s">
        <v>187</v>
      </c>
      <c r="G1247" s="3" t="s">
        <v>37</v>
      </c>
      <c r="H1247" s="2" t="s">
        <v>22</v>
      </c>
      <c r="I1247" s="2" t="s">
        <v>3098</v>
      </c>
      <c r="J1247" s="3" t="str">
        <f>HYPERLINK("https://www.boe.es/gazeta/dias/1833/07/02/pdfs/GMD-1833-80.pdf#page=2","Abrir facsímil")</f>
        <v>Abrir facsímil</v>
      </c>
      <c r="K1247" s="3" t="s">
        <v>24</v>
      </c>
    </row>
    <row r="1248" spans="1:11" ht="42" customHeight="1">
      <c r="A1248" s="2" t="s">
        <v>3092</v>
      </c>
      <c r="B1248" s="2" t="s">
        <v>3092</v>
      </c>
      <c r="C1248" s="2" t="s">
        <v>33</v>
      </c>
      <c r="D1248" s="2" t="s">
        <v>34</v>
      </c>
      <c r="E1248" s="5" t="s">
        <v>98</v>
      </c>
      <c r="F1248" s="3" t="s">
        <v>99</v>
      </c>
      <c r="G1248" s="3" t="s">
        <v>37</v>
      </c>
      <c r="H1248" s="2" t="s">
        <v>22</v>
      </c>
      <c r="I1248" s="2" t="s">
        <v>3099</v>
      </c>
      <c r="J1248" s="3" t="str">
        <f>HYPERLINK("https://www.boe.es/gazeta/dias/1833/07/04/pdfs/GMD-1833-81.pdf#page=2","Abrir facsímil")</f>
        <v>Abrir facsímil</v>
      </c>
      <c r="K1248" s="3" t="s">
        <v>24</v>
      </c>
    </row>
    <row r="1249" spans="1:11" ht="42" customHeight="1">
      <c r="A1249" s="2" t="s">
        <v>3092</v>
      </c>
      <c r="B1249" s="2" t="s">
        <v>3092</v>
      </c>
      <c r="C1249" s="2" t="s">
        <v>33</v>
      </c>
      <c r="D1249" s="2" t="s">
        <v>34</v>
      </c>
      <c r="E1249" s="5" t="s">
        <v>352</v>
      </c>
      <c r="F1249" s="3" t="s">
        <v>353</v>
      </c>
      <c r="G1249" s="3" t="s">
        <v>37</v>
      </c>
      <c r="H1249" s="2" t="s">
        <v>22</v>
      </c>
      <c r="I1249" s="2" t="s">
        <v>3100</v>
      </c>
      <c r="J1249" s="3" t="str">
        <f>HYPERLINK("https://www.boe.es/gazeta/dias/1833/07/13/pdfs/GMD-1833-85.pdf#page=2","Abrir facsímil")</f>
        <v>Abrir facsímil</v>
      </c>
      <c r="K1249" s="3" t="s">
        <v>24</v>
      </c>
    </row>
    <row r="1250" spans="1:11" ht="42" customHeight="1">
      <c r="A1250" s="2" t="s">
        <v>3092</v>
      </c>
      <c r="B1250" s="2" t="s">
        <v>3092</v>
      </c>
      <c r="C1250" s="2" t="s">
        <v>33</v>
      </c>
      <c r="D1250" s="2" t="s">
        <v>34</v>
      </c>
      <c r="E1250" s="5" t="s">
        <v>443</v>
      </c>
      <c r="F1250" s="3" t="s">
        <v>444</v>
      </c>
      <c r="G1250" s="3" t="s">
        <v>37</v>
      </c>
      <c r="H1250" s="2" t="s">
        <v>22</v>
      </c>
      <c r="I1250" s="2" t="s">
        <v>3101</v>
      </c>
      <c r="J1250" s="3" t="str">
        <f>HYPERLINK("https://www.boe.es/gazeta/dias/1833/07/25/pdfs/GMD-1833-90.pdf#page=2","Abrir facsímil")</f>
        <v>Abrir facsímil</v>
      </c>
      <c r="K1250" s="3" t="s">
        <v>24</v>
      </c>
    </row>
    <row r="1251" spans="1:11" ht="42" customHeight="1">
      <c r="A1251" s="2" t="s">
        <v>3092</v>
      </c>
      <c r="B1251" s="2" t="s">
        <v>3092</v>
      </c>
      <c r="C1251" s="2" t="s">
        <v>33</v>
      </c>
      <c r="D1251" s="2" t="s">
        <v>34</v>
      </c>
      <c r="E1251" s="5" t="s">
        <v>566</v>
      </c>
      <c r="F1251" s="3" t="s">
        <v>567</v>
      </c>
      <c r="G1251" s="3" t="s">
        <v>37</v>
      </c>
      <c r="H1251" s="2" t="s">
        <v>22</v>
      </c>
      <c r="I1251" s="2" t="s">
        <v>3102</v>
      </c>
      <c r="J1251" s="3" t="str">
        <f>HYPERLINK("https://www.boe.es/gazeta/dias/1833/07/30/pdfs/GMD-1833-92.pdf#page=2","Abrir facsímil")</f>
        <v>Abrir facsímil</v>
      </c>
      <c r="K1251" s="3" t="s">
        <v>24</v>
      </c>
    </row>
    <row r="1252" spans="1:11" ht="42" customHeight="1">
      <c r="A1252" s="2" t="s">
        <v>3092</v>
      </c>
      <c r="B1252" s="2" t="s">
        <v>3092</v>
      </c>
      <c r="C1252" s="2" t="s">
        <v>33</v>
      </c>
      <c r="D1252" s="2" t="s">
        <v>34</v>
      </c>
      <c r="E1252" s="5" t="s">
        <v>3103</v>
      </c>
      <c r="F1252" s="3" t="s">
        <v>3104</v>
      </c>
      <c r="G1252" s="3" t="s">
        <v>56</v>
      </c>
      <c r="H1252" s="2" t="s">
        <v>22</v>
      </c>
      <c r="I1252" s="2" t="s">
        <v>3105</v>
      </c>
      <c r="J1252" s="3" t="str">
        <f>HYPERLINK("https://www.boe.es/gazeta/dias/1833/09/10/pdfs/GMD-1833-110.pdf#page=1","Abrir facsímil")</f>
        <v>Abrir facsímil</v>
      </c>
      <c r="K1252" s="3" t="s">
        <v>24</v>
      </c>
    </row>
    <row r="1253" spans="1:11" ht="42" customHeight="1">
      <c r="A1253" s="2" t="s">
        <v>3092</v>
      </c>
      <c r="B1253" s="2" t="s">
        <v>3092</v>
      </c>
      <c r="C1253" s="2" t="s">
        <v>33</v>
      </c>
      <c r="D1253" s="2" t="s">
        <v>34</v>
      </c>
      <c r="E1253" s="5" t="s">
        <v>1165</v>
      </c>
      <c r="F1253" s="3" t="s">
        <v>1166</v>
      </c>
      <c r="G1253" s="3" t="s">
        <v>89</v>
      </c>
      <c r="H1253" s="2" t="s">
        <v>22</v>
      </c>
      <c r="I1253" s="2" t="s">
        <v>3106</v>
      </c>
      <c r="J1253" s="3" t="str">
        <f>HYPERLINK("https://www.boe.es/gazeta/dias/1833/09/12/pdfs/GMD-1833-111.pdf#page=3","Abrir facsímil")</f>
        <v>Abrir facsímil</v>
      </c>
      <c r="K1253" s="3" t="s">
        <v>24</v>
      </c>
    </row>
    <row r="1254" spans="1:11" ht="42" customHeight="1">
      <c r="A1254" s="2" t="s">
        <v>3107</v>
      </c>
      <c r="B1254" s="2" t="s">
        <v>3107</v>
      </c>
      <c r="C1254" s="2" t="s">
        <v>33</v>
      </c>
      <c r="D1254" s="2" t="s">
        <v>34</v>
      </c>
      <c r="E1254" s="5" t="s">
        <v>659</v>
      </c>
      <c r="F1254" s="3" t="s">
        <v>660</v>
      </c>
      <c r="G1254" s="3" t="s">
        <v>37</v>
      </c>
      <c r="H1254" s="2" t="s">
        <v>22</v>
      </c>
      <c r="I1254" s="2" t="s">
        <v>3108</v>
      </c>
      <c r="J1254" s="3" t="str">
        <f>HYPERLINK("https://www.boe.es/gazeta/dias/1833/07/09/pdfs/GMD-1833-83.pdf#page=2","Abrir facsímil")</f>
        <v>Abrir facsímil</v>
      </c>
      <c r="K1254" s="3" t="s">
        <v>24</v>
      </c>
    </row>
    <row r="1255" spans="1:11" ht="42" customHeight="1">
      <c r="A1255" s="2" t="s">
        <v>3109</v>
      </c>
      <c r="B1255" s="2" t="s">
        <v>3109</v>
      </c>
      <c r="C1255" s="2" t="s">
        <v>33</v>
      </c>
      <c r="D1255" s="2" t="s">
        <v>34</v>
      </c>
      <c r="E1255" s="5" t="s">
        <v>92</v>
      </c>
      <c r="F1255" s="3" t="s">
        <v>93</v>
      </c>
      <c r="G1255" s="3" t="s">
        <v>37</v>
      </c>
      <c r="H1255" s="2" t="s">
        <v>22</v>
      </c>
      <c r="I1255" s="2" t="s">
        <v>3110</v>
      </c>
      <c r="J1255" s="3" t="str">
        <f>HYPERLINK("https://www.boe.es/gazeta/dias/1833/05/21/pdfs/GMD-1833-62.pdf#page=2","Abrir facsímil")</f>
        <v>Abrir facsímil</v>
      </c>
      <c r="K1255" s="3" t="s">
        <v>24</v>
      </c>
    </row>
    <row r="1256" spans="1:11" ht="42" customHeight="1">
      <c r="A1256" s="2" t="s">
        <v>3109</v>
      </c>
      <c r="B1256" s="2" t="s">
        <v>3109</v>
      </c>
      <c r="C1256" s="2" t="s">
        <v>49</v>
      </c>
      <c r="D1256" s="2" t="s">
        <v>50</v>
      </c>
      <c r="E1256" s="5" t="s">
        <v>581</v>
      </c>
      <c r="F1256" s="3" t="s">
        <v>582</v>
      </c>
      <c r="G1256" s="3" t="s">
        <v>56</v>
      </c>
      <c r="H1256" s="2" t="s">
        <v>22</v>
      </c>
      <c r="I1256" s="2" t="s">
        <v>3111</v>
      </c>
      <c r="J1256" s="3" t="str">
        <f>HYPERLINK("https://www.boe.es/gazeta/dias/1833/08/27/pdfs/GMD-1833-104.pdf#page=1","Abrir facsímil")</f>
        <v>Abrir facsímil</v>
      </c>
      <c r="K1256" s="3" t="s">
        <v>24</v>
      </c>
    </row>
    <row r="1257" spans="1:11" ht="42" customHeight="1">
      <c r="A1257" s="2" t="s">
        <v>3109</v>
      </c>
      <c r="B1257" s="2" t="s">
        <v>3109</v>
      </c>
      <c r="C1257" s="2" t="s">
        <v>33</v>
      </c>
      <c r="D1257" s="2" t="s">
        <v>34</v>
      </c>
      <c r="E1257" s="5" t="s">
        <v>409</v>
      </c>
      <c r="F1257" s="3" t="s">
        <v>410</v>
      </c>
      <c r="G1257" s="3" t="s">
        <v>37</v>
      </c>
      <c r="H1257" s="2" t="s">
        <v>22</v>
      </c>
      <c r="I1257" s="2" t="s">
        <v>3112</v>
      </c>
      <c r="J1257" s="3" t="str">
        <f>HYPERLINK("https://www.boe.es/gazeta/dias/1833/11/23/pdfs/GMD-1833-147.pdf#page=2","Abrir facsímil")</f>
        <v>Abrir facsímil</v>
      </c>
      <c r="K1257" s="3" t="s">
        <v>24</v>
      </c>
    </row>
    <row r="1258" spans="1:11" ht="42" customHeight="1">
      <c r="A1258" s="2" t="s">
        <v>3113</v>
      </c>
      <c r="B1258" s="2" t="s">
        <v>3113</v>
      </c>
      <c r="C1258" s="2" t="s">
        <v>26</v>
      </c>
      <c r="D1258" s="2" t="s">
        <v>18</v>
      </c>
      <c r="E1258" s="5" t="s">
        <v>1824</v>
      </c>
      <c r="F1258" s="3" t="s">
        <v>1825</v>
      </c>
      <c r="G1258" s="3" t="s">
        <v>56</v>
      </c>
      <c r="H1258" s="2" t="s">
        <v>22</v>
      </c>
      <c r="I1258" s="2" t="s">
        <v>3114</v>
      </c>
      <c r="J1258" s="3" t="str">
        <f>HYPERLINK("https://www.boe.es/gazeta/dias/1833/04/18/pdfs/GMD-1833-48.pdf#page=1","Abrir facsímil")</f>
        <v>Abrir facsímil</v>
      </c>
      <c r="K1258" s="3" t="s">
        <v>24</v>
      </c>
    </row>
    <row r="1259" spans="1:11" ht="42" customHeight="1">
      <c r="A1259" s="2" t="s">
        <v>3115</v>
      </c>
      <c r="B1259" s="2" t="s">
        <v>3115</v>
      </c>
      <c r="C1259" s="2" t="s">
        <v>33</v>
      </c>
      <c r="D1259" s="2" t="s">
        <v>34</v>
      </c>
      <c r="E1259" s="5" t="s">
        <v>414</v>
      </c>
      <c r="F1259" s="3" t="s">
        <v>415</v>
      </c>
      <c r="G1259" s="3" t="s">
        <v>56</v>
      </c>
      <c r="H1259" s="2" t="s">
        <v>22</v>
      </c>
      <c r="I1259" s="2" t="s">
        <v>3116</v>
      </c>
      <c r="J1259" s="3" t="str">
        <f>HYPERLINK("https://www.boe.es/gazeta/dias/1833/03/02/pdfs/GMD-1833-27.pdf#page=1","Abrir facsímil")</f>
        <v>Abrir facsímil</v>
      </c>
      <c r="K1259" s="3" t="s">
        <v>24</v>
      </c>
    </row>
    <row r="1260" spans="1:11" ht="42" customHeight="1">
      <c r="A1260" s="2" t="s">
        <v>3115</v>
      </c>
      <c r="B1260" s="2" t="s">
        <v>3115</v>
      </c>
      <c r="C1260" s="2" t="s">
        <v>33</v>
      </c>
      <c r="D1260" s="2" t="s">
        <v>34</v>
      </c>
      <c r="E1260" s="5" t="s">
        <v>713</v>
      </c>
      <c r="F1260" s="3" t="s">
        <v>714</v>
      </c>
      <c r="G1260" s="3" t="s">
        <v>56</v>
      </c>
      <c r="H1260" s="2" t="s">
        <v>22</v>
      </c>
      <c r="I1260" s="2" t="s">
        <v>3117</v>
      </c>
      <c r="J1260" s="3" t="str">
        <f>HYPERLINK("https://www.boe.es/gazeta/dias/1833/04/25/pdfs/GMD-1833-51.pdf#page=1","Abrir facsímil")</f>
        <v>Abrir facsímil</v>
      </c>
      <c r="K1260" s="3" t="s">
        <v>24</v>
      </c>
    </row>
    <row r="1261" spans="1:11" ht="42" customHeight="1">
      <c r="A1261" s="2" t="s">
        <v>3115</v>
      </c>
      <c r="B1261" s="2" t="s">
        <v>3115</v>
      </c>
      <c r="C1261" s="2" t="s">
        <v>122</v>
      </c>
      <c r="D1261" s="2" t="s">
        <v>18</v>
      </c>
      <c r="E1261" s="5" t="s">
        <v>713</v>
      </c>
      <c r="F1261" s="3" t="s">
        <v>714</v>
      </c>
      <c r="G1261" s="3" t="s">
        <v>37</v>
      </c>
      <c r="H1261" s="2" t="s">
        <v>22</v>
      </c>
      <c r="I1261" s="2" t="s">
        <v>3118</v>
      </c>
      <c r="J1261" s="3" t="str">
        <f>HYPERLINK("https://www.boe.es/gazeta/dias/1833/04/25/pdfs/GMD-1833-51.pdf#page=2","Abrir facsímil")</f>
        <v>Abrir facsímil</v>
      </c>
      <c r="K1261" s="3" t="s">
        <v>24</v>
      </c>
    </row>
    <row r="1262" spans="1:11" ht="42" customHeight="1">
      <c r="A1262" s="2" t="s">
        <v>3115</v>
      </c>
      <c r="B1262" s="2" t="s">
        <v>3115</v>
      </c>
      <c r="C1262" s="2" t="s">
        <v>26</v>
      </c>
      <c r="D1262" s="2" t="s">
        <v>18</v>
      </c>
      <c r="E1262" s="5" t="s">
        <v>1165</v>
      </c>
      <c r="F1262" s="3" t="s">
        <v>1166</v>
      </c>
      <c r="G1262" s="3" t="s">
        <v>127</v>
      </c>
      <c r="H1262" s="2" t="s">
        <v>22</v>
      </c>
      <c r="I1262" s="2" t="s">
        <v>3119</v>
      </c>
      <c r="J1262" s="3" t="str">
        <f>HYPERLINK("https://www.boe.es/gazeta/dias/1833/09/12/pdfs/GMD-1833-111.pdf#page=5","Abrir facsímil")</f>
        <v>Abrir facsímil</v>
      </c>
      <c r="K1262" s="3" t="s">
        <v>24</v>
      </c>
    </row>
    <row r="1263" spans="1:11" ht="42" customHeight="1">
      <c r="A1263" s="2" t="s">
        <v>3115</v>
      </c>
      <c r="B1263" s="2" t="s">
        <v>3115</v>
      </c>
      <c r="C1263" s="2" t="s">
        <v>26</v>
      </c>
      <c r="D1263" s="2" t="s">
        <v>18</v>
      </c>
      <c r="E1263" s="5" t="s">
        <v>1138</v>
      </c>
      <c r="F1263" s="3" t="s">
        <v>1139</v>
      </c>
      <c r="G1263" s="3" t="s">
        <v>37</v>
      </c>
      <c r="H1263" s="2" t="s">
        <v>22</v>
      </c>
      <c r="I1263" s="2" t="s">
        <v>3120</v>
      </c>
      <c r="J1263" s="3" t="str">
        <f>HYPERLINK("https://www.boe.es/gazeta/dias/1833/10/26/pdfs/GMD-1833-132.pdf#page=2","Abrir facsímil")</f>
        <v>Abrir facsímil</v>
      </c>
      <c r="K1263" s="3" t="s">
        <v>24</v>
      </c>
    </row>
    <row r="1264" spans="1:11" ht="42" customHeight="1">
      <c r="A1264" s="2" t="s">
        <v>3115</v>
      </c>
      <c r="B1264" s="2" t="s">
        <v>3115</v>
      </c>
      <c r="C1264" s="2" t="s">
        <v>33</v>
      </c>
      <c r="D1264" s="2" t="s">
        <v>34</v>
      </c>
      <c r="E1264" s="5" t="s">
        <v>324</v>
      </c>
      <c r="F1264" s="3" t="s">
        <v>325</v>
      </c>
      <c r="G1264" s="3" t="s">
        <v>56</v>
      </c>
      <c r="H1264" s="2" t="s">
        <v>22</v>
      </c>
      <c r="I1264" s="2" t="s">
        <v>3121</v>
      </c>
      <c r="J1264" s="3" t="str">
        <f>HYPERLINK("https://www.boe.es/gazeta/dias/1833/11/14/pdfs/GMD-1833-142.pdf#page=1","Abrir facsímil")</f>
        <v>Abrir facsímil</v>
      </c>
      <c r="K1264" s="3" t="s">
        <v>24</v>
      </c>
    </row>
    <row r="1265" spans="1:11" ht="42" customHeight="1">
      <c r="A1265" s="2" t="s">
        <v>3115</v>
      </c>
      <c r="B1265" s="2" t="s">
        <v>3115</v>
      </c>
      <c r="C1265" s="2" t="s">
        <v>26</v>
      </c>
      <c r="D1265" s="2" t="s">
        <v>18</v>
      </c>
      <c r="E1265" s="5" t="s">
        <v>452</v>
      </c>
      <c r="F1265" s="3" t="s">
        <v>453</v>
      </c>
      <c r="G1265" s="3" t="s">
        <v>37</v>
      </c>
      <c r="H1265" s="2" t="s">
        <v>22</v>
      </c>
      <c r="I1265" s="2" t="s">
        <v>3122</v>
      </c>
      <c r="J1265" s="3" t="str">
        <f>HYPERLINK("https://www.boe.es/gazeta/dias/1833/12/17/pdfs/GMD-1833-161.pdf#page=2","Abrir facsímil")</f>
        <v>Abrir facsímil</v>
      </c>
      <c r="K1265" s="3" t="s">
        <v>24</v>
      </c>
    </row>
    <row r="1266" spans="1:11" ht="42" customHeight="1">
      <c r="A1266" s="2" t="s">
        <v>3115</v>
      </c>
      <c r="B1266" s="2" t="s">
        <v>3115</v>
      </c>
      <c r="C1266" s="2" t="s">
        <v>26</v>
      </c>
      <c r="D1266" s="2" t="s">
        <v>18</v>
      </c>
      <c r="E1266" s="5" t="s">
        <v>470</v>
      </c>
      <c r="F1266" s="3" t="s">
        <v>471</v>
      </c>
      <c r="G1266" s="3" t="s">
        <v>37</v>
      </c>
      <c r="H1266" s="2" t="s">
        <v>22</v>
      </c>
      <c r="I1266" s="2" t="s">
        <v>3123</v>
      </c>
      <c r="J1266" s="3" t="str">
        <f>HYPERLINK("https://www.boe.es/gazeta/dias/1833/12/28/pdfs/GMD-1833-166.pdf#page=2","Abrir facsímil")</f>
        <v>Abrir facsímil</v>
      </c>
      <c r="K1266" s="3" t="s">
        <v>24</v>
      </c>
    </row>
    <row r="1267" spans="1:11" ht="42" customHeight="1">
      <c r="A1267" s="2" t="s">
        <v>3115</v>
      </c>
      <c r="B1267" s="2" t="s">
        <v>3115</v>
      </c>
      <c r="C1267" s="2" t="s">
        <v>33</v>
      </c>
      <c r="D1267" s="2" t="s">
        <v>34</v>
      </c>
      <c r="E1267" s="5" t="s">
        <v>338</v>
      </c>
      <c r="F1267" s="3" t="s">
        <v>339</v>
      </c>
      <c r="G1267" s="3" t="s">
        <v>56</v>
      </c>
      <c r="H1267" s="2" t="s">
        <v>22</v>
      </c>
      <c r="I1267" s="2" t="s">
        <v>3124</v>
      </c>
      <c r="J1267" s="3" t="str">
        <f>HYPERLINK("https://www.boe.es/gazeta/dias/1833/12/31/pdfs/GMD-1833-167.pdf#page=1","Abrir facsímil")</f>
        <v>Abrir facsímil</v>
      </c>
      <c r="K1267" s="3" t="s">
        <v>24</v>
      </c>
    </row>
    <row r="1268" spans="1:11" ht="42" customHeight="1">
      <c r="A1268" s="2" t="s">
        <v>3125</v>
      </c>
      <c r="B1268" s="2" t="s">
        <v>3126</v>
      </c>
      <c r="C1268" s="2" t="s">
        <v>33</v>
      </c>
      <c r="D1268" s="2" t="s">
        <v>34</v>
      </c>
      <c r="E1268" s="5" t="s">
        <v>623</v>
      </c>
      <c r="F1268" s="3" t="s">
        <v>624</v>
      </c>
      <c r="G1268" s="3" t="s">
        <v>127</v>
      </c>
      <c r="H1268" s="2" t="s">
        <v>38</v>
      </c>
      <c r="I1268" s="2" t="s">
        <v>3127</v>
      </c>
      <c r="J1268" s="3" t="str">
        <f>HYPERLINK("https://www.boe.es/gazeta/dias/1833/09/17/pdfs/GMD-1833-113.pdf#page=5","Abrir facsímil")</f>
        <v>Abrir facsímil</v>
      </c>
      <c r="K1268" s="3" t="s">
        <v>40</v>
      </c>
    </row>
    <row r="1269" spans="1:11" ht="42" customHeight="1">
      <c r="A1269" s="2" t="s">
        <v>3128</v>
      </c>
      <c r="B1269" s="2" t="s">
        <v>3129</v>
      </c>
      <c r="C1269" s="2" t="s">
        <v>122</v>
      </c>
      <c r="D1269" s="2" t="s">
        <v>18</v>
      </c>
      <c r="E1269" s="5" t="s">
        <v>182</v>
      </c>
      <c r="F1269" s="3" t="s">
        <v>183</v>
      </c>
      <c r="G1269" s="3" t="s">
        <v>37</v>
      </c>
      <c r="H1269" s="2" t="s">
        <v>38</v>
      </c>
      <c r="I1269" s="2" t="s">
        <v>3130</v>
      </c>
      <c r="J1269" s="3" t="str">
        <f>HYPERLINK("https://www.boe.es/gazeta/dias/1833/02/12/pdfs/GMD-1833-19.pdf#page=2","Abrir facsímil")</f>
        <v>Abrir facsímil</v>
      </c>
      <c r="K1269" s="3" t="s">
        <v>40</v>
      </c>
    </row>
    <row r="1270" spans="1:11" ht="42" customHeight="1">
      <c r="A1270" s="2" t="s">
        <v>3131</v>
      </c>
      <c r="B1270" s="2" t="s">
        <v>3131</v>
      </c>
      <c r="C1270" s="2" t="s">
        <v>33</v>
      </c>
      <c r="D1270" s="2" t="s">
        <v>34</v>
      </c>
      <c r="E1270" s="5" t="s">
        <v>197</v>
      </c>
      <c r="F1270" s="3" t="s">
        <v>198</v>
      </c>
      <c r="G1270" s="3" t="s">
        <v>56</v>
      </c>
      <c r="H1270" s="2" t="s">
        <v>22</v>
      </c>
      <c r="I1270" s="2" t="s">
        <v>3132</v>
      </c>
      <c r="J1270" s="3" t="str">
        <f>HYPERLINK("https://www.boe.es/gazeta/dias/1833/05/07/pdfs/GMD-1833-56.pdf#page=1","Abrir facsímil")</f>
        <v>Abrir facsímil</v>
      </c>
      <c r="K1270" s="3" t="s">
        <v>24</v>
      </c>
    </row>
    <row r="1271" spans="1:11" ht="42" customHeight="1">
      <c r="A1271" s="2" t="s">
        <v>3133</v>
      </c>
      <c r="B1271" s="2" t="s">
        <v>3133</v>
      </c>
      <c r="C1271" s="2" t="s">
        <v>33</v>
      </c>
      <c r="D1271" s="2" t="s">
        <v>34</v>
      </c>
      <c r="E1271" s="5" t="s">
        <v>377</v>
      </c>
      <c r="F1271" s="3" t="s">
        <v>378</v>
      </c>
      <c r="G1271" s="3" t="s">
        <v>21</v>
      </c>
      <c r="H1271" s="2" t="s">
        <v>22</v>
      </c>
      <c r="I1271" s="2" t="s">
        <v>3134</v>
      </c>
      <c r="J1271" s="3" t="str">
        <f>HYPERLINK("https://www.boe.es/gazeta/dias/1833/02/05/pdfs/GMD-1833-16.pdf#page=4","Abrir facsímil")</f>
        <v>Abrir facsímil</v>
      </c>
      <c r="K1271" s="3" t="s">
        <v>24</v>
      </c>
    </row>
    <row r="1272" spans="1:11" ht="42" customHeight="1">
      <c r="A1272" s="2" t="s">
        <v>3135</v>
      </c>
      <c r="B1272" s="2" t="s">
        <v>3136</v>
      </c>
      <c r="C1272" s="2" t="s">
        <v>33</v>
      </c>
      <c r="D1272" s="2" t="s">
        <v>34</v>
      </c>
      <c r="E1272" s="5" t="s">
        <v>319</v>
      </c>
      <c r="F1272" s="3" t="s">
        <v>320</v>
      </c>
      <c r="G1272" s="3" t="s">
        <v>56</v>
      </c>
      <c r="H1272" s="2" t="s">
        <v>22</v>
      </c>
      <c r="I1272" s="2" t="s">
        <v>3137</v>
      </c>
      <c r="J1272" s="3" t="str">
        <f>HYPERLINK("https://www.boe.es/gazeta/dias/1833/08/03/pdfs/GMD-1833-94.pdf#page=1","Abrir facsímil")</f>
        <v>Abrir facsímil</v>
      </c>
      <c r="K1272" s="3" t="s">
        <v>24</v>
      </c>
    </row>
    <row r="1273" spans="1:11" ht="42" customHeight="1">
      <c r="A1273" s="2" t="s">
        <v>3138</v>
      </c>
      <c r="B1273" s="2" t="s">
        <v>3139</v>
      </c>
      <c r="C1273" s="2" t="s">
        <v>26</v>
      </c>
      <c r="D1273" s="2" t="s">
        <v>18</v>
      </c>
      <c r="E1273" s="5" t="s">
        <v>426</v>
      </c>
      <c r="F1273" s="3" t="s">
        <v>1257</v>
      </c>
      <c r="G1273" s="3" t="s">
        <v>37</v>
      </c>
      <c r="H1273" s="2" t="s">
        <v>22</v>
      </c>
      <c r="I1273" s="2" t="s">
        <v>3140</v>
      </c>
      <c r="J1273" s="3" t="str">
        <f>HYPERLINK("https://www.boe.es/gazeta/dias/1833/10/31/pdfs/GMD-1833-135.pdf#page=2","Abrir facsímil")</f>
        <v>Abrir facsímil</v>
      </c>
      <c r="K1273" s="3" t="s">
        <v>24</v>
      </c>
    </row>
    <row r="1274" spans="1:11" ht="42" customHeight="1">
      <c r="A1274" s="2" t="s">
        <v>3141</v>
      </c>
      <c r="B1274" s="2" t="s">
        <v>3142</v>
      </c>
      <c r="C1274" s="2" t="s">
        <v>49</v>
      </c>
      <c r="D1274" s="2" t="s">
        <v>50</v>
      </c>
      <c r="E1274" s="5" t="s">
        <v>241</v>
      </c>
      <c r="F1274" s="3" t="s">
        <v>242</v>
      </c>
      <c r="G1274" s="3" t="s">
        <v>37</v>
      </c>
      <c r="H1274" s="2" t="s">
        <v>22</v>
      </c>
      <c r="I1274" s="2" t="s">
        <v>3143</v>
      </c>
      <c r="J1274" s="3" t="str">
        <f>HYPERLINK("https://www.boe.es/gazeta/dias/1833/11/09/pdfs/GMD-1833-140.pdf#page=2","Abrir facsímil")</f>
        <v>Abrir facsímil</v>
      </c>
      <c r="K1274" s="3" t="s">
        <v>24</v>
      </c>
    </row>
    <row r="1275" spans="1:11" ht="42" customHeight="1">
      <c r="A1275" s="2" t="s">
        <v>3144</v>
      </c>
      <c r="B1275" s="2" t="s">
        <v>3145</v>
      </c>
      <c r="C1275" s="2" t="s">
        <v>49</v>
      </c>
      <c r="D1275" s="2" t="s">
        <v>50</v>
      </c>
      <c r="E1275" s="5" t="s">
        <v>208</v>
      </c>
      <c r="F1275" s="3" t="s">
        <v>209</v>
      </c>
      <c r="G1275" s="3" t="s">
        <v>37</v>
      </c>
      <c r="H1275" s="2" t="s">
        <v>22</v>
      </c>
      <c r="I1275" s="2" t="s">
        <v>3146</v>
      </c>
      <c r="J1275" s="3" t="str">
        <f>HYPERLINK("https://www.boe.es/gazeta/dias/1833/01/01/pdfs/GMD-1833-1.pdf#page=2","Abrir facsímil")</f>
        <v>Abrir facsímil</v>
      </c>
      <c r="K1275" s="3" t="s">
        <v>24</v>
      </c>
    </row>
    <row r="1276" spans="1:11" ht="42" customHeight="1">
      <c r="A1276" s="2" t="s">
        <v>3147</v>
      </c>
      <c r="B1276" s="2" t="s">
        <v>3148</v>
      </c>
      <c r="C1276" s="2" t="s">
        <v>33</v>
      </c>
      <c r="D1276" s="2" t="s">
        <v>34</v>
      </c>
      <c r="E1276" s="5" t="s">
        <v>596</v>
      </c>
      <c r="F1276" s="3" t="s">
        <v>597</v>
      </c>
      <c r="G1276" s="3" t="s">
        <v>89</v>
      </c>
      <c r="H1276" s="2" t="s">
        <v>22</v>
      </c>
      <c r="I1276" s="2" t="s">
        <v>3149</v>
      </c>
      <c r="J1276" s="3" t="str">
        <f>HYPERLINK("https://www.boe.es/gazeta/dias/1833/10/29/pdfs/GMD-1833-134.pdf#page=3","Abrir facsímil")</f>
        <v>Abrir facsímil</v>
      </c>
      <c r="K1276" s="3" t="s">
        <v>24</v>
      </c>
    </row>
    <row r="1277" spans="1:11" ht="42" customHeight="1">
      <c r="A1277" s="2" t="s">
        <v>3150</v>
      </c>
      <c r="B1277" s="2" t="s">
        <v>3151</v>
      </c>
      <c r="C1277" s="2" t="s">
        <v>207</v>
      </c>
      <c r="D1277" s="2" t="s">
        <v>18</v>
      </c>
      <c r="E1277" s="5" t="s">
        <v>478</v>
      </c>
      <c r="F1277" s="3" t="s">
        <v>479</v>
      </c>
      <c r="G1277" s="3" t="s">
        <v>45</v>
      </c>
      <c r="H1277" s="2" t="s">
        <v>22</v>
      </c>
      <c r="I1277" s="2" t="s">
        <v>3152</v>
      </c>
      <c r="J1277" s="3" t="str">
        <f>HYPERLINK("https://www.boe.es/gazeta/dias/1833/10/19/pdfs/GMD-1833-129.pdf#page=6","Abrir facsímil")</f>
        <v>Abrir facsímil</v>
      </c>
      <c r="K1277" s="3" t="s">
        <v>24</v>
      </c>
    </row>
    <row r="1278" spans="1:11" ht="42" customHeight="1">
      <c r="A1278" s="2" t="s">
        <v>3153</v>
      </c>
      <c r="B1278" s="2" t="s">
        <v>3154</v>
      </c>
      <c r="C1278" s="2" t="s">
        <v>26</v>
      </c>
      <c r="D1278" s="2" t="s">
        <v>18</v>
      </c>
      <c r="E1278" s="5" t="s">
        <v>66</v>
      </c>
      <c r="F1278" s="3" t="s">
        <v>67</v>
      </c>
      <c r="G1278" s="3" t="s">
        <v>37</v>
      </c>
      <c r="H1278" s="2" t="s">
        <v>38</v>
      </c>
      <c r="I1278" s="2" t="s">
        <v>3155</v>
      </c>
      <c r="J1278" s="3" t="str">
        <f>HYPERLINK("https://www.boe.es/gazeta/dias/1833/01/31/pdfs/GMD-1833-14.pdf#page=2","Abrir facsímil")</f>
        <v>Abrir facsímil</v>
      </c>
      <c r="K1278" s="3" t="s">
        <v>40</v>
      </c>
    </row>
    <row r="1279" spans="1:11" ht="42" customHeight="1">
      <c r="A1279" s="2" t="s">
        <v>3156</v>
      </c>
      <c r="B1279" s="2" t="s">
        <v>3157</v>
      </c>
      <c r="C1279" s="2" t="s">
        <v>33</v>
      </c>
      <c r="D1279" s="2" t="s">
        <v>34</v>
      </c>
      <c r="E1279" s="5" t="s">
        <v>587</v>
      </c>
      <c r="F1279" s="3" t="s">
        <v>588</v>
      </c>
      <c r="G1279" s="3" t="s">
        <v>21</v>
      </c>
      <c r="H1279" s="2" t="s">
        <v>22</v>
      </c>
      <c r="I1279" s="2" t="s">
        <v>3158</v>
      </c>
      <c r="J1279" s="3" t="str">
        <f>HYPERLINK("https://www.boe.es/gazeta/dias/1833/09/03/pdfs/GMD-1833-107.pdf#page=4","Abrir facsímil")</f>
        <v>Abrir facsímil</v>
      </c>
      <c r="K1279" s="3" t="s">
        <v>24</v>
      </c>
    </row>
    <row r="1280" spans="1:11" ht="42" customHeight="1">
      <c r="A1280" s="2" t="s">
        <v>3159</v>
      </c>
      <c r="B1280" s="2" t="s">
        <v>3160</v>
      </c>
      <c r="C1280" s="2" t="s">
        <v>49</v>
      </c>
      <c r="D1280" s="2" t="s">
        <v>50</v>
      </c>
      <c r="E1280" s="5" t="s">
        <v>623</v>
      </c>
      <c r="F1280" s="3" t="s">
        <v>624</v>
      </c>
      <c r="G1280" s="3" t="s">
        <v>127</v>
      </c>
      <c r="H1280" s="2" t="s">
        <v>22</v>
      </c>
      <c r="I1280" s="2" t="s">
        <v>3161</v>
      </c>
      <c r="J1280" s="3" t="str">
        <f>HYPERLINK("https://www.boe.es/gazeta/dias/1833/09/17/pdfs/GMD-1833-113.pdf#page=5","Abrir facsímil")</f>
        <v>Abrir facsímil</v>
      </c>
      <c r="K1280" s="3" t="s">
        <v>24</v>
      </c>
    </row>
    <row r="1281" spans="1:11" ht="42" customHeight="1">
      <c r="A1281" s="2" t="s">
        <v>3162</v>
      </c>
      <c r="B1281" s="2" t="s">
        <v>3162</v>
      </c>
      <c r="C1281" s="2" t="s">
        <v>33</v>
      </c>
      <c r="D1281" s="2" t="s">
        <v>34</v>
      </c>
      <c r="E1281" s="5" t="s">
        <v>359</v>
      </c>
      <c r="F1281" s="3" t="s">
        <v>360</v>
      </c>
      <c r="G1281" s="3" t="s">
        <v>89</v>
      </c>
      <c r="H1281" s="2" t="s">
        <v>22</v>
      </c>
      <c r="I1281" s="2" t="s">
        <v>3163</v>
      </c>
      <c r="J1281" s="3" t="str">
        <f>HYPERLINK("https://www.boe.es/gazeta/dias/1833/05/16/pdfs/GMD-1833-60.pdf#page=3","Abrir facsímil")</f>
        <v>Abrir facsímil</v>
      </c>
      <c r="K1281" s="3" t="s">
        <v>24</v>
      </c>
    </row>
    <row r="1282" spans="1:11" ht="42" customHeight="1">
      <c r="A1282" s="2" t="s">
        <v>3164</v>
      </c>
      <c r="B1282" s="2" t="s">
        <v>3165</v>
      </c>
      <c r="C1282" s="2" t="s">
        <v>49</v>
      </c>
      <c r="D1282" s="2" t="s">
        <v>50</v>
      </c>
      <c r="E1282" s="5" t="s">
        <v>259</v>
      </c>
      <c r="F1282" s="3" t="s">
        <v>260</v>
      </c>
      <c r="G1282" s="3" t="s">
        <v>21</v>
      </c>
      <c r="H1282" s="2" t="s">
        <v>22</v>
      </c>
      <c r="I1282" s="2" t="s">
        <v>3166</v>
      </c>
      <c r="J1282" s="3" t="str">
        <f>HYPERLINK("https://www.boe.es/gazeta/dias/1833/02/26/pdfs/GMD-1833-25.pdf#page=4","Abrir facsímil")</f>
        <v>Abrir facsímil</v>
      </c>
      <c r="K1282" s="3" t="s">
        <v>24</v>
      </c>
    </row>
    <row r="1283" spans="1:11" ht="42" customHeight="1">
      <c r="A1283" s="2" t="s">
        <v>3167</v>
      </c>
      <c r="B1283" s="2" t="s">
        <v>3167</v>
      </c>
      <c r="C1283" s="2" t="s">
        <v>49</v>
      </c>
      <c r="D1283" s="2" t="s">
        <v>50</v>
      </c>
      <c r="E1283" s="5" t="s">
        <v>584</v>
      </c>
      <c r="F1283" s="3" t="s">
        <v>585</v>
      </c>
      <c r="G1283" s="3" t="s">
        <v>37</v>
      </c>
      <c r="H1283" s="2" t="s">
        <v>22</v>
      </c>
      <c r="I1283" s="2" t="s">
        <v>3168</v>
      </c>
      <c r="J1283" s="3" t="str">
        <f>HYPERLINK("https://www.boe.es/gazeta/dias/1833/08/31/pdfs/GMD-1833-106.pdf#page=2","Abrir facsímil")</f>
        <v>Abrir facsímil</v>
      </c>
      <c r="K1283" s="3" t="s">
        <v>24</v>
      </c>
    </row>
    <row r="1284" spans="1:11" ht="42" customHeight="1">
      <c r="A1284" s="2" t="s">
        <v>3169</v>
      </c>
      <c r="B1284" s="2" t="s">
        <v>3170</v>
      </c>
      <c r="C1284" s="2" t="s">
        <v>49</v>
      </c>
      <c r="D1284" s="2" t="s">
        <v>50</v>
      </c>
      <c r="E1284" s="5" t="s">
        <v>927</v>
      </c>
      <c r="F1284" s="3" t="s">
        <v>928</v>
      </c>
      <c r="G1284" s="3" t="s">
        <v>21</v>
      </c>
      <c r="H1284" s="2" t="s">
        <v>22</v>
      </c>
      <c r="I1284" s="2" t="s">
        <v>3171</v>
      </c>
      <c r="J1284" s="3" t="str">
        <f>HYPERLINK("https://www.boe.es/gazeta/dias/1833/10/01/pdfs/GMD-1833-120.pdf#page=4","Abrir facsímil")</f>
        <v>Abrir facsímil</v>
      </c>
      <c r="K1284" s="3" t="s">
        <v>24</v>
      </c>
    </row>
    <row r="1285" spans="1:11" ht="42" customHeight="1">
      <c r="A1285" s="2" t="s">
        <v>3172</v>
      </c>
      <c r="B1285" s="2" t="s">
        <v>3173</v>
      </c>
      <c r="C1285" s="2" t="s">
        <v>49</v>
      </c>
      <c r="D1285" s="2" t="s">
        <v>50</v>
      </c>
      <c r="E1285" s="5" t="s">
        <v>452</v>
      </c>
      <c r="F1285" s="3" t="s">
        <v>453</v>
      </c>
      <c r="G1285" s="3" t="s">
        <v>127</v>
      </c>
      <c r="H1285" s="2" t="s">
        <v>22</v>
      </c>
      <c r="I1285" s="2" t="s">
        <v>3174</v>
      </c>
      <c r="J1285" s="3" t="str">
        <f>HYPERLINK("https://www.boe.es/gazeta/dias/1833/12/17/pdfs/GMD-1833-161.pdf#page=5","Abrir facsímil")</f>
        <v>Abrir facsímil</v>
      </c>
      <c r="K1285" s="3" t="s">
        <v>24</v>
      </c>
    </row>
    <row r="1286" spans="1:11" ht="42" customHeight="1">
      <c r="A1286" s="2" t="s">
        <v>3175</v>
      </c>
      <c r="B1286" s="2" t="s">
        <v>3175</v>
      </c>
      <c r="C1286" s="2" t="s">
        <v>33</v>
      </c>
      <c r="D1286" s="2" t="s">
        <v>34</v>
      </c>
      <c r="E1286" s="5" t="s">
        <v>61</v>
      </c>
      <c r="F1286" s="3" t="s">
        <v>62</v>
      </c>
      <c r="G1286" s="3" t="s">
        <v>89</v>
      </c>
      <c r="H1286" s="2" t="s">
        <v>22</v>
      </c>
      <c r="I1286" s="2" t="s">
        <v>3176</v>
      </c>
      <c r="J1286" s="3" t="str">
        <f>HYPERLINK("https://www.boe.es/gazeta/dias/1833/10/15/pdfs/GMD-1833-126.pdf#page=3","Abrir facsímil")</f>
        <v>Abrir facsímil</v>
      </c>
      <c r="K1286" s="3" t="s">
        <v>24</v>
      </c>
    </row>
    <row r="1287" spans="1:11" ht="42" customHeight="1">
      <c r="A1287" s="2" t="s">
        <v>3177</v>
      </c>
      <c r="B1287" s="2" t="s">
        <v>3178</v>
      </c>
      <c r="C1287" s="2" t="s">
        <v>33</v>
      </c>
      <c r="D1287" s="2" t="s">
        <v>34</v>
      </c>
      <c r="E1287" s="5" t="s">
        <v>743</v>
      </c>
      <c r="F1287" s="3" t="s">
        <v>744</v>
      </c>
      <c r="G1287" s="3" t="s">
        <v>45</v>
      </c>
      <c r="H1287" s="2" t="s">
        <v>22</v>
      </c>
      <c r="I1287" s="2" t="s">
        <v>3179</v>
      </c>
      <c r="J1287" s="3" t="str">
        <f>HYPERLINK("https://www.boe.es/gazeta/dias/1833/02/19/pdfs/GMD-1833-22.pdf#page=6","Abrir facsímil")</f>
        <v>Abrir facsímil</v>
      </c>
      <c r="K1287" s="3" t="s">
        <v>24</v>
      </c>
    </row>
    <row r="1288" spans="1:11" ht="42" customHeight="1">
      <c r="A1288" s="2" t="s">
        <v>3180</v>
      </c>
      <c r="B1288" s="2" t="s">
        <v>3180</v>
      </c>
      <c r="C1288" s="2" t="s">
        <v>122</v>
      </c>
      <c r="D1288" s="2" t="s">
        <v>18</v>
      </c>
      <c r="E1288" s="5" t="s">
        <v>78</v>
      </c>
      <c r="F1288" s="3" t="s">
        <v>79</v>
      </c>
      <c r="G1288" s="3" t="s">
        <v>1345</v>
      </c>
      <c r="H1288" s="2" t="s">
        <v>22</v>
      </c>
      <c r="I1288" s="2" t="s">
        <v>3181</v>
      </c>
      <c r="J1288" s="3" t="str">
        <f>HYPERLINK("https://www.boe.es/gazeta/dias/1833/02/21/pdfs/GMD-1833-23.pdf#page=4","Abrir facsímil")</f>
        <v>Abrir facsímil</v>
      </c>
      <c r="K1288" s="3" t="s">
        <v>24</v>
      </c>
    </row>
    <row r="1289" spans="1:11" ht="42" customHeight="1">
      <c r="A1289" s="2" t="s">
        <v>3182</v>
      </c>
      <c r="B1289" s="2" t="s">
        <v>3183</v>
      </c>
      <c r="C1289" s="2" t="s">
        <v>26</v>
      </c>
      <c r="D1289" s="2" t="s">
        <v>18</v>
      </c>
      <c r="E1289" s="5" t="s">
        <v>2509</v>
      </c>
      <c r="F1289" s="3" t="s">
        <v>2510</v>
      </c>
      <c r="G1289" s="3" t="s">
        <v>21</v>
      </c>
      <c r="H1289" s="2" t="s">
        <v>22</v>
      </c>
      <c r="I1289" s="2" t="s">
        <v>3184</v>
      </c>
      <c r="J1289" s="3" t="str">
        <f>HYPERLINK("https://www.boe.es/gazeta/dias/1833/06/15/pdfs/GMD-1833-73.pdf#page=4","Abrir facsímil")</f>
        <v>Abrir facsímil</v>
      </c>
      <c r="K1289" s="3" t="s">
        <v>24</v>
      </c>
    </row>
    <row r="1290" spans="1:11" ht="42" customHeight="1">
      <c r="A1290" s="2" t="s">
        <v>3185</v>
      </c>
      <c r="B1290" s="2" t="s">
        <v>3186</v>
      </c>
      <c r="C1290" s="2" t="s">
        <v>297</v>
      </c>
      <c r="D1290" s="2" t="s">
        <v>18</v>
      </c>
      <c r="E1290" s="5" t="s">
        <v>1411</v>
      </c>
      <c r="F1290" s="3" t="s">
        <v>1412</v>
      </c>
      <c r="G1290" s="3" t="s">
        <v>21</v>
      </c>
      <c r="H1290" s="2" t="s">
        <v>22</v>
      </c>
      <c r="I1290" s="2" t="s">
        <v>3187</v>
      </c>
      <c r="J1290" s="3" t="str">
        <f>HYPERLINK("https://www.boe.es/gazeta/dias/1833/03/05/pdfs/GMD-1833-28.pdf#page=4","Abrir facsímil")</f>
        <v>Abrir facsímil</v>
      </c>
      <c r="K1290" s="3" t="s">
        <v>24</v>
      </c>
    </row>
    <row r="1291" spans="1:11" ht="42" customHeight="1">
      <c r="A1291" s="2" t="s">
        <v>3188</v>
      </c>
      <c r="B1291" s="2" t="s">
        <v>3188</v>
      </c>
      <c r="C1291" s="2" t="s">
        <v>26</v>
      </c>
      <c r="D1291" s="2" t="s">
        <v>18</v>
      </c>
      <c r="E1291" s="5" t="s">
        <v>1087</v>
      </c>
      <c r="F1291" s="3" t="s">
        <v>1088</v>
      </c>
      <c r="G1291" s="3" t="s">
        <v>56</v>
      </c>
      <c r="H1291" s="2" t="s">
        <v>22</v>
      </c>
      <c r="I1291" s="2" t="s">
        <v>3189</v>
      </c>
      <c r="J1291" s="3" t="str">
        <f>HYPERLINK("https://www.boe.es/gazeta/dias/1833/01/24/pdfs/GMD-1833-11.pdf#page=1","Abrir facsímil")</f>
        <v>Abrir facsímil</v>
      </c>
      <c r="K1291" s="3" t="s">
        <v>24</v>
      </c>
    </row>
    <row r="1292" spans="1:11" ht="42" customHeight="1">
      <c r="A1292" s="2" t="s">
        <v>3190</v>
      </c>
      <c r="B1292" s="2" t="s">
        <v>3191</v>
      </c>
      <c r="C1292" s="2" t="s">
        <v>49</v>
      </c>
      <c r="D1292" s="2" t="s">
        <v>50</v>
      </c>
      <c r="E1292" s="5" t="s">
        <v>182</v>
      </c>
      <c r="F1292" s="3" t="s">
        <v>183</v>
      </c>
      <c r="G1292" s="3" t="s">
        <v>37</v>
      </c>
      <c r="H1292" s="2" t="s">
        <v>22</v>
      </c>
      <c r="I1292" s="2" t="s">
        <v>3192</v>
      </c>
      <c r="J1292" s="3" t="str">
        <f>HYPERLINK("https://www.boe.es/gazeta/dias/1833/02/12/pdfs/GMD-1833-19.pdf#page=2","Abrir facsímil")</f>
        <v>Abrir facsímil</v>
      </c>
      <c r="K1292" s="3" t="s">
        <v>24</v>
      </c>
    </row>
    <row r="1293" spans="1:11" ht="42" customHeight="1">
      <c r="A1293" s="2" t="s">
        <v>3193</v>
      </c>
      <c r="B1293" s="2" t="s">
        <v>3194</v>
      </c>
      <c r="C1293" s="2" t="s">
        <v>33</v>
      </c>
      <c r="D1293" s="2" t="s">
        <v>34</v>
      </c>
      <c r="E1293" s="5" t="s">
        <v>266</v>
      </c>
      <c r="F1293" s="3" t="s">
        <v>267</v>
      </c>
      <c r="G1293" s="3" t="s">
        <v>21</v>
      </c>
      <c r="H1293" s="2" t="s">
        <v>22</v>
      </c>
      <c r="I1293" s="2" t="s">
        <v>3195</v>
      </c>
      <c r="J1293" s="3" t="str">
        <f>HYPERLINK("https://www.boe.es/gazeta/dias/1833/10/05/pdfs/GMD-1833-122.pdf#page=4","Abrir facsímil")</f>
        <v>Abrir facsímil</v>
      </c>
      <c r="K1293" s="3" t="s">
        <v>24</v>
      </c>
    </row>
    <row r="1294" spans="1:11" ht="42" customHeight="1">
      <c r="A1294" s="2" t="s">
        <v>3196</v>
      </c>
      <c r="B1294" s="2" t="s">
        <v>3197</v>
      </c>
      <c r="C1294" s="2" t="s">
        <v>49</v>
      </c>
      <c r="D1294" s="2" t="s">
        <v>50</v>
      </c>
      <c r="E1294" s="5" t="s">
        <v>780</v>
      </c>
      <c r="F1294" s="3" t="s">
        <v>781</v>
      </c>
      <c r="G1294" s="3" t="s">
        <v>45</v>
      </c>
      <c r="H1294" s="2" t="s">
        <v>22</v>
      </c>
      <c r="I1294" s="2" t="s">
        <v>3198</v>
      </c>
      <c r="J1294" s="3" t="str">
        <f>HYPERLINK("https://www.boe.es/gazeta/dias/1833/03/07/pdfs/GMD-1833-29.pdf#page=6","Abrir facsímil")</f>
        <v>Abrir facsímil</v>
      </c>
      <c r="K1294" s="3" t="s">
        <v>24</v>
      </c>
    </row>
    <row r="1295" spans="1:11" ht="42" customHeight="1">
      <c r="A1295" s="2" t="s">
        <v>3199</v>
      </c>
      <c r="B1295" s="2" t="s">
        <v>3199</v>
      </c>
      <c r="C1295" s="2" t="s">
        <v>33</v>
      </c>
      <c r="D1295" s="2" t="s">
        <v>34</v>
      </c>
      <c r="E1295" s="5" t="s">
        <v>98</v>
      </c>
      <c r="F1295" s="3" t="s">
        <v>99</v>
      </c>
      <c r="G1295" s="3" t="s">
        <v>21</v>
      </c>
      <c r="H1295" s="2" t="s">
        <v>22</v>
      </c>
      <c r="I1295" s="2" t="s">
        <v>3200</v>
      </c>
      <c r="J1295" s="3" t="str">
        <f>HYPERLINK("https://www.boe.es/gazeta/dias/1833/07/04/pdfs/GMD-1833-81.pdf#page=4","Abrir facsímil")</f>
        <v>Abrir facsímil</v>
      </c>
      <c r="K1295" s="3" t="s">
        <v>24</v>
      </c>
    </row>
    <row r="1296" spans="1:11" ht="42" customHeight="1">
      <c r="A1296" s="2" t="s">
        <v>3201</v>
      </c>
      <c r="B1296" s="2" t="s">
        <v>3201</v>
      </c>
      <c r="C1296" s="2" t="s">
        <v>33</v>
      </c>
      <c r="D1296" s="2" t="s">
        <v>34</v>
      </c>
      <c r="E1296" s="5" t="s">
        <v>969</v>
      </c>
      <c r="F1296" s="3" t="s">
        <v>970</v>
      </c>
      <c r="G1296" s="3" t="s">
        <v>89</v>
      </c>
      <c r="H1296" s="2" t="s">
        <v>22</v>
      </c>
      <c r="I1296" s="2" t="s">
        <v>3202</v>
      </c>
      <c r="J1296" s="3" t="str">
        <f>HYPERLINK("https://www.boe.es/gazeta/dias/1833/01/12/pdfs/GMD-1833-6.pdf#page=3","Abrir facsímil")</f>
        <v>Abrir facsímil</v>
      </c>
      <c r="K1296" s="3" t="s">
        <v>24</v>
      </c>
    </row>
    <row r="1297" spans="1:11" ht="42" customHeight="1">
      <c r="A1297" s="2" t="s">
        <v>3201</v>
      </c>
      <c r="B1297" s="2" t="s">
        <v>3201</v>
      </c>
      <c r="C1297" s="2" t="s">
        <v>33</v>
      </c>
      <c r="D1297" s="2" t="s">
        <v>34</v>
      </c>
      <c r="E1297" s="5" t="s">
        <v>145</v>
      </c>
      <c r="F1297" s="3" t="s">
        <v>146</v>
      </c>
      <c r="G1297" s="3" t="s">
        <v>89</v>
      </c>
      <c r="H1297" s="2" t="s">
        <v>22</v>
      </c>
      <c r="I1297" s="2" t="s">
        <v>3203</v>
      </c>
      <c r="J1297" s="3" t="str">
        <f>HYPERLINK("https://www.boe.es/gazeta/dias/1833/06/25/pdfs/GMD-1833-77.pdf#page=3","Abrir facsímil")</f>
        <v>Abrir facsímil</v>
      </c>
      <c r="K1297" s="3" t="s">
        <v>24</v>
      </c>
    </row>
    <row r="1298" spans="1:11" ht="42" customHeight="1">
      <c r="A1298" s="2" t="s">
        <v>3204</v>
      </c>
      <c r="B1298" s="2" t="s">
        <v>3204</v>
      </c>
      <c r="C1298" s="2" t="s">
        <v>26</v>
      </c>
      <c r="D1298" s="2" t="s">
        <v>18</v>
      </c>
      <c r="E1298" s="5" t="s">
        <v>780</v>
      </c>
      <c r="F1298" s="3" t="s">
        <v>781</v>
      </c>
      <c r="G1298" s="3" t="s">
        <v>127</v>
      </c>
      <c r="H1298" s="2" t="s">
        <v>22</v>
      </c>
      <c r="I1298" s="2" t="s">
        <v>3205</v>
      </c>
      <c r="J1298" s="3" t="str">
        <f>HYPERLINK("https://www.boe.es/gazeta/dias/1833/03/07/pdfs/GMD-1833-29.pdf#page=5","Abrir facsímil")</f>
        <v>Abrir facsímil</v>
      </c>
      <c r="K1298" s="3" t="s">
        <v>24</v>
      </c>
    </row>
    <row r="1299" spans="1:11" ht="42" customHeight="1">
      <c r="A1299" s="2" t="s">
        <v>3206</v>
      </c>
      <c r="B1299" s="2" t="s">
        <v>3206</v>
      </c>
      <c r="C1299" s="2" t="s">
        <v>33</v>
      </c>
      <c r="D1299" s="2" t="s">
        <v>34</v>
      </c>
      <c r="E1299" s="5" t="s">
        <v>548</v>
      </c>
      <c r="F1299" s="3" t="s">
        <v>549</v>
      </c>
      <c r="G1299" s="3" t="s">
        <v>21</v>
      </c>
      <c r="H1299" s="2" t="s">
        <v>22</v>
      </c>
      <c r="I1299" s="2" t="s">
        <v>3207</v>
      </c>
      <c r="J1299" s="3" t="str">
        <f>HYPERLINK("https://www.boe.es/gazeta/dias/1833/06/22/pdfs/GMD-1833-76.pdf#page=4","Abrir facsímil")</f>
        <v>Abrir facsímil</v>
      </c>
      <c r="K1299" s="3" t="s">
        <v>24</v>
      </c>
    </row>
    <row r="1300" spans="1:11" ht="42" customHeight="1">
      <c r="A1300" s="2" t="s">
        <v>3208</v>
      </c>
      <c r="B1300" s="2" t="s">
        <v>3208</v>
      </c>
      <c r="C1300" s="2" t="s">
        <v>33</v>
      </c>
      <c r="D1300" s="2" t="s">
        <v>34</v>
      </c>
      <c r="E1300" s="5" t="s">
        <v>259</v>
      </c>
      <c r="F1300" s="3" t="s">
        <v>260</v>
      </c>
      <c r="G1300" s="3" t="s">
        <v>37</v>
      </c>
      <c r="H1300" s="2" t="s">
        <v>22</v>
      </c>
      <c r="I1300" s="2" t="s">
        <v>3209</v>
      </c>
      <c r="J1300" s="3" t="str">
        <f>HYPERLINK("https://www.boe.es/gazeta/dias/1833/02/26/pdfs/GMD-1833-25.pdf#page=2","Abrir facsímil")</f>
        <v>Abrir facsímil</v>
      </c>
      <c r="K1300" s="3" t="s">
        <v>24</v>
      </c>
    </row>
    <row r="1301" spans="1:11" ht="42" customHeight="1">
      <c r="A1301" s="2" t="s">
        <v>3210</v>
      </c>
      <c r="B1301" s="2" t="s">
        <v>3210</v>
      </c>
      <c r="C1301" s="2" t="s">
        <v>131</v>
      </c>
      <c r="D1301" s="2" t="s">
        <v>18</v>
      </c>
      <c r="E1301" s="5" t="s">
        <v>285</v>
      </c>
      <c r="F1301" s="3" t="s">
        <v>286</v>
      </c>
      <c r="G1301" s="3" t="s">
        <v>21</v>
      </c>
      <c r="H1301" s="2" t="s">
        <v>22</v>
      </c>
      <c r="I1301" s="2" t="s">
        <v>3211</v>
      </c>
      <c r="J1301" s="3" t="str">
        <f>HYPERLINK("https://www.boe.es/gazeta/dias/1833/04/04/pdfs/GMD-1833-41.pdf#page=4","Abrir facsímil")</f>
        <v>Abrir facsímil</v>
      </c>
      <c r="K1301" s="3" t="s">
        <v>24</v>
      </c>
    </row>
    <row r="1302" spans="1:11" ht="42" customHeight="1">
      <c r="A1302" s="2" t="s">
        <v>3212</v>
      </c>
      <c r="B1302" s="2" t="s">
        <v>3213</v>
      </c>
      <c r="C1302" s="2" t="s">
        <v>33</v>
      </c>
      <c r="D1302" s="2" t="s">
        <v>34</v>
      </c>
      <c r="E1302" s="5" t="s">
        <v>110</v>
      </c>
      <c r="F1302" s="3" t="s">
        <v>111</v>
      </c>
      <c r="G1302" s="3" t="s">
        <v>21</v>
      </c>
      <c r="H1302" s="2" t="s">
        <v>22</v>
      </c>
      <c r="I1302" s="2" t="s">
        <v>3214</v>
      </c>
      <c r="J1302" s="3" t="str">
        <f>HYPERLINK("https://www.boe.es/gazeta/dias/1833/11/16/pdfs/GMD-1833-143.pdf#page=4","Abrir facsímil")</f>
        <v>Abrir facsímil</v>
      </c>
      <c r="K1302" s="3" t="s">
        <v>24</v>
      </c>
    </row>
    <row r="1303" spans="1:11" ht="42" customHeight="1">
      <c r="A1303" s="2" t="s">
        <v>3215</v>
      </c>
      <c r="B1303" s="2" t="s">
        <v>3216</v>
      </c>
      <c r="C1303" s="2" t="s">
        <v>122</v>
      </c>
      <c r="D1303" s="2" t="s">
        <v>18</v>
      </c>
      <c r="E1303" s="5" t="s">
        <v>1355</v>
      </c>
      <c r="F1303" s="3" t="s">
        <v>1356</v>
      </c>
      <c r="G1303" s="3" t="s">
        <v>56</v>
      </c>
      <c r="H1303" s="2" t="s">
        <v>22</v>
      </c>
      <c r="I1303" s="2" t="s">
        <v>3217</v>
      </c>
      <c r="J1303" s="3" t="str">
        <f>HYPERLINK("https://www.boe.es/gazeta/dias/1833/01/22/pdfs/GMD-1833-10.pdf#page=1","Abrir facsímil")</f>
        <v>Abrir facsímil</v>
      </c>
      <c r="K1303" s="3" t="s">
        <v>24</v>
      </c>
    </row>
    <row r="1304" spans="1:11" ht="42" customHeight="1">
      <c r="A1304" s="2" t="s">
        <v>3218</v>
      </c>
      <c r="B1304" s="2" t="s">
        <v>3219</v>
      </c>
      <c r="C1304" s="2" t="s">
        <v>17</v>
      </c>
      <c r="D1304" s="2" t="s">
        <v>18</v>
      </c>
      <c r="E1304" s="5" t="s">
        <v>548</v>
      </c>
      <c r="F1304" s="3" t="s">
        <v>549</v>
      </c>
      <c r="G1304" s="3" t="s">
        <v>37</v>
      </c>
      <c r="H1304" s="2" t="s">
        <v>22</v>
      </c>
      <c r="I1304" s="2" t="s">
        <v>3220</v>
      </c>
      <c r="J1304" s="3" t="str">
        <f>HYPERLINK("https://www.boe.es/gazeta/dias/1833/06/22/pdfs/GMD-1833-76.pdf#page=2","Abrir facsímil")</f>
        <v>Abrir facsímil</v>
      </c>
      <c r="K1304" s="3" t="s">
        <v>24</v>
      </c>
    </row>
    <row r="1305" spans="1:11" ht="42" customHeight="1">
      <c r="A1305" s="2" t="s">
        <v>3221</v>
      </c>
      <c r="B1305" s="2" t="s">
        <v>3221</v>
      </c>
      <c r="C1305" s="2" t="s">
        <v>26</v>
      </c>
      <c r="D1305" s="2" t="s">
        <v>18</v>
      </c>
      <c r="E1305" s="5" t="s">
        <v>186</v>
      </c>
      <c r="F1305" s="3" t="s">
        <v>187</v>
      </c>
      <c r="G1305" s="3" t="s">
        <v>56</v>
      </c>
      <c r="H1305" s="2" t="s">
        <v>22</v>
      </c>
      <c r="I1305" s="2" t="s">
        <v>3222</v>
      </c>
      <c r="J1305" s="3" t="str">
        <f>HYPERLINK("https://www.boe.es/gazeta/dias/1833/07/02/pdfs/GMD-1833-80.pdf#page=1","Abrir facsímil")</f>
        <v>Abrir facsímil</v>
      </c>
      <c r="K1305" s="3" t="s">
        <v>24</v>
      </c>
    </row>
    <row r="1306" spans="1:11" ht="42" customHeight="1">
      <c r="A1306" s="2" t="s">
        <v>3221</v>
      </c>
      <c r="B1306" s="2" t="s">
        <v>3221</v>
      </c>
      <c r="C1306" s="2" t="s">
        <v>17</v>
      </c>
      <c r="D1306" s="2" t="s">
        <v>18</v>
      </c>
      <c r="E1306" s="5" t="s">
        <v>561</v>
      </c>
      <c r="F1306" s="3" t="s">
        <v>562</v>
      </c>
      <c r="G1306" s="3" t="s">
        <v>37</v>
      </c>
      <c r="H1306" s="2" t="s">
        <v>22</v>
      </c>
      <c r="I1306" s="2" t="s">
        <v>3223</v>
      </c>
      <c r="J1306" s="3" t="str">
        <f>HYPERLINK("https://www.boe.es/gazeta/dias/1833/07/20/pdfs/GMD-1833-88.pdf#page=2","Abrir facsímil")</f>
        <v>Abrir facsímil</v>
      </c>
      <c r="K1306" s="3" t="s">
        <v>24</v>
      </c>
    </row>
    <row r="1307" spans="1:11" ht="42" customHeight="1">
      <c r="A1307" s="2" t="s">
        <v>3221</v>
      </c>
      <c r="B1307" s="2" t="s">
        <v>3221</v>
      </c>
      <c r="C1307" s="2" t="s">
        <v>122</v>
      </c>
      <c r="D1307" s="2" t="s">
        <v>18</v>
      </c>
      <c r="E1307" s="5" t="s">
        <v>170</v>
      </c>
      <c r="F1307" s="3" t="s">
        <v>171</v>
      </c>
      <c r="G1307" s="3" t="s">
        <v>37</v>
      </c>
      <c r="H1307" s="2" t="s">
        <v>22</v>
      </c>
      <c r="I1307" s="2" t="s">
        <v>3224</v>
      </c>
      <c r="J1307" s="3" t="str">
        <f>HYPERLINK("https://www.boe.es/gazeta/dias/1833/09/26/pdfs/GMD-1833-117.pdf#page=2","Abrir facsímil")</f>
        <v>Abrir facsímil</v>
      </c>
      <c r="K1307" s="3" t="s">
        <v>24</v>
      </c>
    </row>
    <row r="1308" spans="1:11" ht="42" customHeight="1">
      <c r="A1308" s="2" t="s">
        <v>3225</v>
      </c>
      <c r="B1308" s="2" t="s">
        <v>3226</v>
      </c>
      <c r="C1308" s="2" t="s">
        <v>17</v>
      </c>
      <c r="D1308" s="2" t="s">
        <v>18</v>
      </c>
      <c r="E1308" s="5" t="s">
        <v>66</v>
      </c>
      <c r="F1308" s="3" t="s">
        <v>67</v>
      </c>
      <c r="G1308" s="3" t="s">
        <v>37</v>
      </c>
      <c r="H1308" s="2" t="s">
        <v>38</v>
      </c>
      <c r="I1308" s="2" t="s">
        <v>3227</v>
      </c>
      <c r="J1308" s="3" t="str">
        <f>HYPERLINK("https://www.boe.es/gazeta/dias/1833/01/31/pdfs/GMD-1833-14.pdf#page=2","Abrir facsímil")</f>
        <v>Abrir facsímil</v>
      </c>
      <c r="K1308" s="3" t="s">
        <v>40</v>
      </c>
    </row>
    <row r="1309" spans="1:11" ht="42" customHeight="1">
      <c r="A1309" s="2" t="s">
        <v>3228</v>
      </c>
      <c r="B1309" s="2" t="s">
        <v>3228</v>
      </c>
      <c r="C1309" s="2" t="s">
        <v>49</v>
      </c>
      <c r="D1309" s="2" t="s">
        <v>50</v>
      </c>
      <c r="E1309" s="5" t="s">
        <v>208</v>
      </c>
      <c r="F1309" s="3" t="s">
        <v>209</v>
      </c>
      <c r="G1309" s="3" t="s">
        <v>56</v>
      </c>
      <c r="H1309" s="2" t="s">
        <v>22</v>
      </c>
      <c r="I1309" s="2" t="s">
        <v>3229</v>
      </c>
      <c r="J1309" s="3" t="str">
        <f>HYPERLINK("https://www.boe.es/gazeta/dias/1833/01/01/pdfs/GMD-1833-1.pdf#page=1","Abrir facsímil")</f>
        <v>Abrir facsímil</v>
      </c>
      <c r="K1309" s="3" t="s">
        <v>24</v>
      </c>
    </row>
    <row r="1310" spans="1:11" ht="42" customHeight="1">
      <c r="A1310" s="2" t="s">
        <v>3228</v>
      </c>
      <c r="B1310" s="2" t="s">
        <v>3228</v>
      </c>
      <c r="C1310" s="2" t="s">
        <v>26</v>
      </c>
      <c r="D1310" s="2" t="s">
        <v>18</v>
      </c>
      <c r="E1310" s="5" t="s">
        <v>1649</v>
      </c>
      <c r="F1310" s="3" t="s">
        <v>1650</v>
      </c>
      <c r="G1310" s="3" t="s">
        <v>37</v>
      </c>
      <c r="H1310" s="2" t="s">
        <v>22</v>
      </c>
      <c r="I1310" s="2" t="s">
        <v>3230</v>
      </c>
      <c r="J1310" s="3" t="str">
        <f>HYPERLINK("https://www.boe.es/gazeta/dias/1833/02/02/pdfs/GMD-1833-15.pdf#page=2","Abrir facsímil")</f>
        <v>Abrir facsímil</v>
      </c>
      <c r="K1310" s="3" t="s">
        <v>24</v>
      </c>
    </row>
    <row r="1311" spans="1:11" ht="42" customHeight="1">
      <c r="A1311" s="2" t="s">
        <v>3228</v>
      </c>
      <c r="B1311" s="2" t="s">
        <v>3228</v>
      </c>
      <c r="C1311" s="2" t="s">
        <v>207</v>
      </c>
      <c r="D1311" s="2" t="s">
        <v>18</v>
      </c>
      <c r="E1311" s="5" t="s">
        <v>830</v>
      </c>
      <c r="F1311" s="3" t="s">
        <v>831</v>
      </c>
      <c r="G1311" s="3" t="s">
        <v>37</v>
      </c>
      <c r="H1311" s="2" t="s">
        <v>22</v>
      </c>
      <c r="I1311" s="2" t="s">
        <v>3231</v>
      </c>
      <c r="J1311" s="3" t="str">
        <f>HYPERLINK("https://www.boe.es/gazeta/dias/1833/02/16/pdfs/GMD-1833-21.pdf#page=2","Abrir facsímil")</f>
        <v>Abrir facsímil</v>
      </c>
      <c r="K1311" s="3" t="s">
        <v>24</v>
      </c>
    </row>
    <row r="1312" spans="1:11" ht="42" customHeight="1">
      <c r="A1312" s="2" t="s">
        <v>3228</v>
      </c>
      <c r="B1312" s="2" t="s">
        <v>3228</v>
      </c>
      <c r="C1312" s="2" t="s">
        <v>49</v>
      </c>
      <c r="D1312" s="2" t="s">
        <v>50</v>
      </c>
      <c r="E1312" s="5" t="s">
        <v>259</v>
      </c>
      <c r="F1312" s="3" t="s">
        <v>260</v>
      </c>
      <c r="G1312" s="3" t="s">
        <v>21</v>
      </c>
      <c r="H1312" s="2" t="s">
        <v>22</v>
      </c>
      <c r="I1312" s="2" t="s">
        <v>3232</v>
      </c>
      <c r="J1312" s="3" t="str">
        <f>HYPERLINK("https://www.boe.es/gazeta/dias/1833/02/26/pdfs/GMD-1833-25.pdf#page=4","Abrir facsímil")</f>
        <v>Abrir facsímil</v>
      </c>
      <c r="K1312" s="3" t="s">
        <v>24</v>
      </c>
    </row>
    <row r="1313" spans="1:11" ht="42" customHeight="1">
      <c r="A1313" s="2" t="s">
        <v>3228</v>
      </c>
      <c r="B1313" s="2" t="s">
        <v>3228</v>
      </c>
      <c r="C1313" s="2" t="s">
        <v>207</v>
      </c>
      <c r="D1313" s="2" t="s">
        <v>18</v>
      </c>
      <c r="E1313" s="5" t="s">
        <v>414</v>
      </c>
      <c r="F1313" s="3" t="s">
        <v>415</v>
      </c>
      <c r="G1313" s="3" t="s">
        <v>56</v>
      </c>
      <c r="H1313" s="2" t="s">
        <v>22</v>
      </c>
      <c r="I1313" s="2" t="s">
        <v>3233</v>
      </c>
      <c r="J1313" s="3" t="str">
        <f>HYPERLINK("https://www.boe.es/gazeta/dias/1833/03/02/pdfs/GMD-1833-27.pdf#page=1","Abrir facsímil")</f>
        <v>Abrir facsímil</v>
      </c>
      <c r="K1313" s="3" t="s">
        <v>24</v>
      </c>
    </row>
    <row r="1314" spans="1:11" ht="42" customHeight="1">
      <c r="A1314" s="2" t="s">
        <v>3228</v>
      </c>
      <c r="B1314" s="2" t="s">
        <v>3228</v>
      </c>
      <c r="C1314" s="2" t="s">
        <v>33</v>
      </c>
      <c r="D1314" s="2" t="s">
        <v>34</v>
      </c>
      <c r="E1314" s="5" t="s">
        <v>729</v>
      </c>
      <c r="F1314" s="3" t="s">
        <v>730</v>
      </c>
      <c r="G1314" s="3" t="s">
        <v>21</v>
      </c>
      <c r="H1314" s="2" t="s">
        <v>22</v>
      </c>
      <c r="I1314" s="2" t="s">
        <v>3234</v>
      </c>
      <c r="J1314" s="3" t="str">
        <f>HYPERLINK("https://www.boe.es/gazeta/dias/1833/03/14/pdfs/GMD-1833-32.pdf#page=4","Abrir facsímil")</f>
        <v>Abrir facsímil</v>
      </c>
      <c r="K1314" s="3" t="s">
        <v>24</v>
      </c>
    </row>
    <row r="1315" spans="1:11" ht="42" customHeight="1">
      <c r="A1315" s="2" t="s">
        <v>3228</v>
      </c>
      <c r="B1315" s="2" t="s">
        <v>3228</v>
      </c>
      <c r="C1315" s="2" t="s">
        <v>207</v>
      </c>
      <c r="D1315" s="2" t="s">
        <v>18</v>
      </c>
      <c r="E1315" s="5" t="s">
        <v>1582</v>
      </c>
      <c r="F1315" s="3" t="s">
        <v>1583</v>
      </c>
      <c r="G1315" s="3" t="s">
        <v>56</v>
      </c>
      <c r="H1315" s="2" t="s">
        <v>22</v>
      </c>
      <c r="I1315" s="2" t="s">
        <v>3235</v>
      </c>
      <c r="J1315" s="3" t="str">
        <f>HYPERLINK("https://www.boe.es/gazeta/dias/1833/03/19/pdfs/GMD-1833-34.pdf#page=1","Abrir facsímil")</f>
        <v>Abrir facsímil</v>
      </c>
      <c r="K1315" s="3" t="s">
        <v>24</v>
      </c>
    </row>
    <row r="1316" spans="1:11" ht="42" customHeight="1">
      <c r="A1316" s="2" t="s">
        <v>3228</v>
      </c>
      <c r="B1316" s="2" t="s">
        <v>3228</v>
      </c>
      <c r="C1316" s="2" t="s">
        <v>131</v>
      </c>
      <c r="D1316" s="2" t="s">
        <v>18</v>
      </c>
      <c r="E1316" s="5" t="s">
        <v>511</v>
      </c>
      <c r="F1316" s="3" t="s">
        <v>512</v>
      </c>
      <c r="G1316" s="3" t="s">
        <v>56</v>
      </c>
      <c r="H1316" s="2" t="s">
        <v>22</v>
      </c>
      <c r="I1316" s="2" t="s">
        <v>3236</v>
      </c>
      <c r="J1316" s="3" t="str">
        <f>HYPERLINK("https://www.boe.es/gazeta/dias/1833/03/28/pdfs/GMD-1833-38.pdf#page=1","Abrir facsímil")</f>
        <v>Abrir facsímil</v>
      </c>
      <c r="K1316" s="3" t="s">
        <v>24</v>
      </c>
    </row>
    <row r="1317" spans="1:11" ht="42" customHeight="1">
      <c r="A1317" s="2" t="s">
        <v>3228</v>
      </c>
      <c r="B1317" s="2" t="s">
        <v>3228</v>
      </c>
      <c r="C1317" s="2" t="s">
        <v>49</v>
      </c>
      <c r="D1317" s="2" t="s">
        <v>50</v>
      </c>
      <c r="E1317" s="5" t="s">
        <v>511</v>
      </c>
      <c r="F1317" s="3" t="s">
        <v>512</v>
      </c>
      <c r="G1317" s="3" t="s">
        <v>37</v>
      </c>
      <c r="H1317" s="2" t="s">
        <v>22</v>
      </c>
      <c r="I1317" s="2" t="s">
        <v>3237</v>
      </c>
      <c r="J1317" s="3" t="str">
        <f>HYPERLINK("https://www.boe.es/gazeta/dias/1833/03/28/pdfs/GMD-1833-38.pdf#page=2","Abrir facsímil")</f>
        <v>Abrir facsímil</v>
      </c>
      <c r="K1317" s="3" t="s">
        <v>24</v>
      </c>
    </row>
    <row r="1318" spans="1:11" ht="42" customHeight="1">
      <c r="A1318" s="2" t="s">
        <v>3228</v>
      </c>
      <c r="B1318" s="2" t="s">
        <v>3228</v>
      </c>
      <c r="C1318" s="2" t="s">
        <v>122</v>
      </c>
      <c r="D1318" s="2" t="s">
        <v>18</v>
      </c>
      <c r="E1318" s="5" t="s">
        <v>285</v>
      </c>
      <c r="F1318" s="3" t="s">
        <v>286</v>
      </c>
      <c r="G1318" s="3" t="s">
        <v>56</v>
      </c>
      <c r="H1318" s="2" t="s">
        <v>22</v>
      </c>
      <c r="I1318" s="2" t="s">
        <v>3238</v>
      </c>
      <c r="J1318" s="3" t="str">
        <f>HYPERLINK("https://www.boe.es/gazeta/dias/1833/04/04/pdfs/GMD-1833-41.pdf#page=1","Abrir facsímil")</f>
        <v>Abrir facsímil</v>
      </c>
      <c r="K1318" s="3" t="s">
        <v>24</v>
      </c>
    </row>
    <row r="1319" spans="1:11" ht="42" customHeight="1">
      <c r="A1319" s="2" t="s">
        <v>3228</v>
      </c>
      <c r="B1319" s="2" t="s">
        <v>3228</v>
      </c>
      <c r="C1319" s="2" t="s">
        <v>122</v>
      </c>
      <c r="D1319" s="2" t="s">
        <v>18</v>
      </c>
      <c r="E1319" s="5" t="s">
        <v>702</v>
      </c>
      <c r="F1319" s="3" t="s">
        <v>703</v>
      </c>
      <c r="G1319" s="3" t="s">
        <v>1345</v>
      </c>
      <c r="H1319" s="2" t="s">
        <v>22</v>
      </c>
      <c r="I1319" s="2" t="s">
        <v>3239</v>
      </c>
      <c r="J1319" s="3" t="str">
        <f>HYPERLINK("https://www.boe.es/gazeta/dias/1833/09/14/pdfs/GMD-1833-112.pdf#page=1","Abrir facsímil")</f>
        <v>Abrir facsímil</v>
      </c>
      <c r="K1319" s="3" t="s">
        <v>24</v>
      </c>
    </row>
    <row r="1320" spans="1:11" ht="42" customHeight="1">
      <c r="A1320" s="2" t="s">
        <v>3228</v>
      </c>
      <c r="B1320" s="2" t="s">
        <v>3228</v>
      </c>
      <c r="C1320" s="2" t="s">
        <v>131</v>
      </c>
      <c r="D1320" s="2" t="s">
        <v>18</v>
      </c>
      <c r="E1320" s="5" t="s">
        <v>466</v>
      </c>
      <c r="F1320" s="3" t="s">
        <v>467</v>
      </c>
      <c r="G1320" s="3" t="s">
        <v>45</v>
      </c>
      <c r="H1320" s="2" t="s">
        <v>22</v>
      </c>
      <c r="I1320" s="2" t="s">
        <v>3240</v>
      </c>
      <c r="J1320" s="3" t="str">
        <f>HYPERLINK("https://www.boe.es/gazeta/dias/1833/10/22/pdfs/GMD-1833-130.pdf#page=6","Abrir facsímil")</f>
        <v>Abrir facsímil</v>
      </c>
      <c r="K1320" s="3" t="s">
        <v>24</v>
      </c>
    </row>
    <row r="1321" spans="1:11" ht="42" customHeight="1">
      <c r="A1321" s="2" t="s">
        <v>3228</v>
      </c>
      <c r="B1321" s="2" t="s">
        <v>3228</v>
      </c>
      <c r="C1321" s="2" t="s">
        <v>17</v>
      </c>
      <c r="D1321" s="2" t="s">
        <v>18</v>
      </c>
      <c r="E1321" s="5" t="s">
        <v>141</v>
      </c>
      <c r="F1321" s="3" t="s">
        <v>142</v>
      </c>
      <c r="G1321" s="3" t="s">
        <v>56</v>
      </c>
      <c r="H1321" s="2" t="s">
        <v>22</v>
      </c>
      <c r="I1321" s="2" t="s">
        <v>3241</v>
      </c>
      <c r="J1321" s="3" t="str">
        <f>HYPERLINK("https://www.boe.es/gazeta/dias/1833/11/05/pdfs/GMD-1833-138.pdf#page=1","Abrir facsímil")</f>
        <v>Abrir facsímil</v>
      </c>
      <c r="K1321" s="3" t="s">
        <v>24</v>
      </c>
    </row>
    <row r="1322" spans="1:11" ht="42" customHeight="1">
      <c r="A1322" s="2" t="s">
        <v>3228</v>
      </c>
      <c r="B1322" s="2" t="s">
        <v>3228</v>
      </c>
      <c r="C1322" s="2" t="s">
        <v>297</v>
      </c>
      <c r="D1322" s="2" t="s">
        <v>18</v>
      </c>
      <c r="E1322" s="5" t="s">
        <v>1079</v>
      </c>
      <c r="F1322" s="3" t="s">
        <v>1080</v>
      </c>
      <c r="G1322" s="3" t="s">
        <v>21</v>
      </c>
      <c r="H1322" s="2" t="s">
        <v>22</v>
      </c>
      <c r="I1322" s="2" t="s">
        <v>3242</v>
      </c>
      <c r="J1322" s="3" t="str">
        <f>HYPERLINK("https://www.boe.es/gazeta/dias/1833/11/12/pdfs/GMD-1833-141.pdf#page=4","Abrir facsímil")</f>
        <v>Abrir facsímil</v>
      </c>
      <c r="K1322" s="3" t="s">
        <v>24</v>
      </c>
    </row>
    <row r="1323" spans="1:11" ht="42" customHeight="1">
      <c r="A1323" s="2" t="s">
        <v>3228</v>
      </c>
      <c r="B1323" s="2" t="s">
        <v>3228</v>
      </c>
      <c r="C1323" s="2" t="s">
        <v>17</v>
      </c>
      <c r="D1323" s="2" t="s">
        <v>18</v>
      </c>
      <c r="E1323" s="5" t="s">
        <v>43</v>
      </c>
      <c r="F1323" s="3" t="s">
        <v>44</v>
      </c>
      <c r="G1323" s="3" t="s">
        <v>127</v>
      </c>
      <c r="H1323" s="2" t="s">
        <v>22</v>
      </c>
      <c r="I1323" s="2" t="s">
        <v>3243</v>
      </c>
      <c r="J1323" s="3" t="str">
        <f>HYPERLINK("https://www.boe.es/gazeta/dias/1833/12/07/pdfs/GMD-1833-156.pdf#page=5","Abrir facsímil")</f>
        <v>Abrir facsímil</v>
      </c>
      <c r="K1323" s="3" t="s">
        <v>24</v>
      </c>
    </row>
    <row r="1324" spans="1:11" ht="42" customHeight="1">
      <c r="A1324" s="2" t="s">
        <v>3244</v>
      </c>
      <c r="B1324" s="2" t="s">
        <v>3245</v>
      </c>
      <c r="C1324" s="2" t="s">
        <v>297</v>
      </c>
      <c r="D1324" s="2" t="s">
        <v>18</v>
      </c>
      <c r="E1324" s="5" t="s">
        <v>259</v>
      </c>
      <c r="F1324" s="3" t="s">
        <v>260</v>
      </c>
      <c r="G1324" s="3" t="s">
        <v>21</v>
      </c>
      <c r="H1324" s="2" t="s">
        <v>22</v>
      </c>
      <c r="I1324" s="2" t="s">
        <v>3246</v>
      </c>
      <c r="J1324" s="3" t="str">
        <f>HYPERLINK("https://www.boe.es/gazeta/dias/1833/02/26/pdfs/GMD-1833-25.pdf#page=4","Abrir facsímil")</f>
        <v>Abrir facsímil</v>
      </c>
      <c r="K1324" s="3" t="s">
        <v>24</v>
      </c>
    </row>
    <row r="1325" spans="1:11" ht="42" customHeight="1">
      <c r="A1325" s="2" t="s">
        <v>3247</v>
      </c>
      <c r="B1325" s="2" t="s">
        <v>3247</v>
      </c>
      <c r="C1325" s="2" t="s">
        <v>33</v>
      </c>
      <c r="D1325" s="2" t="s">
        <v>34</v>
      </c>
      <c r="E1325" s="5" t="s">
        <v>841</v>
      </c>
      <c r="F1325" s="3" t="s">
        <v>842</v>
      </c>
      <c r="G1325" s="3" t="s">
        <v>89</v>
      </c>
      <c r="H1325" s="2" t="s">
        <v>22</v>
      </c>
      <c r="I1325" s="2" t="s">
        <v>3248</v>
      </c>
      <c r="J1325" s="3" t="str">
        <f>HYPERLINK("https://www.boe.es/gazeta/dias/1833/11/02/pdfs/GMD-1833-137.pdf#page=3","Abrir facsímil")</f>
        <v>Abrir facsímil</v>
      </c>
      <c r="K1325" s="3" t="s">
        <v>24</v>
      </c>
    </row>
    <row r="1326" spans="1:11" ht="42" customHeight="1">
      <c r="A1326" s="2" t="s">
        <v>3249</v>
      </c>
      <c r="B1326" s="2" t="s">
        <v>3249</v>
      </c>
      <c r="C1326" s="2" t="s">
        <v>49</v>
      </c>
      <c r="D1326" s="2" t="s">
        <v>50</v>
      </c>
      <c r="E1326" s="5" t="s">
        <v>61</v>
      </c>
      <c r="F1326" s="3" t="s">
        <v>62</v>
      </c>
      <c r="G1326" s="3" t="s">
        <v>89</v>
      </c>
      <c r="H1326" s="2" t="s">
        <v>22</v>
      </c>
      <c r="I1326" s="2" t="s">
        <v>3250</v>
      </c>
      <c r="J1326" s="3" t="str">
        <f>HYPERLINK("https://www.boe.es/gazeta/dias/1833/10/15/pdfs/GMD-1833-126.pdf#page=3","Abrir facsímil")</f>
        <v>Abrir facsímil</v>
      </c>
      <c r="K1326" s="3" t="s">
        <v>24</v>
      </c>
    </row>
    <row r="1327" spans="1:11" ht="42" customHeight="1">
      <c r="A1327" s="2" t="s">
        <v>3249</v>
      </c>
      <c r="B1327" s="2" t="s">
        <v>3249</v>
      </c>
      <c r="C1327" s="2" t="s">
        <v>26</v>
      </c>
      <c r="D1327" s="2" t="s">
        <v>18</v>
      </c>
      <c r="E1327" s="5" t="s">
        <v>478</v>
      </c>
      <c r="F1327" s="3" t="s">
        <v>479</v>
      </c>
      <c r="G1327" s="3" t="s">
        <v>127</v>
      </c>
      <c r="H1327" s="2" t="s">
        <v>22</v>
      </c>
      <c r="I1327" s="2" t="s">
        <v>3251</v>
      </c>
      <c r="J1327" s="3" t="str">
        <f>HYPERLINK("https://www.boe.es/gazeta/dias/1833/10/19/pdfs/GMD-1833-129.pdf#page=5","Abrir facsímil")</f>
        <v>Abrir facsímil</v>
      </c>
      <c r="K1327" s="3" t="s">
        <v>24</v>
      </c>
    </row>
    <row r="1328" spans="1:11" ht="42" customHeight="1">
      <c r="A1328" s="2" t="s">
        <v>3249</v>
      </c>
      <c r="B1328" s="2" t="s">
        <v>3249</v>
      </c>
      <c r="C1328" s="2" t="s">
        <v>207</v>
      </c>
      <c r="D1328" s="2" t="s">
        <v>18</v>
      </c>
      <c r="E1328" s="5" t="s">
        <v>466</v>
      </c>
      <c r="F1328" s="3" t="s">
        <v>467</v>
      </c>
      <c r="G1328" s="3" t="s">
        <v>37</v>
      </c>
      <c r="H1328" s="2" t="s">
        <v>22</v>
      </c>
      <c r="I1328" s="2" t="s">
        <v>3252</v>
      </c>
      <c r="J1328" s="3" t="str">
        <f>HYPERLINK("https://www.boe.es/gazeta/dias/1833/10/22/pdfs/GMD-1833-130.pdf#page=2","Abrir facsímil")</f>
        <v>Abrir facsímil</v>
      </c>
      <c r="K1328" s="3" t="s">
        <v>24</v>
      </c>
    </row>
    <row r="1329" spans="1:11" ht="42" customHeight="1">
      <c r="A1329" s="2" t="s">
        <v>3249</v>
      </c>
      <c r="B1329" s="2" t="s">
        <v>3249</v>
      </c>
      <c r="C1329" s="2" t="s">
        <v>131</v>
      </c>
      <c r="D1329" s="2" t="s">
        <v>18</v>
      </c>
      <c r="E1329" s="5" t="s">
        <v>466</v>
      </c>
      <c r="F1329" s="3" t="s">
        <v>467</v>
      </c>
      <c r="G1329" s="3" t="s">
        <v>45</v>
      </c>
      <c r="H1329" s="2" t="s">
        <v>22</v>
      </c>
      <c r="I1329" s="2" t="s">
        <v>3253</v>
      </c>
      <c r="J1329" s="3" t="str">
        <f>HYPERLINK("https://www.boe.es/gazeta/dias/1833/10/22/pdfs/GMD-1833-130.pdf#page=6","Abrir facsímil")</f>
        <v>Abrir facsímil</v>
      </c>
      <c r="K1329" s="3" t="s">
        <v>24</v>
      </c>
    </row>
    <row r="1330" spans="1:11" ht="42" customHeight="1">
      <c r="A1330" s="2" t="s">
        <v>3249</v>
      </c>
      <c r="B1330" s="2" t="s">
        <v>3249</v>
      </c>
      <c r="C1330" s="2" t="s">
        <v>49</v>
      </c>
      <c r="D1330" s="2" t="s">
        <v>50</v>
      </c>
      <c r="E1330" s="5" t="s">
        <v>426</v>
      </c>
      <c r="F1330" s="3" t="s">
        <v>1257</v>
      </c>
      <c r="G1330" s="3" t="s">
        <v>37</v>
      </c>
      <c r="H1330" s="2" t="s">
        <v>22</v>
      </c>
      <c r="I1330" s="2" t="s">
        <v>3254</v>
      </c>
      <c r="J1330" s="3" t="str">
        <f>HYPERLINK("https://www.boe.es/gazeta/dias/1833/10/31/pdfs/GMD-1833-135.pdf#page=2","Abrir facsímil")</f>
        <v>Abrir facsímil</v>
      </c>
      <c r="K1330" s="3" t="s">
        <v>24</v>
      </c>
    </row>
    <row r="1331" spans="1:11" ht="42" customHeight="1">
      <c r="A1331" s="2" t="s">
        <v>3249</v>
      </c>
      <c r="B1331" s="2" t="s">
        <v>3249</v>
      </c>
      <c r="C1331" s="2" t="s">
        <v>33</v>
      </c>
      <c r="D1331" s="2" t="s">
        <v>34</v>
      </c>
      <c r="E1331" s="5" t="s">
        <v>324</v>
      </c>
      <c r="F1331" s="3" t="s">
        <v>325</v>
      </c>
      <c r="G1331" s="3" t="s">
        <v>56</v>
      </c>
      <c r="H1331" s="2" t="s">
        <v>22</v>
      </c>
      <c r="I1331" s="2" t="s">
        <v>3255</v>
      </c>
      <c r="J1331" s="3" t="str">
        <f>HYPERLINK("https://www.boe.es/gazeta/dias/1833/11/14/pdfs/GMD-1833-142.pdf#page=1","Abrir facsímil")</f>
        <v>Abrir facsímil</v>
      </c>
      <c r="K1331" s="3" t="s">
        <v>24</v>
      </c>
    </row>
    <row r="1332" spans="1:11" ht="42" customHeight="1">
      <c r="A1332" s="2" t="s">
        <v>3249</v>
      </c>
      <c r="B1332" s="2" t="s">
        <v>3249</v>
      </c>
      <c r="C1332" s="2" t="s">
        <v>33</v>
      </c>
      <c r="D1332" s="2" t="s">
        <v>34</v>
      </c>
      <c r="E1332" s="5" t="s">
        <v>671</v>
      </c>
      <c r="F1332" s="3" t="s">
        <v>672</v>
      </c>
      <c r="G1332" s="3" t="s">
        <v>56</v>
      </c>
      <c r="H1332" s="2" t="s">
        <v>22</v>
      </c>
      <c r="I1332" s="2" t="s">
        <v>3256</v>
      </c>
      <c r="J1332" s="3" t="str">
        <f>HYPERLINK("https://www.boe.es/gazeta/dias/1833/11/28/pdfs/GMD-1833-151.pdf#page=1","Abrir facsímil")</f>
        <v>Abrir facsímil</v>
      </c>
      <c r="K1332" s="3" t="s">
        <v>24</v>
      </c>
    </row>
    <row r="1333" spans="1:11" ht="42" customHeight="1">
      <c r="A1333" s="2" t="s">
        <v>3249</v>
      </c>
      <c r="B1333" s="2" t="s">
        <v>3249</v>
      </c>
      <c r="C1333" s="2" t="s">
        <v>207</v>
      </c>
      <c r="D1333" s="2" t="s">
        <v>18</v>
      </c>
      <c r="E1333" s="5" t="s">
        <v>958</v>
      </c>
      <c r="F1333" s="3" t="s">
        <v>959</v>
      </c>
      <c r="G1333" s="3" t="s">
        <v>37</v>
      </c>
      <c r="H1333" s="2" t="s">
        <v>22</v>
      </c>
      <c r="I1333" s="2" t="s">
        <v>3257</v>
      </c>
      <c r="J1333" s="3" t="str">
        <f>HYPERLINK("https://www.boe.es/gazeta/dias/1833/12/03/pdfs/GMD-1833-154.pdf#page=2","Abrir facsímil")</f>
        <v>Abrir facsímil</v>
      </c>
      <c r="K1333" s="3" t="s">
        <v>24</v>
      </c>
    </row>
    <row r="1334" spans="1:11" ht="42" customHeight="1">
      <c r="A1334" s="2" t="s">
        <v>3249</v>
      </c>
      <c r="B1334" s="2" t="s">
        <v>3249</v>
      </c>
      <c r="C1334" s="2" t="s">
        <v>26</v>
      </c>
      <c r="D1334" s="2" t="s">
        <v>18</v>
      </c>
      <c r="E1334" s="5" t="s">
        <v>277</v>
      </c>
      <c r="F1334" s="3" t="s">
        <v>278</v>
      </c>
      <c r="G1334" s="3" t="s">
        <v>89</v>
      </c>
      <c r="H1334" s="2" t="s">
        <v>22</v>
      </c>
      <c r="I1334" s="2" t="s">
        <v>3258</v>
      </c>
      <c r="J1334" s="3" t="str">
        <f>HYPERLINK("https://www.boe.es/gazeta/dias/1833/12/12/pdfs/GMD-1833-158.pdf#page=3","Abrir facsímil")</f>
        <v>Abrir facsímil</v>
      </c>
      <c r="K1334" s="3" t="s">
        <v>24</v>
      </c>
    </row>
    <row r="1335" spans="1:11" ht="42" customHeight="1">
      <c r="A1335" s="2" t="s">
        <v>3249</v>
      </c>
      <c r="B1335" s="2" t="s">
        <v>3249</v>
      </c>
      <c r="C1335" s="2" t="s">
        <v>17</v>
      </c>
      <c r="D1335" s="2" t="s">
        <v>18</v>
      </c>
      <c r="E1335" s="5" t="s">
        <v>192</v>
      </c>
      <c r="F1335" s="3" t="s">
        <v>218</v>
      </c>
      <c r="G1335" s="3" t="s">
        <v>37</v>
      </c>
      <c r="H1335" s="2" t="s">
        <v>22</v>
      </c>
      <c r="I1335" s="2" t="s">
        <v>3259</v>
      </c>
      <c r="J1335" s="3" t="str">
        <f>HYPERLINK("https://www.boe.es/gazeta/dias/1833/12/14/pdfs/GMD-1833-159.pdf#page=2","Abrir facsímil")</f>
        <v>Abrir facsímil</v>
      </c>
      <c r="K1335" s="3" t="s">
        <v>24</v>
      </c>
    </row>
    <row r="1336" spans="1:11" ht="42" customHeight="1">
      <c r="A1336" s="2" t="s">
        <v>3260</v>
      </c>
      <c r="B1336" s="2" t="s">
        <v>3260</v>
      </c>
      <c r="C1336" s="2" t="s">
        <v>297</v>
      </c>
      <c r="D1336" s="2" t="s">
        <v>18</v>
      </c>
      <c r="E1336" s="5" t="s">
        <v>125</v>
      </c>
      <c r="F1336" s="3" t="s">
        <v>126</v>
      </c>
      <c r="G1336" s="3" t="s">
        <v>45</v>
      </c>
      <c r="H1336" s="2" t="s">
        <v>22</v>
      </c>
      <c r="I1336" s="2" t="s">
        <v>3261</v>
      </c>
      <c r="J1336" s="3" t="str">
        <f>HYPERLINK("https://www.boe.es/gazeta/dias/1833/08/29/pdfs/GMD-1833-105.pdf#page=6","Abrir facsímil")</f>
        <v>Abrir facsímil</v>
      </c>
      <c r="K1336" s="3" t="s">
        <v>24</v>
      </c>
    </row>
    <row r="1337" spans="1:11" ht="42" customHeight="1">
      <c r="A1337" s="2" t="s">
        <v>3262</v>
      </c>
      <c r="B1337" s="2" t="s">
        <v>3262</v>
      </c>
      <c r="C1337" s="2" t="s">
        <v>49</v>
      </c>
      <c r="D1337" s="2" t="s">
        <v>50</v>
      </c>
      <c r="E1337" s="5" t="s">
        <v>1765</v>
      </c>
      <c r="F1337" s="3" t="s">
        <v>1766</v>
      </c>
      <c r="G1337" s="3" t="s">
        <v>56</v>
      </c>
      <c r="H1337" s="2" t="s">
        <v>22</v>
      </c>
      <c r="I1337" s="2" t="s">
        <v>3263</v>
      </c>
      <c r="J1337" s="3" t="str">
        <f>HYPERLINK("https://www.boe.es/gazeta/dias/1833/01/10/pdfs/GMD-1833-5.pdf#page=1","Abrir facsímil")</f>
        <v>Abrir facsímil</v>
      </c>
      <c r="K1337" s="3" t="s">
        <v>24</v>
      </c>
    </row>
    <row r="1338" spans="1:11" ht="42" customHeight="1">
      <c r="A1338" s="2" t="s">
        <v>3262</v>
      </c>
      <c r="B1338" s="2" t="s">
        <v>3262</v>
      </c>
      <c r="C1338" s="2" t="s">
        <v>122</v>
      </c>
      <c r="D1338" s="2" t="s">
        <v>18</v>
      </c>
      <c r="E1338" s="5" t="s">
        <v>2377</v>
      </c>
      <c r="F1338" s="3" t="s">
        <v>2378</v>
      </c>
      <c r="G1338" s="3" t="s">
        <v>37</v>
      </c>
      <c r="H1338" s="2" t="s">
        <v>22</v>
      </c>
      <c r="I1338" s="2" t="s">
        <v>3264</v>
      </c>
      <c r="J1338" s="3" t="str">
        <f>HYPERLINK("https://www.boe.es/gazeta/dias/1833/07/18/pdfs/GMD-1833-87.pdf#page=2","Abrir facsímil")</f>
        <v>Abrir facsímil</v>
      </c>
      <c r="K1338" s="3" t="s">
        <v>24</v>
      </c>
    </row>
    <row r="1339" spans="1:11" ht="42" customHeight="1">
      <c r="A1339" s="2" t="s">
        <v>3262</v>
      </c>
      <c r="B1339" s="2" t="s">
        <v>3262</v>
      </c>
      <c r="C1339" s="2" t="s">
        <v>33</v>
      </c>
      <c r="D1339" s="2" t="s">
        <v>34</v>
      </c>
      <c r="E1339" s="5" t="s">
        <v>159</v>
      </c>
      <c r="F1339" s="3" t="s">
        <v>160</v>
      </c>
      <c r="G1339" s="3" t="s">
        <v>175</v>
      </c>
      <c r="H1339" s="2" t="s">
        <v>22</v>
      </c>
      <c r="I1339" s="2" t="s">
        <v>3265</v>
      </c>
      <c r="J1339" s="3" t="str">
        <f>HYPERLINK("https://www.boe.es/gazeta/dias/1833/09/24/pdfs/GMD-1833-116.pdf#page=7","Abrir facsímil")</f>
        <v>Abrir facsímil</v>
      </c>
      <c r="K1339" s="3" t="s">
        <v>24</v>
      </c>
    </row>
    <row r="1340" spans="1:11" ht="42" customHeight="1">
      <c r="A1340" s="2" t="s">
        <v>3262</v>
      </c>
      <c r="B1340" s="2" t="s">
        <v>3262</v>
      </c>
      <c r="C1340" s="2" t="s">
        <v>122</v>
      </c>
      <c r="D1340" s="2" t="s">
        <v>18</v>
      </c>
      <c r="E1340" s="5" t="s">
        <v>927</v>
      </c>
      <c r="F1340" s="3" t="s">
        <v>928</v>
      </c>
      <c r="G1340" s="3" t="s">
        <v>3266</v>
      </c>
      <c r="H1340" s="2" t="s">
        <v>22</v>
      </c>
      <c r="I1340" s="2" t="s">
        <v>3267</v>
      </c>
      <c r="J1340" s="3" t="str">
        <f>HYPERLINK("https://www.boe.es/gazeta/dias/1833/10/01/pdfs/GMD-1833-120.pdf#page=3","Abrir facsímil")</f>
        <v>Abrir facsímil</v>
      </c>
      <c r="K1340" s="3" t="s">
        <v>24</v>
      </c>
    </row>
    <row r="1341" spans="1:11" ht="42" customHeight="1">
      <c r="A1341" s="2" t="s">
        <v>3262</v>
      </c>
      <c r="B1341" s="2" t="s">
        <v>3262</v>
      </c>
      <c r="C1341" s="2" t="s">
        <v>33</v>
      </c>
      <c r="D1341" s="2" t="s">
        <v>34</v>
      </c>
      <c r="E1341" s="5" t="s">
        <v>859</v>
      </c>
      <c r="F1341" s="3" t="s">
        <v>860</v>
      </c>
      <c r="G1341" s="3" t="s">
        <v>56</v>
      </c>
      <c r="H1341" s="2" t="s">
        <v>22</v>
      </c>
      <c r="I1341" s="2" t="s">
        <v>3268</v>
      </c>
      <c r="J1341" s="3" t="str">
        <f>HYPERLINK("https://www.boe.es/gazeta/dias/1833/10/12/pdfs/GMD-1833-125.pdf#page=1","Abrir facsímil")</f>
        <v>Abrir facsímil</v>
      </c>
      <c r="K1341" s="3" t="s">
        <v>24</v>
      </c>
    </row>
    <row r="1342" spans="1:11" ht="42" customHeight="1">
      <c r="A1342" s="2" t="s">
        <v>3262</v>
      </c>
      <c r="B1342" s="2" t="s">
        <v>3262</v>
      </c>
      <c r="C1342" s="2" t="s">
        <v>33</v>
      </c>
      <c r="D1342" s="2" t="s">
        <v>34</v>
      </c>
      <c r="E1342" s="5" t="s">
        <v>426</v>
      </c>
      <c r="F1342" s="3" t="s">
        <v>1257</v>
      </c>
      <c r="G1342" s="3" t="s">
        <v>37</v>
      </c>
      <c r="H1342" s="2" t="s">
        <v>22</v>
      </c>
      <c r="I1342" s="2" t="s">
        <v>3269</v>
      </c>
      <c r="J1342" s="3" t="str">
        <f>HYPERLINK("https://www.boe.es/gazeta/dias/1833/10/31/pdfs/GMD-1833-135.pdf#page=2","Abrir facsímil")</f>
        <v>Abrir facsímil</v>
      </c>
      <c r="K1342" s="3" t="s">
        <v>24</v>
      </c>
    </row>
    <row r="1343" spans="1:11" ht="42" customHeight="1">
      <c r="A1343" s="2" t="s">
        <v>3262</v>
      </c>
      <c r="B1343" s="2" t="s">
        <v>3262</v>
      </c>
      <c r="C1343" s="2" t="s">
        <v>207</v>
      </c>
      <c r="D1343" s="2" t="s">
        <v>18</v>
      </c>
      <c r="E1343" s="5" t="s">
        <v>364</v>
      </c>
      <c r="F1343" s="3" t="s">
        <v>365</v>
      </c>
      <c r="G1343" s="3" t="s">
        <v>37</v>
      </c>
      <c r="H1343" s="2" t="s">
        <v>22</v>
      </c>
      <c r="I1343" s="2" t="s">
        <v>3270</v>
      </c>
      <c r="J1343" s="3" t="str">
        <f>HYPERLINK("https://www.boe.es/gazeta/dias/1833/11/07/pdfs/GMD-1833-139.pdf#page=2","Abrir facsímil")</f>
        <v>Abrir facsímil</v>
      </c>
      <c r="K1343" s="3" t="s">
        <v>24</v>
      </c>
    </row>
    <row r="1344" spans="1:11" ht="42" customHeight="1">
      <c r="A1344" s="2" t="s">
        <v>3262</v>
      </c>
      <c r="B1344" s="2" t="s">
        <v>3262</v>
      </c>
      <c r="C1344" s="2" t="s">
        <v>33</v>
      </c>
      <c r="D1344" s="2" t="s">
        <v>191</v>
      </c>
      <c r="E1344" s="5" t="s">
        <v>272</v>
      </c>
      <c r="F1344" s="3" t="s">
        <v>885</v>
      </c>
      <c r="G1344" s="3" t="s">
        <v>56</v>
      </c>
      <c r="H1344" s="2" t="s">
        <v>22</v>
      </c>
      <c r="I1344" s="2" t="s">
        <v>3271</v>
      </c>
      <c r="J1344" s="3" t="str">
        <f>HYPERLINK("https://www.boe.es/gazeta/dias/1833/11/19/pdfs/GMD-1833-145E.pdf#page=1","Abrir facsímil")</f>
        <v>Abrir facsímil</v>
      </c>
      <c r="K1344" s="3" t="s">
        <v>24</v>
      </c>
    </row>
    <row r="1345" spans="1:11" ht="42" customHeight="1">
      <c r="A1345" s="2" t="s">
        <v>3262</v>
      </c>
      <c r="B1345" s="2" t="s">
        <v>3262</v>
      </c>
      <c r="C1345" s="2" t="s">
        <v>33</v>
      </c>
      <c r="D1345" s="2" t="s">
        <v>34</v>
      </c>
      <c r="E1345" s="5" t="s">
        <v>787</v>
      </c>
      <c r="F1345" s="3" t="s">
        <v>788</v>
      </c>
      <c r="G1345" s="3" t="s">
        <v>56</v>
      </c>
      <c r="H1345" s="2" t="s">
        <v>22</v>
      </c>
      <c r="I1345" s="2" t="s">
        <v>3272</v>
      </c>
      <c r="J1345" s="3" t="str">
        <f>HYPERLINK("https://www.boe.es/gazeta/dias/1833/11/30/pdfs/GMD-1833-153.pdf#page=1","Abrir facsímil")</f>
        <v>Abrir facsímil</v>
      </c>
      <c r="K1345" s="3" t="s">
        <v>24</v>
      </c>
    </row>
    <row r="1346" spans="1:11" ht="42" customHeight="1">
      <c r="A1346" s="2" t="s">
        <v>3262</v>
      </c>
      <c r="B1346" s="2" t="s">
        <v>3262</v>
      </c>
      <c r="C1346" s="2" t="s">
        <v>207</v>
      </c>
      <c r="D1346" s="2" t="s">
        <v>18</v>
      </c>
      <c r="E1346" s="5" t="s">
        <v>787</v>
      </c>
      <c r="F1346" s="3" t="s">
        <v>788</v>
      </c>
      <c r="G1346" s="3" t="s">
        <v>37</v>
      </c>
      <c r="H1346" s="2" t="s">
        <v>22</v>
      </c>
      <c r="I1346" s="2" t="s">
        <v>3273</v>
      </c>
      <c r="J1346" s="3" t="str">
        <f>HYPERLINK("https://www.boe.es/gazeta/dias/1833/11/30/pdfs/GMD-1833-153.pdf#page=2","Abrir facsímil")</f>
        <v>Abrir facsímil</v>
      </c>
      <c r="K1346" s="3" t="s">
        <v>24</v>
      </c>
    </row>
    <row r="1347" spans="1:11" ht="42" customHeight="1">
      <c r="A1347" s="2" t="s">
        <v>3274</v>
      </c>
      <c r="B1347" s="2" t="s">
        <v>3275</v>
      </c>
      <c r="C1347" s="2" t="s">
        <v>49</v>
      </c>
      <c r="D1347" s="2" t="s">
        <v>50</v>
      </c>
      <c r="E1347" s="5" t="s">
        <v>259</v>
      </c>
      <c r="F1347" s="3" t="s">
        <v>260</v>
      </c>
      <c r="G1347" s="3" t="s">
        <v>37</v>
      </c>
      <c r="H1347" s="2" t="s">
        <v>22</v>
      </c>
      <c r="I1347" s="2" t="s">
        <v>3276</v>
      </c>
      <c r="J1347" s="3" t="str">
        <f>HYPERLINK("https://www.boe.es/gazeta/dias/1833/02/26/pdfs/GMD-1833-25.pdf#page=2","Abrir facsímil")</f>
        <v>Abrir facsímil</v>
      </c>
      <c r="K1347" s="3" t="s">
        <v>24</v>
      </c>
    </row>
    <row r="1348" spans="1:11" ht="42" customHeight="1">
      <c r="A1348" s="2" t="s">
        <v>3277</v>
      </c>
      <c r="B1348" s="2" t="s">
        <v>3278</v>
      </c>
      <c r="C1348" s="2" t="s">
        <v>17</v>
      </c>
      <c r="D1348" s="2" t="s">
        <v>18</v>
      </c>
      <c r="E1348" s="5" t="s">
        <v>141</v>
      </c>
      <c r="F1348" s="3" t="s">
        <v>142</v>
      </c>
      <c r="G1348" s="3" t="s">
        <v>89</v>
      </c>
      <c r="H1348" s="2" t="s">
        <v>22</v>
      </c>
      <c r="I1348" s="2" t="s">
        <v>3279</v>
      </c>
      <c r="J1348" s="3" t="str">
        <f>HYPERLINK("https://www.boe.es/gazeta/dias/1833/11/05/pdfs/GMD-1833-138.pdf#page=3","Abrir facsímil")</f>
        <v>Abrir facsímil</v>
      </c>
      <c r="K1348" s="3" t="s">
        <v>24</v>
      </c>
    </row>
    <row r="1349" spans="1:11" ht="42" customHeight="1">
      <c r="A1349" s="2" t="s">
        <v>3280</v>
      </c>
      <c r="B1349" s="2" t="s">
        <v>3280</v>
      </c>
      <c r="C1349" s="2" t="s">
        <v>26</v>
      </c>
      <c r="D1349" s="2" t="s">
        <v>18</v>
      </c>
      <c r="E1349" s="5" t="s">
        <v>470</v>
      </c>
      <c r="F1349" s="3" t="s">
        <v>471</v>
      </c>
      <c r="G1349" s="3" t="s">
        <v>89</v>
      </c>
      <c r="H1349" s="2" t="s">
        <v>22</v>
      </c>
      <c r="I1349" s="2" t="s">
        <v>3281</v>
      </c>
      <c r="J1349" s="3" t="str">
        <f>HYPERLINK("https://www.boe.es/gazeta/dias/1833/12/28/pdfs/GMD-1833-166.pdf#page=3","Abrir facsímil")</f>
        <v>Abrir facsímil</v>
      </c>
      <c r="K1349" s="3" t="s">
        <v>24</v>
      </c>
    </row>
    <row r="1350" spans="1:11" ht="42" customHeight="1">
      <c r="A1350" s="2" t="s">
        <v>3282</v>
      </c>
      <c r="B1350" s="2" t="s">
        <v>3283</v>
      </c>
      <c r="C1350" s="2" t="s">
        <v>122</v>
      </c>
      <c r="D1350" s="2" t="s">
        <v>18</v>
      </c>
      <c r="E1350" s="5" t="s">
        <v>1288</v>
      </c>
      <c r="F1350" s="3" t="s">
        <v>1289</v>
      </c>
      <c r="G1350" s="3" t="s">
        <v>21</v>
      </c>
      <c r="H1350" s="2" t="s">
        <v>38</v>
      </c>
      <c r="I1350" s="2" t="s">
        <v>3284</v>
      </c>
      <c r="J1350" s="3" t="str">
        <f>HYPERLINK("https://www.boe.es/gazeta/dias/1833/09/19/pdfs/GMD-1833-114.pdf#page=4","Abrir facsímil")</f>
        <v>Abrir facsímil</v>
      </c>
      <c r="K1350" s="3" t="s">
        <v>40</v>
      </c>
    </row>
    <row r="1351" spans="1:11" ht="42" customHeight="1">
      <c r="A1351" s="2" t="s">
        <v>3285</v>
      </c>
      <c r="B1351" s="2" t="s">
        <v>3285</v>
      </c>
      <c r="C1351" s="2" t="s">
        <v>33</v>
      </c>
      <c r="D1351" s="2" t="s">
        <v>34</v>
      </c>
      <c r="E1351" s="5" t="s">
        <v>1083</v>
      </c>
      <c r="F1351" s="3" t="s">
        <v>1084</v>
      </c>
      <c r="G1351" s="3" t="s">
        <v>21</v>
      </c>
      <c r="H1351" s="2" t="s">
        <v>22</v>
      </c>
      <c r="I1351" s="2" t="s">
        <v>3286</v>
      </c>
      <c r="J1351" s="3" t="str">
        <f>HYPERLINK("https://www.boe.es/gazeta/dias/1833/07/11/pdfs/GMD-1833-84.pdf#page=4","Abrir facsímil")</f>
        <v>Abrir facsímil</v>
      </c>
      <c r="K1351" s="3" t="s">
        <v>24</v>
      </c>
    </row>
    <row r="1352" spans="1:11" ht="42" customHeight="1">
      <c r="A1352" s="2" t="s">
        <v>3287</v>
      </c>
      <c r="B1352" s="2" t="s">
        <v>3288</v>
      </c>
      <c r="C1352" s="2" t="s">
        <v>33</v>
      </c>
      <c r="D1352" s="2" t="s">
        <v>34</v>
      </c>
      <c r="E1352" s="5" t="s">
        <v>159</v>
      </c>
      <c r="F1352" s="3" t="s">
        <v>160</v>
      </c>
      <c r="G1352" s="3" t="s">
        <v>175</v>
      </c>
      <c r="H1352" s="2" t="s">
        <v>22</v>
      </c>
      <c r="I1352" s="2" t="s">
        <v>3289</v>
      </c>
      <c r="J1352" s="3" t="str">
        <f>HYPERLINK("https://www.boe.es/gazeta/dias/1833/09/24/pdfs/GMD-1833-116.pdf#page=7","Abrir facsímil")</f>
        <v>Abrir facsímil</v>
      </c>
      <c r="K1352" s="3" t="s">
        <v>24</v>
      </c>
    </row>
    <row r="1353" spans="1:11" ht="42" customHeight="1">
      <c r="A1353" s="2" t="s">
        <v>3290</v>
      </c>
      <c r="B1353" s="2" t="s">
        <v>3290</v>
      </c>
      <c r="C1353" s="2" t="s">
        <v>33</v>
      </c>
      <c r="D1353" s="2" t="s">
        <v>34</v>
      </c>
      <c r="E1353" s="5" t="s">
        <v>272</v>
      </c>
      <c r="F1353" s="3" t="s">
        <v>273</v>
      </c>
      <c r="G1353" s="3" t="s">
        <v>37</v>
      </c>
      <c r="H1353" s="2" t="s">
        <v>22</v>
      </c>
      <c r="I1353" s="2" t="s">
        <v>3291</v>
      </c>
      <c r="J1353" s="3" t="str">
        <f>HYPERLINK("https://www.boe.es/gazeta/dias/1833/11/19/pdfs/GMD-1833-144.pdf#page=2","Abrir facsímil")</f>
        <v>Abrir facsímil</v>
      </c>
      <c r="K1353" s="3" t="s">
        <v>24</v>
      </c>
    </row>
    <row r="1354" spans="1:11" ht="42" customHeight="1">
      <c r="A1354" s="2" t="s">
        <v>3292</v>
      </c>
      <c r="B1354" s="2" t="s">
        <v>3292</v>
      </c>
      <c r="C1354" s="2" t="s">
        <v>26</v>
      </c>
      <c r="D1354" s="2" t="s">
        <v>18</v>
      </c>
      <c r="E1354" s="5" t="s">
        <v>35</v>
      </c>
      <c r="F1354" s="3" t="s">
        <v>36</v>
      </c>
      <c r="G1354" s="3" t="s">
        <v>175</v>
      </c>
      <c r="H1354" s="2" t="s">
        <v>22</v>
      </c>
      <c r="I1354" s="2" t="s">
        <v>3293</v>
      </c>
      <c r="J1354" s="3" t="str">
        <f>HYPERLINK("https://www.boe.es/gazeta/dias/1833/02/28/pdfs/GMD-1833-26.pdf#page=7","Abrir facsímil")</f>
        <v>Abrir facsímil</v>
      </c>
      <c r="K1354" s="3" t="s">
        <v>24</v>
      </c>
    </row>
    <row r="1355" spans="1:11" ht="42" customHeight="1">
      <c r="A1355" s="2" t="s">
        <v>3292</v>
      </c>
      <c r="B1355" s="2" t="s">
        <v>3292</v>
      </c>
      <c r="C1355" s="2" t="s">
        <v>26</v>
      </c>
      <c r="D1355" s="2" t="s">
        <v>18</v>
      </c>
      <c r="E1355" s="5" t="s">
        <v>528</v>
      </c>
      <c r="F1355" s="3" t="s">
        <v>529</v>
      </c>
      <c r="G1355" s="3" t="s">
        <v>56</v>
      </c>
      <c r="H1355" s="2" t="s">
        <v>22</v>
      </c>
      <c r="I1355" s="2" t="s">
        <v>3294</v>
      </c>
      <c r="J1355" s="3" t="str">
        <f>HYPERLINK("https://www.boe.es/gazeta/dias/1833/05/04/pdfs/GMD-1833-55.pdf#page=1","Abrir facsímil")</f>
        <v>Abrir facsímil</v>
      </c>
      <c r="K1355" s="3" t="s">
        <v>24</v>
      </c>
    </row>
    <row r="1356" spans="1:11" ht="42" customHeight="1">
      <c r="A1356" s="2" t="s">
        <v>3295</v>
      </c>
      <c r="B1356" s="2" t="s">
        <v>3295</v>
      </c>
      <c r="C1356" s="2" t="s">
        <v>33</v>
      </c>
      <c r="D1356" s="2" t="s">
        <v>34</v>
      </c>
      <c r="E1356" s="5" t="s">
        <v>95</v>
      </c>
      <c r="F1356" s="3" t="s">
        <v>96</v>
      </c>
      <c r="G1356" s="3" t="s">
        <v>21</v>
      </c>
      <c r="H1356" s="2" t="s">
        <v>22</v>
      </c>
      <c r="I1356" s="2" t="s">
        <v>3296</v>
      </c>
      <c r="J1356" s="3" t="str">
        <f>HYPERLINK("https://www.boe.es/gazeta/dias/1833/06/20/pdfs/GMD-1833-75.pdf#page=4","Abrir facsímil")</f>
        <v>Abrir facsímil</v>
      </c>
      <c r="K1356" s="3" t="s">
        <v>24</v>
      </c>
    </row>
    <row r="1357" spans="1:11" ht="42" customHeight="1">
      <c r="A1357" s="2" t="s">
        <v>3292</v>
      </c>
      <c r="B1357" s="2" t="s">
        <v>3292</v>
      </c>
      <c r="C1357" s="2" t="s">
        <v>207</v>
      </c>
      <c r="D1357" s="2" t="s">
        <v>18</v>
      </c>
      <c r="E1357" s="5" t="s">
        <v>927</v>
      </c>
      <c r="F1357" s="3" t="s">
        <v>928</v>
      </c>
      <c r="G1357" s="3" t="s">
        <v>3266</v>
      </c>
      <c r="H1357" s="2" t="s">
        <v>22</v>
      </c>
      <c r="I1357" s="2" t="s">
        <v>3297</v>
      </c>
      <c r="J1357" s="3" t="str">
        <f>HYPERLINK("https://www.boe.es/gazeta/dias/1833/10/01/pdfs/GMD-1833-120.pdf#page=3","Abrir facsímil")</f>
        <v>Abrir facsímil</v>
      </c>
      <c r="K1357" s="3" t="s">
        <v>24</v>
      </c>
    </row>
    <row r="1358" spans="1:11" ht="42" customHeight="1">
      <c r="A1358" s="2" t="s">
        <v>3292</v>
      </c>
      <c r="B1358" s="2" t="s">
        <v>3292</v>
      </c>
      <c r="C1358" s="2" t="s">
        <v>33</v>
      </c>
      <c r="D1358" s="2" t="s">
        <v>34</v>
      </c>
      <c r="E1358" s="5" t="s">
        <v>466</v>
      </c>
      <c r="F1358" s="3" t="s">
        <v>467</v>
      </c>
      <c r="G1358" s="3" t="s">
        <v>37</v>
      </c>
      <c r="H1358" s="2" t="s">
        <v>22</v>
      </c>
      <c r="I1358" s="2" t="s">
        <v>3298</v>
      </c>
      <c r="J1358" s="3" t="str">
        <f>HYPERLINK("https://www.boe.es/gazeta/dias/1833/10/22/pdfs/GMD-1833-130.pdf#page=2","Abrir facsímil")</f>
        <v>Abrir facsímil</v>
      </c>
      <c r="K1358" s="3" t="s">
        <v>24</v>
      </c>
    </row>
    <row r="1359" spans="1:11" ht="42" customHeight="1">
      <c r="A1359" s="2" t="s">
        <v>3292</v>
      </c>
      <c r="B1359" s="2" t="s">
        <v>3292</v>
      </c>
      <c r="C1359" s="2" t="s">
        <v>207</v>
      </c>
      <c r="D1359" s="2" t="s">
        <v>18</v>
      </c>
      <c r="E1359" s="5" t="s">
        <v>150</v>
      </c>
      <c r="F1359" s="3" t="s">
        <v>151</v>
      </c>
      <c r="G1359" s="3" t="s">
        <v>37</v>
      </c>
      <c r="H1359" s="2" t="s">
        <v>22</v>
      </c>
      <c r="I1359" s="2" t="s">
        <v>3299</v>
      </c>
      <c r="J1359" s="3" t="str">
        <f>HYPERLINK("https://www.boe.es/gazeta/dias/1833/10/24/pdfs/GMD-1833-131.pdf#page=2","Abrir facsímil")</f>
        <v>Abrir facsímil</v>
      </c>
      <c r="K1359" s="3" t="s">
        <v>24</v>
      </c>
    </row>
    <row r="1360" spans="1:11" ht="42" customHeight="1">
      <c r="A1360" s="2" t="s">
        <v>3292</v>
      </c>
      <c r="B1360" s="2" t="s">
        <v>3292</v>
      </c>
      <c r="C1360" s="2" t="s">
        <v>33</v>
      </c>
      <c r="D1360" s="2" t="s">
        <v>34</v>
      </c>
      <c r="E1360" s="5" t="s">
        <v>841</v>
      </c>
      <c r="F1360" s="3" t="s">
        <v>842</v>
      </c>
      <c r="G1360" s="3" t="s">
        <v>127</v>
      </c>
      <c r="H1360" s="2" t="s">
        <v>22</v>
      </c>
      <c r="I1360" s="2" t="s">
        <v>3300</v>
      </c>
      <c r="J1360" s="3" t="str">
        <f>HYPERLINK("https://www.boe.es/gazeta/dias/1833/11/02/pdfs/GMD-1833-137.pdf#page=5","Abrir facsímil")</f>
        <v>Abrir facsímil</v>
      </c>
      <c r="K1360" s="3" t="s">
        <v>24</v>
      </c>
    </row>
    <row r="1361" spans="1:11" ht="42" customHeight="1">
      <c r="A1361" s="2" t="s">
        <v>3301</v>
      </c>
      <c r="B1361" s="2" t="s">
        <v>3302</v>
      </c>
      <c r="C1361" s="2" t="s">
        <v>122</v>
      </c>
      <c r="D1361" s="2" t="s">
        <v>18</v>
      </c>
      <c r="E1361" s="5" t="s">
        <v>208</v>
      </c>
      <c r="F1361" s="3" t="s">
        <v>209</v>
      </c>
      <c r="G1361" s="3" t="s">
        <v>37</v>
      </c>
      <c r="H1361" s="2" t="s">
        <v>38</v>
      </c>
      <c r="I1361" s="2" t="s">
        <v>3303</v>
      </c>
      <c r="J1361" s="3" t="str">
        <f>HYPERLINK("https://www.boe.es/gazeta/dias/1833/01/01/pdfs/GMD-1833-1.pdf#page=2","Abrir facsímil")</f>
        <v>Abrir facsímil</v>
      </c>
      <c r="K1361" s="3" t="s">
        <v>40</v>
      </c>
    </row>
    <row r="1362" spans="1:11" ht="42" customHeight="1">
      <c r="A1362" s="2" t="s">
        <v>3304</v>
      </c>
      <c r="B1362" s="2" t="s">
        <v>3304</v>
      </c>
      <c r="C1362" s="2" t="s">
        <v>49</v>
      </c>
      <c r="D1362" s="2" t="s">
        <v>50</v>
      </c>
      <c r="E1362" s="5" t="s">
        <v>364</v>
      </c>
      <c r="F1362" s="3" t="s">
        <v>365</v>
      </c>
      <c r="G1362" s="3" t="s">
        <v>37</v>
      </c>
      <c r="H1362" s="2" t="s">
        <v>22</v>
      </c>
      <c r="I1362" s="2" t="s">
        <v>3305</v>
      </c>
      <c r="J1362" s="3" t="str">
        <f>HYPERLINK("https://www.boe.es/gazeta/dias/1833/11/07/pdfs/GMD-1833-139.pdf#page=2","Abrir facsímil")</f>
        <v>Abrir facsímil</v>
      </c>
      <c r="K1362" s="3" t="s">
        <v>24</v>
      </c>
    </row>
    <row r="1363" spans="1:11" ht="42" customHeight="1">
      <c r="A1363" s="2" t="s">
        <v>3304</v>
      </c>
      <c r="B1363" s="2" t="s">
        <v>3304</v>
      </c>
      <c r="C1363" s="2" t="s">
        <v>49</v>
      </c>
      <c r="D1363" s="2" t="s">
        <v>50</v>
      </c>
      <c r="E1363" s="5" t="s">
        <v>338</v>
      </c>
      <c r="F1363" s="3" t="s">
        <v>339</v>
      </c>
      <c r="G1363" s="3" t="s">
        <v>56</v>
      </c>
      <c r="H1363" s="2" t="s">
        <v>22</v>
      </c>
      <c r="I1363" s="2" t="s">
        <v>3306</v>
      </c>
      <c r="J1363" s="3" t="str">
        <f>HYPERLINK("https://www.boe.es/gazeta/dias/1833/12/31/pdfs/GMD-1833-167.pdf#page=1","Abrir facsímil")</f>
        <v>Abrir facsímil</v>
      </c>
      <c r="K1363" s="3" t="s">
        <v>24</v>
      </c>
    </row>
    <row r="1364" spans="1:11" ht="42" customHeight="1">
      <c r="A1364" s="2" t="s">
        <v>3307</v>
      </c>
      <c r="B1364" s="2" t="s">
        <v>3308</v>
      </c>
      <c r="C1364" s="2" t="s">
        <v>26</v>
      </c>
      <c r="D1364" s="2" t="s">
        <v>18</v>
      </c>
      <c r="E1364" s="5" t="s">
        <v>352</v>
      </c>
      <c r="F1364" s="3" t="s">
        <v>353</v>
      </c>
      <c r="G1364" s="3" t="s">
        <v>21</v>
      </c>
      <c r="H1364" s="2" t="s">
        <v>22</v>
      </c>
      <c r="I1364" s="2" t="s">
        <v>3309</v>
      </c>
      <c r="J1364" s="3" t="str">
        <f>HYPERLINK("https://www.boe.es/gazeta/dias/1833/07/13/pdfs/GMD-1833-85.pdf#page=4","Abrir facsímil")</f>
        <v>Abrir facsímil</v>
      </c>
      <c r="K1364" s="3" t="s">
        <v>24</v>
      </c>
    </row>
    <row r="1365" spans="1:11" ht="42" customHeight="1">
      <c r="A1365" s="2" t="s">
        <v>3310</v>
      </c>
      <c r="B1365" s="2" t="s">
        <v>3311</v>
      </c>
      <c r="C1365" s="2" t="s">
        <v>49</v>
      </c>
      <c r="D1365" s="2" t="s">
        <v>50</v>
      </c>
      <c r="E1365" s="5" t="s">
        <v>43</v>
      </c>
      <c r="F1365" s="3" t="s">
        <v>44</v>
      </c>
      <c r="G1365" s="3" t="s">
        <v>45</v>
      </c>
      <c r="H1365" s="2" t="s">
        <v>22</v>
      </c>
      <c r="I1365" s="2" t="s">
        <v>3312</v>
      </c>
      <c r="J1365" s="3" t="str">
        <f>HYPERLINK("https://www.boe.es/gazeta/dias/1833/12/07/pdfs/GMD-1833-156.pdf#page=6","Abrir facsímil")</f>
        <v>Abrir facsímil</v>
      </c>
      <c r="K1365" s="3" t="s">
        <v>24</v>
      </c>
    </row>
    <row r="1366" spans="1:11" ht="42" customHeight="1">
      <c r="A1366" s="2" t="s">
        <v>3313</v>
      </c>
      <c r="B1366" s="2" t="s">
        <v>3314</v>
      </c>
      <c r="C1366" s="2" t="s">
        <v>26</v>
      </c>
      <c r="D1366" s="2" t="s">
        <v>18</v>
      </c>
      <c r="E1366" s="5" t="s">
        <v>110</v>
      </c>
      <c r="F1366" s="3" t="s">
        <v>111</v>
      </c>
      <c r="G1366" s="3" t="s">
        <v>21</v>
      </c>
      <c r="H1366" s="2" t="s">
        <v>22</v>
      </c>
      <c r="I1366" s="2" t="s">
        <v>3315</v>
      </c>
      <c r="J1366" s="3" t="str">
        <f>HYPERLINK("https://www.boe.es/gazeta/dias/1833/11/16/pdfs/GMD-1833-143.pdf#page=4","Abrir facsímil")</f>
        <v>Abrir facsímil</v>
      </c>
      <c r="K1366" s="3" t="s">
        <v>24</v>
      </c>
    </row>
    <row r="1367" spans="1:11" ht="42" customHeight="1">
      <c r="A1367" s="2" t="s">
        <v>3316</v>
      </c>
      <c r="B1367" s="2" t="s">
        <v>3317</v>
      </c>
      <c r="C1367" s="2" t="s">
        <v>33</v>
      </c>
      <c r="D1367" s="2" t="s">
        <v>34</v>
      </c>
      <c r="E1367" s="5" t="s">
        <v>1125</v>
      </c>
      <c r="F1367" s="3" t="s">
        <v>1126</v>
      </c>
      <c r="G1367" s="3" t="s">
        <v>56</v>
      </c>
      <c r="H1367" s="2" t="s">
        <v>22</v>
      </c>
      <c r="I1367" s="2" t="s">
        <v>3318</v>
      </c>
      <c r="J1367" s="3" t="str">
        <f>HYPERLINK("https://www.boe.es/gazeta/dias/1833/04/30/pdfs/GMD-1833-53.pdf#page=1","Abrir facsímil")</f>
        <v>Abrir facsímil</v>
      </c>
      <c r="K1367" s="3" t="s">
        <v>24</v>
      </c>
    </row>
    <row r="1368" spans="1:11" ht="42" customHeight="1">
      <c r="A1368" s="2" t="s">
        <v>3319</v>
      </c>
      <c r="B1368" s="2" t="s">
        <v>3320</v>
      </c>
      <c r="C1368" s="2" t="s">
        <v>49</v>
      </c>
      <c r="D1368" s="2" t="s">
        <v>50</v>
      </c>
      <c r="E1368" s="5" t="s">
        <v>155</v>
      </c>
      <c r="F1368" s="3" t="s">
        <v>156</v>
      </c>
      <c r="G1368" s="3" t="s">
        <v>21</v>
      </c>
      <c r="H1368" s="2" t="s">
        <v>22</v>
      </c>
      <c r="I1368" s="2" t="s">
        <v>3321</v>
      </c>
      <c r="J1368" s="3" t="str">
        <f>HYPERLINK("https://www.boe.es/gazeta/dias/1833/08/01/pdfs/GMD-1833-93.pdf#page=4","Abrir facsímil")</f>
        <v>Abrir facsímil</v>
      </c>
      <c r="K1368" s="3" t="s">
        <v>24</v>
      </c>
    </row>
    <row r="1369" spans="1:11" ht="42" customHeight="1">
      <c r="A1369" s="2" t="s">
        <v>3322</v>
      </c>
      <c r="B1369" s="2" t="s">
        <v>3323</v>
      </c>
      <c r="C1369" s="2" t="s">
        <v>131</v>
      </c>
      <c r="D1369" s="2" t="s">
        <v>18</v>
      </c>
      <c r="E1369" s="5" t="s">
        <v>399</v>
      </c>
      <c r="F1369" s="3" t="s">
        <v>400</v>
      </c>
      <c r="G1369" s="3" t="s">
        <v>21</v>
      </c>
      <c r="H1369" s="2" t="s">
        <v>22</v>
      </c>
      <c r="I1369" s="2" t="s">
        <v>3324</v>
      </c>
      <c r="J1369" s="3" t="str">
        <f>HYPERLINK("https://www.boe.es/gazeta/dias/1833/05/18/pdfs/GMD-1833-61.pdf#page=4","Abrir facsímil")</f>
        <v>Abrir facsímil</v>
      </c>
      <c r="K1369" s="3" t="s">
        <v>24</v>
      </c>
    </row>
    <row r="1370" spans="1:11" ht="42" customHeight="1">
      <c r="A1370" s="2" t="s">
        <v>3325</v>
      </c>
      <c r="B1370" s="2" t="s">
        <v>3326</v>
      </c>
      <c r="C1370" s="2" t="s">
        <v>33</v>
      </c>
      <c r="D1370" s="2" t="s">
        <v>34</v>
      </c>
      <c r="E1370" s="5" t="s">
        <v>1582</v>
      </c>
      <c r="F1370" s="3" t="s">
        <v>1583</v>
      </c>
      <c r="G1370" s="3" t="s">
        <v>21</v>
      </c>
      <c r="H1370" s="2" t="s">
        <v>38</v>
      </c>
      <c r="I1370" s="2" t="s">
        <v>3327</v>
      </c>
      <c r="J1370" s="3" t="str">
        <f>HYPERLINK("https://www.boe.es/gazeta/dias/1833/03/19/pdfs/GMD-1833-34.pdf#page=4","Abrir facsímil")</f>
        <v>Abrir facsímil</v>
      </c>
      <c r="K1370" s="3" t="s">
        <v>40</v>
      </c>
    </row>
    <row r="1371" spans="1:11" ht="42" customHeight="1">
      <c r="A1371" s="2" t="s">
        <v>3328</v>
      </c>
      <c r="B1371" s="2" t="s">
        <v>3329</v>
      </c>
      <c r="C1371" s="2" t="s">
        <v>26</v>
      </c>
      <c r="D1371" s="2" t="s">
        <v>18</v>
      </c>
      <c r="E1371" s="5" t="s">
        <v>197</v>
      </c>
      <c r="F1371" s="3" t="s">
        <v>198</v>
      </c>
      <c r="G1371" s="3" t="s">
        <v>21</v>
      </c>
      <c r="H1371" s="2" t="s">
        <v>22</v>
      </c>
      <c r="I1371" s="2" t="s">
        <v>3330</v>
      </c>
      <c r="J1371" s="3" t="str">
        <f>HYPERLINK("https://www.boe.es/gazeta/dias/1833/05/07/pdfs/GMD-1833-56.pdf#page=4","Abrir facsímil")</f>
        <v>Abrir facsímil</v>
      </c>
      <c r="K1371" s="3" t="s">
        <v>24</v>
      </c>
    </row>
    <row r="1372" spans="1:11" ht="42" customHeight="1">
      <c r="A1372" s="2" t="s">
        <v>3331</v>
      </c>
      <c r="B1372" s="2" t="s">
        <v>3332</v>
      </c>
      <c r="C1372" s="2" t="s">
        <v>26</v>
      </c>
      <c r="D1372" s="2" t="s">
        <v>18</v>
      </c>
      <c r="E1372" s="5" t="s">
        <v>98</v>
      </c>
      <c r="F1372" s="3" t="s">
        <v>99</v>
      </c>
      <c r="G1372" s="3" t="s">
        <v>21</v>
      </c>
      <c r="H1372" s="2" t="s">
        <v>22</v>
      </c>
      <c r="I1372" s="2" t="s">
        <v>3333</v>
      </c>
      <c r="J1372" s="3" t="str">
        <f>HYPERLINK("https://www.boe.es/gazeta/dias/1833/07/04/pdfs/GMD-1833-81.pdf#page=4","Abrir facsímil")</f>
        <v>Abrir facsímil</v>
      </c>
      <c r="K1372" s="3" t="s">
        <v>24</v>
      </c>
    </row>
    <row r="1373" spans="1:11" ht="42" customHeight="1">
      <c r="A1373" s="2" t="s">
        <v>3334</v>
      </c>
      <c r="B1373" s="2" t="s">
        <v>3335</v>
      </c>
      <c r="C1373" s="2" t="s">
        <v>26</v>
      </c>
      <c r="D1373" s="2" t="s">
        <v>18</v>
      </c>
      <c r="E1373" s="5" t="s">
        <v>98</v>
      </c>
      <c r="F1373" s="3" t="s">
        <v>99</v>
      </c>
      <c r="G1373" s="3" t="s">
        <v>21</v>
      </c>
      <c r="H1373" s="2" t="s">
        <v>22</v>
      </c>
      <c r="I1373" s="2" t="s">
        <v>3336</v>
      </c>
      <c r="J1373" s="3" t="str">
        <f>HYPERLINK("https://www.boe.es/gazeta/dias/1833/07/04/pdfs/GMD-1833-81.pdf#page=4","Abrir facsímil")</f>
        <v>Abrir facsímil</v>
      </c>
      <c r="K1373" s="3" t="s">
        <v>24</v>
      </c>
    </row>
    <row r="1374" spans="1:11" ht="42" customHeight="1">
      <c r="A1374" s="2" t="s">
        <v>3337</v>
      </c>
      <c r="B1374" s="2" t="s">
        <v>3338</v>
      </c>
      <c r="C1374" s="2" t="s">
        <v>297</v>
      </c>
      <c r="D1374" s="2" t="s">
        <v>18</v>
      </c>
      <c r="E1374" s="5" t="s">
        <v>266</v>
      </c>
      <c r="F1374" s="3" t="s">
        <v>267</v>
      </c>
      <c r="G1374" s="3" t="s">
        <v>664</v>
      </c>
      <c r="H1374" s="2" t="s">
        <v>22</v>
      </c>
      <c r="I1374" s="2" t="s">
        <v>3339</v>
      </c>
      <c r="J1374" s="3" t="str">
        <f>HYPERLINK("https://www.boe.es/gazeta/dias/1833/10/05/pdfs/GMD-1833-122.pdf#page=8","Abrir facsímil")</f>
        <v>Abrir facsímil</v>
      </c>
      <c r="K1374" s="3" t="s">
        <v>24</v>
      </c>
    </row>
    <row r="1375" spans="1:11" ht="42" customHeight="1">
      <c r="A1375" s="2" t="s">
        <v>3340</v>
      </c>
      <c r="B1375" s="2" t="s">
        <v>3340</v>
      </c>
      <c r="C1375" s="2" t="s">
        <v>122</v>
      </c>
      <c r="D1375" s="2" t="s">
        <v>18</v>
      </c>
      <c r="E1375" s="5" t="s">
        <v>1765</v>
      </c>
      <c r="F1375" s="3" t="s">
        <v>1766</v>
      </c>
      <c r="G1375" s="3" t="s">
        <v>56</v>
      </c>
      <c r="H1375" s="2" t="s">
        <v>22</v>
      </c>
      <c r="I1375" s="2" t="s">
        <v>3341</v>
      </c>
      <c r="J1375" s="3" t="str">
        <f>HYPERLINK("https://www.boe.es/gazeta/dias/1833/01/10/pdfs/GMD-1833-5.pdf#page=1","Abrir facsímil")</f>
        <v>Abrir facsímil</v>
      </c>
      <c r="K1375" s="3" t="s">
        <v>24</v>
      </c>
    </row>
    <row r="1376" spans="1:11" ht="42" customHeight="1">
      <c r="A1376" s="2" t="s">
        <v>3340</v>
      </c>
      <c r="B1376" s="2" t="s">
        <v>3340</v>
      </c>
      <c r="C1376" s="2" t="s">
        <v>26</v>
      </c>
      <c r="D1376" s="2" t="s">
        <v>18</v>
      </c>
      <c r="E1376" s="5" t="s">
        <v>461</v>
      </c>
      <c r="F1376" s="3" t="s">
        <v>462</v>
      </c>
      <c r="G1376" s="3" t="s">
        <v>56</v>
      </c>
      <c r="H1376" s="2" t="s">
        <v>22</v>
      </c>
      <c r="I1376" s="2" t="s">
        <v>3342</v>
      </c>
      <c r="J1376" s="3" t="str">
        <f>HYPERLINK("https://www.boe.es/gazeta/dias/1833/01/26/pdfs/GMD-1833-12.pdf#page=1","Abrir facsímil")</f>
        <v>Abrir facsímil</v>
      </c>
      <c r="K1376" s="3" t="s">
        <v>24</v>
      </c>
    </row>
    <row r="1377" spans="1:11" ht="42" customHeight="1">
      <c r="A1377" s="2" t="s">
        <v>3340</v>
      </c>
      <c r="B1377" s="2" t="s">
        <v>3340</v>
      </c>
      <c r="C1377" s="2" t="s">
        <v>207</v>
      </c>
      <c r="D1377" s="2" t="s">
        <v>18</v>
      </c>
      <c r="E1377" s="5" t="s">
        <v>618</v>
      </c>
      <c r="F1377" s="3" t="s">
        <v>619</v>
      </c>
      <c r="G1377" s="3" t="s">
        <v>56</v>
      </c>
      <c r="H1377" s="2" t="s">
        <v>22</v>
      </c>
      <c r="I1377" s="2" t="s">
        <v>3343</v>
      </c>
      <c r="J1377" s="3" t="str">
        <f>HYPERLINK("https://www.boe.es/gazeta/dias/1833/01/29/pdfs/GMD-1833-13.pdf#page=1","Abrir facsímil")</f>
        <v>Abrir facsímil</v>
      </c>
      <c r="K1377" s="3" t="s">
        <v>24</v>
      </c>
    </row>
    <row r="1378" spans="1:11" ht="42" customHeight="1">
      <c r="A1378" s="2" t="s">
        <v>3340</v>
      </c>
      <c r="B1378" s="2" t="s">
        <v>3340</v>
      </c>
      <c r="C1378" s="2" t="s">
        <v>33</v>
      </c>
      <c r="D1378" s="2" t="s">
        <v>34</v>
      </c>
      <c r="E1378" s="5" t="s">
        <v>377</v>
      </c>
      <c r="F1378" s="3" t="s">
        <v>378</v>
      </c>
      <c r="G1378" s="3" t="s">
        <v>89</v>
      </c>
      <c r="H1378" s="2" t="s">
        <v>22</v>
      </c>
      <c r="I1378" s="2" t="s">
        <v>3344</v>
      </c>
      <c r="J1378" s="3" t="str">
        <f>HYPERLINK("https://www.boe.es/gazeta/dias/1833/02/05/pdfs/GMD-1833-16.pdf#page=3","Abrir facsímil")</f>
        <v>Abrir facsímil</v>
      </c>
      <c r="K1378" s="3" t="s">
        <v>24</v>
      </c>
    </row>
    <row r="1379" spans="1:11" ht="42" customHeight="1">
      <c r="A1379" s="2" t="s">
        <v>3340</v>
      </c>
      <c r="B1379" s="2" t="s">
        <v>3340</v>
      </c>
      <c r="C1379" s="2" t="s">
        <v>17</v>
      </c>
      <c r="D1379" s="2" t="s">
        <v>18</v>
      </c>
      <c r="E1379" s="5" t="s">
        <v>799</v>
      </c>
      <c r="F1379" s="3" t="s">
        <v>800</v>
      </c>
      <c r="G1379" s="3" t="s">
        <v>56</v>
      </c>
      <c r="H1379" s="2" t="s">
        <v>22</v>
      </c>
      <c r="I1379" s="2" t="s">
        <v>3345</v>
      </c>
      <c r="J1379" s="3" t="str">
        <f>HYPERLINK("https://www.boe.es/gazeta/dias/1833/02/07/pdfs/GMD-1833-17.pdf#page=1","Abrir facsímil")</f>
        <v>Abrir facsímil</v>
      </c>
      <c r="K1379" s="3" t="s">
        <v>24</v>
      </c>
    </row>
    <row r="1380" spans="1:11" ht="42" customHeight="1">
      <c r="A1380" s="2" t="s">
        <v>3340</v>
      </c>
      <c r="B1380" s="2" t="s">
        <v>3340</v>
      </c>
      <c r="C1380" s="2" t="s">
        <v>26</v>
      </c>
      <c r="D1380" s="2" t="s">
        <v>18</v>
      </c>
      <c r="E1380" s="5" t="s">
        <v>35</v>
      </c>
      <c r="F1380" s="3" t="s">
        <v>36</v>
      </c>
      <c r="G1380" s="3" t="s">
        <v>37</v>
      </c>
      <c r="H1380" s="2" t="s">
        <v>22</v>
      </c>
      <c r="I1380" s="2" t="s">
        <v>3346</v>
      </c>
      <c r="J1380" s="3" t="str">
        <f>HYPERLINK("https://www.boe.es/gazeta/dias/1833/02/28/pdfs/GMD-1833-26.pdf#page=2","Abrir facsímil")</f>
        <v>Abrir facsímil</v>
      </c>
      <c r="K1380" s="3" t="s">
        <v>24</v>
      </c>
    </row>
    <row r="1381" spans="1:11" ht="42" customHeight="1">
      <c r="A1381" s="2" t="s">
        <v>3340</v>
      </c>
      <c r="B1381" s="2" t="s">
        <v>3340</v>
      </c>
      <c r="C1381" s="2" t="s">
        <v>17</v>
      </c>
      <c r="D1381" s="2" t="s">
        <v>18</v>
      </c>
      <c r="E1381" s="5" t="s">
        <v>436</v>
      </c>
      <c r="F1381" s="3" t="s">
        <v>437</v>
      </c>
      <c r="G1381" s="3" t="s">
        <v>37</v>
      </c>
      <c r="H1381" s="2" t="s">
        <v>22</v>
      </c>
      <c r="I1381" s="2" t="s">
        <v>3347</v>
      </c>
      <c r="J1381" s="3" t="str">
        <f>HYPERLINK("https://www.boe.es/gazeta/dias/1833/03/23/pdfs/GMD-1833-36.pdf#page=2","Abrir facsímil")</f>
        <v>Abrir facsímil</v>
      </c>
      <c r="K1381" s="3" t="s">
        <v>24</v>
      </c>
    </row>
    <row r="1382" spans="1:11" ht="42" customHeight="1">
      <c r="A1382" s="2" t="s">
        <v>3340</v>
      </c>
      <c r="B1382" s="2" t="s">
        <v>3340</v>
      </c>
      <c r="C1382" s="2" t="s">
        <v>33</v>
      </c>
      <c r="D1382" s="2" t="s">
        <v>34</v>
      </c>
      <c r="E1382" s="5" t="s">
        <v>511</v>
      </c>
      <c r="F1382" s="3" t="s">
        <v>512</v>
      </c>
      <c r="G1382" s="3" t="s">
        <v>56</v>
      </c>
      <c r="H1382" s="2" t="s">
        <v>22</v>
      </c>
      <c r="I1382" s="2" t="s">
        <v>3348</v>
      </c>
      <c r="J1382" s="3" t="str">
        <f>HYPERLINK("https://www.boe.es/gazeta/dias/1833/03/28/pdfs/GMD-1833-38.pdf#page=1","Abrir facsímil")</f>
        <v>Abrir facsímil</v>
      </c>
      <c r="K1382" s="3" t="s">
        <v>24</v>
      </c>
    </row>
    <row r="1383" spans="1:11" ht="42" customHeight="1">
      <c r="A1383" s="2" t="s">
        <v>3340</v>
      </c>
      <c r="B1383" s="2" t="s">
        <v>3340</v>
      </c>
      <c r="C1383" s="2" t="s">
        <v>131</v>
      </c>
      <c r="D1383" s="2" t="s">
        <v>18</v>
      </c>
      <c r="E1383" s="5" t="s">
        <v>514</v>
      </c>
      <c r="F1383" s="3" t="s">
        <v>515</v>
      </c>
      <c r="G1383" s="3" t="s">
        <v>21</v>
      </c>
      <c r="H1383" s="2" t="s">
        <v>22</v>
      </c>
      <c r="I1383" s="2" t="s">
        <v>3349</v>
      </c>
      <c r="J1383" s="3" t="str">
        <f>HYPERLINK("https://www.boe.es/gazeta/dias/1833/04/06/pdfs/GMD-1833-42.pdf#page=4","Abrir facsímil")</f>
        <v>Abrir facsímil</v>
      </c>
      <c r="K1383" s="3" t="s">
        <v>24</v>
      </c>
    </row>
    <row r="1384" spans="1:11" ht="42" customHeight="1">
      <c r="A1384" s="2" t="s">
        <v>3340</v>
      </c>
      <c r="B1384" s="2" t="s">
        <v>3340</v>
      </c>
      <c r="C1384" s="2" t="s">
        <v>207</v>
      </c>
      <c r="D1384" s="2" t="s">
        <v>18</v>
      </c>
      <c r="E1384" s="5" t="s">
        <v>520</v>
      </c>
      <c r="F1384" s="3" t="s">
        <v>521</v>
      </c>
      <c r="G1384" s="3" t="s">
        <v>37</v>
      </c>
      <c r="H1384" s="2" t="s">
        <v>22</v>
      </c>
      <c r="I1384" s="2" t="s">
        <v>3350</v>
      </c>
      <c r="J1384" s="3" t="str">
        <f>HYPERLINK("https://www.boe.es/gazeta/dias/1833/04/11/pdfs/GMD-1833-45.pdf#page=2","Abrir facsímil")</f>
        <v>Abrir facsímil</v>
      </c>
      <c r="K1384" s="3" t="s">
        <v>24</v>
      </c>
    </row>
    <row r="1385" spans="1:11" ht="42" customHeight="1">
      <c r="A1385" s="2" t="s">
        <v>3340</v>
      </c>
      <c r="B1385" s="2" t="s">
        <v>3340</v>
      </c>
      <c r="C1385" s="2" t="s">
        <v>33</v>
      </c>
      <c r="D1385" s="2" t="s">
        <v>34</v>
      </c>
      <c r="E1385" s="5" t="s">
        <v>854</v>
      </c>
      <c r="F1385" s="3" t="s">
        <v>855</v>
      </c>
      <c r="G1385" s="3" t="s">
        <v>37</v>
      </c>
      <c r="H1385" s="2" t="s">
        <v>22</v>
      </c>
      <c r="I1385" s="2" t="s">
        <v>3351</v>
      </c>
      <c r="J1385" s="3" t="str">
        <f>HYPERLINK("https://www.boe.es/gazeta/dias/1833/04/13/pdfs/GMD-1833-46.pdf#page=2","Abrir facsímil")</f>
        <v>Abrir facsímil</v>
      </c>
      <c r="K1385" s="3" t="s">
        <v>24</v>
      </c>
    </row>
    <row r="1386" spans="1:11" ht="42" customHeight="1">
      <c r="A1386" s="2" t="s">
        <v>3340</v>
      </c>
      <c r="B1386" s="2" t="s">
        <v>3340</v>
      </c>
      <c r="C1386" s="2" t="s">
        <v>33</v>
      </c>
      <c r="D1386" s="2" t="s">
        <v>34</v>
      </c>
      <c r="E1386" s="5" t="s">
        <v>87</v>
      </c>
      <c r="F1386" s="3" t="s">
        <v>88</v>
      </c>
      <c r="G1386" s="3" t="s">
        <v>56</v>
      </c>
      <c r="H1386" s="2" t="s">
        <v>22</v>
      </c>
      <c r="I1386" s="2" t="s">
        <v>3352</v>
      </c>
      <c r="J1386" s="3" t="str">
        <f>HYPERLINK("https://www.boe.es/gazeta/dias/1833/04/20/pdfs/GMD-1833-49.pdf#page=1","Abrir facsímil")</f>
        <v>Abrir facsímil</v>
      </c>
      <c r="K1386" s="3" t="s">
        <v>24</v>
      </c>
    </row>
    <row r="1387" spans="1:11" ht="42" customHeight="1">
      <c r="A1387" s="2" t="s">
        <v>3340</v>
      </c>
      <c r="B1387" s="2" t="s">
        <v>3340</v>
      </c>
      <c r="C1387" s="2" t="s">
        <v>49</v>
      </c>
      <c r="D1387" s="2" t="s">
        <v>50</v>
      </c>
      <c r="E1387" s="5" t="s">
        <v>990</v>
      </c>
      <c r="F1387" s="3" t="s">
        <v>991</v>
      </c>
      <c r="G1387" s="3" t="s">
        <v>56</v>
      </c>
      <c r="H1387" s="2" t="s">
        <v>22</v>
      </c>
      <c r="I1387" s="2" t="s">
        <v>3353</v>
      </c>
      <c r="J1387" s="3" t="str">
        <f>HYPERLINK("https://www.boe.es/gazeta/dias/1833/05/02/pdfs/GMD-1833-54.pdf#page=1","Abrir facsímil")</f>
        <v>Abrir facsímil</v>
      </c>
      <c r="K1387" s="3" t="s">
        <v>24</v>
      </c>
    </row>
    <row r="1388" spans="1:11" ht="42" customHeight="1">
      <c r="A1388" s="2" t="s">
        <v>3340</v>
      </c>
      <c r="B1388" s="2" t="s">
        <v>3340</v>
      </c>
      <c r="C1388" s="2" t="s">
        <v>26</v>
      </c>
      <c r="D1388" s="2" t="s">
        <v>18</v>
      </c>
      <c r="E1388" s="5" t="s">
        <v>531</v>
      </c>
      <c r="F1388" s="3" t="s">
        <v>532</v>
      </c>
      <c r="G1388" s="3" t="s">
        <v>56</v>
      </c>
      <c r="H1388" s="2" t="s">
        <v>22</v>
      </c>
      <c r="I1388" s="2" t="s">
        <v>3354</v>
      </c>
      <c r="J1388" s="3" t="str">
        <f>HYPERLINK("https://www.boe.es/gazeta/dias/1833/05/09/pdfs/GMD-1833-57.pdf#page=1","Abrir facsímil")</f>
        <v>Abrir facsímil</v>
      </c>
      <c r="K1388" s="3" t="s">
        <v>24</v>
      </c>
    </row>
    <row r="1389" spans="1:11" ht="42" customHeight="1">
      <c r="A1389" s="2" t="s">
        <v>3340</v>
      </c>
      <c r="B1389" s="2" t="s">
        <v>3340</v>
      </c>
      <c r="C1389" s="2" t="s">
        <v>49</v>
      </c>
      <c r="D1389" s="2" t="s">
        <v>50</v>
      </c>
      <c r="E1389" s="5" t="s">
        <v>399</v>
      </c>
      <c r="F1389" s="3" t="s">
        <v>400</v>
      </c>
      <c r="G1389" s="3" t="s">
        <v>56</v>
      </c>
      <c r="H1389" s="2" t="s">
        <v>22</v>
      </c>
      <c r="I1389" s="2" t="s">
        <v>3355</v>
      </c>
      <c r="J1389" s="3" t="str">
        <f>HYPERLINK("https://www.boe.es/gazeta/dias/1833/05/18/pdfs/GMD-1833-61.pdf#page=1","Abrir facsímil")</f>
        <v>Abrir facsímil</v>
      </c>
      <c r="K1389" s="3" t="s">
        <v>24</v>
      </c>
    </row>
    <row r="1390" spans="1:11" ht="42" customHeight="1">
      <c r="A1390" s="2" t="s">
        <v>3340</v>
      </c>
      <c r="B1390" s="2" t="s">
        <v>3340</v>
      </c>
      <c r="C1390" s="2" t="s">
        <v>297</v>
      </c>
      <c r="D1390" s="2" t="s">
        <v>18</v>
      </c>
      <c r="E1390" s="5" t="s">
        <v>289</v>
      </c>
      <c r="F1390" s="3" t="s">
        <v>290</v>
      </c>
      <c r="G1390" s="3" t="s">
        <v>21</v>
      </c>
      <c r="H1390" s="2" t="s">
        <v>22</v>
      </c>
      <c r="I1390" s="2" t="s">
        <v>3356</v>
      </c>
      <c r="J1390" s="3" t="str">
        <f>HYPERLINK("https://www.boe.es/gazeta/dias/1833/05/23/pdfs/GMD-1833-63.pdf#page=4","Abrir facsímil")</f>
        <v>Abrir facsímil</v>
      </c>
      <c r="K1390" s="3" t="s">
        <v>24</v>
      </c>
    </row>
    <row r="1391" spans="1:11" ht="42" customHeight="1">
      <c r="A1391" s="2" t="s">
        <v>3340</v>
      </c>
      <c r="B1391" s="2" t="s">
        <v>3340</v>
      </c>
      <c r="C1391" s="2" t="s">
        <v>297</v>
      </c>
      <c r="D1391" s="2" t="s">
        <v>18</v>
      </c>
      <c r="E1391" s="5" t="s">
        <v>541</v>
      </c>
      <c r="F1391" s="3" t="s">
        <v>542</v>
      </c>
      <c r="G1391" s="3" t="s">
        <v>21</v>
      </c>
      <c r="H1391" s="2" t="s">
        <v>22</v>
      </c>
      <c r="I1391" s="2" t="s">
        <v>3357</v>
      </c>
      <c r="J1391" s="3" t="str">
        <f>HYPERLINK("https://www.boe.es/gazeta/dias/1833/05/25/pdfs/GMD-1833-64.pdf#page=4","Abrir facsímil")</f>
        <v>Abrir facsímil</v>
      </c>
      <c r="K1391" s="3" t="s">
        <v>24</v>
      </c>
    </row>
    <row r="1392" spans="1:11" ht="42" customHeight="1">
      <c r="A1392" s="2" t="s">
        <v>3340</v>
      </c>
      <c r="B1392" s="2" t="s">
        <v>3340</v>
      </c>
      <c r="C1392" s="2" t="s">
        <v>49</v>
      </c>
      <c r="D1392" s="2" t="s">
        <v>50</v>
      </c>
      <c r="E1392" s="5" t="s">
        <v>95</v>
      </c>
      <c r="F1392" s="3" t="s">
        <v>96</v>
      </c>
      <c r="G1392" s="3" t="s">
        <v>21</v>
      </c>
      <c r="H1392" s="2" t="s">
        <v>22</v>
      </c>
      <c r="I1392" s="2" t="s">
        <v>3358</v>
      </c>
      <c r="J1392" s="3" t="str">
        <f>HYPERLINK("https://www.boe.es/gazeta/dias/1833/06/20/pdfs/GMD-1833-75.pdf#page=4","Abrir facsímil")</f>
        <v>Abrir facsímil</v>
      </c>
      <c r="K1392" s="3" t="s">
        <v>24</v>
      </c>
    </row>
    <row r="1393" spans="1:11" ht="42" customHeight="1">
      <c r="A1393" s="2" t="s">
        <v>3340</v>
      </c>
      <c r="B1393" s="2" t="s">
        <v>3340</v>
      </c>
      <c r="C1393" s="2" t="s">
        <v>26</v>
      </c>
      <c r="D1393" s="2" t="s">
        <v>18</v>
      </c>
      <c r="E1393" s="5" t="s">
        <v>551</v>
      </c>
      <c r="F1393" s="3" t="s">
        <v>552</v>
      </c>
      <c r="G1393" s="3" t="s">
        <v>21</v>
      </c>
      <c r="H1393" s="2" t="s">
        <v>22</v>
      </c>
      <c r="I1393" s="2" t="s">
        <v>3359</v>
      </c>
      <c r="J1393" s="3" t="str">
        <f>HYPERLINK("https://www.boe.es/gazeta/dias/1833/06/27/pdfs/GMD-1833-78.pdf#page=4","Abrir facsímil")</f>
        <v>Abrir facsímil</v>
      </c>
      <c r="K1393" s="3" t="s">
        <v>24</v>
      </c>
    </row>
    <row r="1394" spans="1:11" ht="42" customHeight="1">
      <c r="A1394" s="2" t="s">
        <v>3340</v>
      </c>
      <c r="B1394" s="2" t="s">
        <v>3340</v>
      </c>
      <c r="C1394" s="2" t="s">
        <v>297</v>
      </c>
      <c r="D1394" s="2" t="s">
        <v>18</v>
      </c>
      <c r="E1394" s="5" t="s">
        <v>352</v>
      </c>
      <c r="F1394" s="3" t="s">
        <v>353</v>
      </c>
      <c r="G1394" s="3" t="s">
        <v>21</v>
      </c>
      <c r="H1394" s="2" t="s">
        <v>22</v>
      </c>
      <c r="I1394" s="2" t="s">
        <v>3360</v>
      </c>
      <c r="J1394" s="3" t="str">
        <f>HYPERLINK("https://www.boe.es/gazeta/dias/1833/07/13/pdfs/GMD-1833-85.pdf#page=4","Abrir facsímil")</f>
        <v>Abrir facsímil</v>
      </c>
      <c r="K1394" s="3" t="s">
        <v>24</v>
      </c>
    </row>
    <row r="1395" spans="1:11" ht="42" customHeight="1">
      <c r="A1395" s="2" t="s">
        <v>3340</v>
      </c>
      <c r="B1395" s="2" t="s">
        <v>3340</v>
      </c>
      <c r="C1395" s="2" t="s">
        <v>33</v>
      </c>
      <c r="D1395" s="2" t="s">
        <v>34</v>
      </c>
      <c r="E1395" s="5" t="s">
        <v>227</v>
      </c>
      <c r="F1395" s="3" t="s">
        <v>228</v>
      </c>
      <c r="G1395" s="3" t="s">
        <v>21</v>
      </c>
      <c r="H1395" s="2" t="s">
        <v>22</v>
      </c>
      <c r="I1395" s="2" t="s">
        <v>3361</v>
      </c>
      <c r="J1395" s="3" t="str">
        <f>HYPERLINK("https://www.boe.es/gazeta/dias/1833/08/08/pdfs/GMD-1833-96.pdf#page=4","Abrir facsímil")</f>
        <v>Abrir facsímil</v>
      </c>
      <c r="K1395" s="3" t="s">
        <v>24</v>
      </c>
    </row>
    <row r="1396" spans="1:11" ht="42" customHeight="1">
      <c r="A1396" s="2" t="s">
        <v>3340</v>
      </c>
      <c r="B1396" s="2" t="s">
        <v>3340</v>
      </c>
      <c r="C1396" s="2" t="s">
        <v>122</v>
      </c>
      <c r="D1396" s="2" t="s">
        <v>18</v>
      </c>
      <c r="E1396" s="5" t="s">
        <v>170</v>
      </c>
      <c r="F1396" s="3" t="s">
        <v>171</v>
      </c>
      <c r="G1396" s="3" t="s">
        <v>37</v>
      </c>
      <c r="H1396" s="2" t="s">
        <v>22</v>
      </c>
      <c r="I1396" s="2" t="s">
        <v>3362</v>
      </c>
      <c r="J1396" s="3" t="str">
        <f>HYPERLINK("https://www.boe.es/gazeta/dias/1833/09/26/pdfs/GMD-1833-117.pdf#page=2","Abrir facsímil")</f>
        <v>Abrir facsímil</v>
      </c>
      <c r="K1396" s="3" t="s">
        <v>24</v>
      </c>
    </row>
    <row r="1397" spans="1:11" ht="42" customHeight="1">
      <c r="A1397" s="2" t="s">
        <v>3340</v>
      </c>
      <c r="B1397" s="2" t="s">
        <v>3340</v>
      </c>
      <c r="C1397" s="2" t="s">
        <v>26</v>
      </c>
      <c r="D1397" s="2" t="s">
        <v>191</v>
      </c>
      <c r="E1397" s="5" t="s">
        <v>1325</v>
      </c>
      <c r="F1397" s="3" t="s">
        <v>1326</v>
      </c>
      <c r="G1397" s="3" t="s">
        <v>56</v>
      </c>
      <c r="H1397" s="2" t="s">
        <v>22</v>
      </c>
      <c r="I1397" s="2" t="s">
        <v>3363</v>
      </c>
      <c r="J1397" s="3" t="str">
        <f>HYPERLINK("https://www.boe.es/gazeta/dias/1833/09/29/pdfs/GMD-1833-119E.pdf#page=1","Abrir facsímil")</f>
        <v>Abrir facsímil</v>
      </c>
      <c r="K1397" s="3" t="s">
        <v>24</v>
      </c>
    </row>
    <row r="1398" spans="1:11" ht="42" customHeight="1">
      <c r="A1398" s="2" t="s">
        <v>3340</v>
      </c>
      <c r="B1398" s="2" t="s">
        <v>3340</v>
      </c>
      <c r="C1398" s="2" t="s">
        <v>49</v>
      </c>
      <c r="D1398" s="2" t="s">
        <v>50</v>
      </c>
      <c r="E1398" s="5" t="s">
        <v>927</v>
      </c>
      <c r="F1398" s="3" t="s">
        <v>928</v>
      </c>
      <c r="G1398" s="3" t="s">
        <v>3266</v>
      </c>
      <c r="H1398" s="2" t="s">
        <v>22</v>
      </c>
      <c r="I1398" s="2" t="s">
        <v>3364</v>
      </c>
      <c r="J1398" s="3" t="str">
        <f>HYPERLINK("https://www.boe.es/gazeta/dias/1833/10/01/pdfs/GMD-1833-120.pdf#page=3","Abrir facsímil")</f>
        <v>Abrir facsímil</v>
      </c>
      <c r="K1398" s="3" t="s">
        <v>24</v>
      </c>
    </row>
    <row r="1399" spans="1:11" ht="42" customHeight="1">
      <c r="A1399" s="2" t="s">
        <v>3340</v>
      </c>
      <c r="B1399" s="2" t="s">
        <v>3340</v>
      </c>
      <c r="C1399" s="2" t="s">
        <v>49</v>
      </c>
      <c r="D1399" s="2" t="s">
        <v>50</v>
      </c>
      <c r="E1399" s="5" t="s">
        <v>58</v>
      </c>
      <c r="F1399" s="3" t="s">
        <v>59</v>
      </c>
      <c r="G1399" s="3" t="s">
        <v>56</v>
      </c>
      <c r="H1399" s="2" t="s">
        <v>22</v>
      </c>
      <c r="I1399" s="2" t="s">
        <v>3365</v>
      </c>
      <c r="J1399" s="3" t="str">
        <f>HYPERLINK("https://www.boe.es/gazeta/dias/1833/10/03/pdfs/GMD-1833-121.pdf#page=1","Abrir facsímil")</f>
        <v>Abrir facsímil</v>
      </c>
      <c r="K1399" s="3" t="s">
        <v>24</v>
      </c>
    </row>
    <row r="1400" spans="1:11" ht="42" customHeight="1">
      <c r="A1400" s="2" t="s">
        <v>3340</v>
      </c>
      <c r="B1400" s="2" t="s">
        <v>3340</v>
      </c>
      <c r="C1400" s="2" t="s">
        <v>49</v>
      </c>
      <c r="D1400" s="2" t="s">
        <v>50</v>
      </c>
      <c r="E1400" s="5" t="s">
        <v>58</v>
      </c>
      <c r="F1400" s="3" t="s">
        <v>59</v>
      </c>
      <c r="G1400" s="3" t="s">
        <v>21</v>
      </c>
      <c r="H1400" s="2" t="s">
        <v>22</v>
      </c>
      <c r="I1400" s="2" t="s">
        <v>3366</v>
      </c>
      <c r="J1400" s="3" t="str">
        <f>HYPERLINK("https://www.boe.es/gazeta/dias/1833/10/03/pdfs/GMD-1833-121.pdf#page=4","Abrir facsímil")</f>
        <v>Abrir facsímil</v>
      </c>
      <c r="K1400" s="3" t="s">
        <v>24</v>
      </c>
    </row>
    <row r="1401" spans="1:11" ht="42" customHeight="1">
      <c r="A1401" s="2" t="s">
        <v>3340</v>
      </c>
      <c r="B1401" s="2" t="s">
        <v>3340</v>
      </c>
      <c r="C1401" s="2" t="s">
        <v>33</v>
      </c>
      <c r="D1401" s="2" t="s">
        <v>34</v>
      </c>
      <c r="E1401" s="5" t="s">
        <v>266</v>
      </c>
      <c r="F1401" s="3" t="s">
        <v>267</v>
      </c>
      <c r="G1401" s="3" t="s">
        <v>268</v>
      </c>
      <c r="H1401" s="2" t="s">
        <v>22</v>
      </c>
      <c r="I1401" s="2" t="s">
        <v>3367</v>
      </c>
      <c r="J1401" s="3" t="str">
        <f>HYPERLINK("https://www.boe.es/gazeta/dias/1833/10/05/pdfs/GMD-1833-122.pdf#page=3","Abrir facsímil")</f>
        <v>Abrir facsímil</v>
      </c>
      <c r="K1401" s="3" t="s">
        <v>24</v>
      </c>
    </row>
    <row r="1402" spans="1:11" ht="42" customHeight="1">
      <c r="A1402" s="2" t="s">
        <v>3340</v>
      </c>
      <c r="B1402" s="2" t="s">
        <v>3340</v>
      </c>
      <c r="C1402" s="2" t="s">
        <v>26</v>
      </c>
      <c r="D1402" s="2" t="s">
        <v>18</v>
      </c>
      <c r="E1402" s="5" t="s">
        <v>266</v>
      </c>
      <c r="F1402" s="3" t="s">
        <v>267</v>
      </c>
      <c r="G1402" s="3" t="s">
        <v>37</v>
      </c>
      <c r="H1402" s="2" t="s">
        <v>22</v>
      </c>
      <c r="I1402" s="2" t="s">
        <v>3368</v>
      </c>
      <c r="J1402" s="3" t="str">
        <f>HYPERLINK("https://www.boe.es/gazeta/dias/1833/10/05/pdfs/GMD-1833-122.pdf#page=2","Abrir facsímil")</f>
        <v>Abrir facsímil</v>
      </c>
      <c r="K1402" s="3" t="s">
        <v>24</v>
      </c>
    </row>
    <row r="1403" spans="1:11" ht="42" customHeight="1">
      <c r="A1403" s="2" t="s">
        <v>3340</v>
      </c>
      <c r="B1403" s="2" t="s">
        <v>3340</v>
      </c>
      <c r="C1403" s="2" t="s">
        <v>33</v>
      </c>
      <c r="D1403" s="2" t="s">
        <v>34</v>
      </c>
      <c r="E1403" s="5" t="s">
        <v>266</v>
      </c>
      <c r="F1403" s="3" t="s">
        <v>267</v>
      </c>
      <c r="G1403" s="3" t="s">
        <v>21</v>
      </c>
      <c r="H1403" s="2" t="s">
        <v>22</v>
      </c>
      <c r="I1403" s="2" t="s">
        <v>3369</v>
      </c>
      <c r="J1403" s="3" t="str">
        <f>HYPERLINK("https://www.boe.es/gazeta/dias/1833/10/05/pdfs/GMD-1833-122.pdf#page=4","Abrir facsímil")</f>
        <v>Abrir facsímil</v>
      </c>
      <c r="K1403" s="3" t="s">
        <v>24</v>
      </c>
    </row>
    <row r="1404" spans="1:11" ht="42" customHeight="1">
      <c r="A1404" s="2" t="s">
        <v>3340</v>
      </c>
      <c r="B1404" s="2" t="s">
        <v>3340</v>
      </c>
      <c r="C1404" s="2" t="s">
        <v>33</v>
      </c>
      <c r="D1404" s="2" t="s">
        <v>34</v>
      </c>
      <c r="E1404" s="5" t="s">
        <v>266</v>
      </c>
      <c r="F1404" s="3" t="s">
        <v>267</v>
      </c>
      <c r="G1404" s="3" t="s">
        <v>175</v>
      </c>
      <c r="H1404" s="2" t="s">
        <v>22</v>
      </c>
      <c r="I1404" s="2" t="s">
        <v>3370</v>
      </c>
      <c r="J1404" s="3" t="str">
        <f>HYPERLINK("https://www.boe.es/gazeta/dias/1833/10/05/pdfs/GMD-1833-122.pdf#page=7","Abrir facsímil")</f>
        <v>Abrir facsímil</v>
      </c>
      <c r="K1404" s="3" t="s">
        <v>24</v>
      </c>
    </row>
    <row r="1405" spans="1:11" ht="42" customHeight="1">
      <c r="A1405" s="2" t="s">
        <v>3340</v>
      </c>
      <c r="B1405" s="2" t="s">
        <v>3340</v>
      </c>
      <c r="C1405" s="2" t="s">
        <v>33</v>
      </c>
      <c r="D1405" s="2" t="s">
        <v>34</v>
      </c>
      <c r="E1405" s="5" t="s">
        <v>1017</v>
      </c>
      <c r="F1405" s="3" t="s">
        <v>1018</v>
      </c>
      <c r="G1405" s="3" t="s">
        <v>56</v>
      </c>
      <c r="H1405" s="2" t="s">
        <v>22</v>
      </c>
      <c r="I1405" s="2" t="s">
        <v>3371</v>
      </c>
      <c r="J1405" s="3" t="str">
        <f>HYPERLINK("https://www.boe.es/gazeta/dias/1833/10/08/pdfs/GMD-1833-123.pdf#page=1","Abrir facsímil")</f>
        <v>Abrir facsímil</v>
      </c>
      <c r="K1405" s="3" t="s">
        <v>24</v>
      </c>
    </row>
    <row r="1406" spans="1:11" ht="42" customHeight="1">
      <c r="A1406" s="2" t="s">
        <v>3340</v>
      </c>
      <c r="B1406" s="2" t="s">
        <v>3340</v>
      </c>
      <c r="C1406" s="2" t="s">
        <v>49</v>
      </c>
      <c r="D1406" s="2" t="s">
        <v>50</v>
      </c>
      <c r="E1406" s="5" t="s">
        <v>1017</v>
      </c>
      <c r="F1406" s="3" t="s">
        <v>1018</v>
      </c>
      <c r="G1406" s="3" t="s">
        <v>37</v>
      </c>
      <c r="H1406" s="2" t="s">
        <v>22</v>
      </c>
      <c r="I1406" s="2" t="s">
        <v>3372</v>
      </c>
      <c r="J1406" s="3" t="str">
        <f>HYPERLINK("https://www.boe.es/gazeta/dias/1833/10/08/pdfs/GMD-1833-123.pdf#page=2","Abrir facsímil")</f>
        <v>Abrir facsímil</v>
      </c>
      <c r="K1406" s="3" t="s">
        <v>24</v>
      </c>
    </row>
    <row r="1407" spans="1:11" ht="42" customHeight="1">
      <c r="A1407" s="2" t="s">
        <v>3340</v>
      </c>
      <c r="B1407" s="2" t="s">
        <v>3340</v>
      </c>
      <c r="C1407" s="2" t="s">
        <v>297</v>
      </c>
      <c r="D1407" s="2" t="s">
        <v>18</v>
      </c>
      <c r="E1407" s="5" t="s">
        <v>1017</v>
      </c>
      <c r="F1407" s="3" t="s">
        <v>1018</v>
      </c>
      <c r="G1407" s="3" t="s">
        <v>89</v>
      </c>
      <c r="H1407" s="2" t="s">
        <v>22</v>
      </c>
      <c r="I1407" s="2" t="s">
        <v>3373</v>
      </c>
      <c r="J1407" s="3" t="str">
        <f>HYPERLINK("https://www.boe.es/gazeta/dias/1833/10/08/pdfs/GMD-1833-123.pdf#page=3","Abrir facsímil")</f>
        <v>Abrir facsímil</v>
      </c>
      <c r="K1407" s="3" t="s">
        <v>24</v>
      </c>
    </row>
    <row r="1408" spans="1:11" ht="42" customHeight="1">
      <c r="A1408" s="2" t="s">
        <v>3340</v>
      </c>
      <c r="B1408" s="2" t="s">
        <v>3340</v>
      </c>
      <c r="C1408" s="2" t="s">
        <v>49</v>
      </c>
      <c r="D1408" s="2" t="s">
        <v>50</v>
      </c>
      <c r="E1408" s="5" t="s">
        <v>752</v>
      </c>
      <c r="F1408" s="3" t="s">
        <v>753</v>
      </c>
      <c r="G1408" s="3" t="s">
        <v>56</v>
      </c>
      <c r="H1408" s="2" t="s">
        <v>22</v>
      </c>
      <c r="I1408" s="2" t="s">
        <v>3374</v>
      </c>
      <c r="J1408" s="3" t="str">
        <f>HYPERLINK("https://www.boe.es/gazeta/dias/1833/10/10/pdfs/GMD-1833-124.pdf#page=1","Abrir facsímil")</f>
        <v>Abrir facsímil</v>
      </c>
      <c r="K1408" s="3" t="s">
        <v>24</v>
      </c>
    </row>
    <row r="1409" spans="1:11" ht="42" customHeight="1">
      <c r="A1409" s="2" t="s">
        <v>3340</v>
      </c>
      <c r="B1409" s="2" t="s">
        <v>3340</v>
      </c>
      <c r="C1409" s="2" t="s">
        <v>33</v>
      </c>
      <c r="D1409" s="2" t="s">
        <v>34</v>
      </c>
      <c r="E1409" s="5" t="s">
        <v>752</v>
      </c>
      <c r="F1409" s="3" t="s">
        <v>753</v>
      </c>
      <c r="G1409" s="3" t="s">
        <v>37</v>
      </c>
      <c r="H1409" s="2" t="s">
        <v>22</v>
      </c>
      <c r="I1409" s="2" t="s">
        <v>3375</v>
      </c>
      <c r="J1409" s="3" t="str">
        <f>HYPERLINK("https://www.boe.es/gazeta/dias/1833/10/10/pdfs/GMD-1833-124.pdf#page=2","Abrir facsímil")</f>
        <v>Abrir facsímil</v>
      </c>
      <c r="K1409" s="3" t="s">
        <v>24</v>
      </c>
    </row>
    <row r="1410" spans="1:11" ht="42" customHeight="1">
      <c r="A1410" s="2" t="s">
        <v>3340</v>
      </c>
      <c r="B1410" s="2" t="s">
        <v>3340</v>
      </c>
      <c r="C1410" s="2" t="s">
        <v>207</v>
      </c>
      <c r="D1410" s="2" t="s">
        <v>18</v>
      </c>
      <c r="E1410" s="5" t="s">
        <v>752</v>
      </c>
      <c r="F1410" s="3" t="s">
        <v>753</v>
      </c>
      <c r="G1410" s="3" t="s">
        <v>127</v>
      </c>
      <c r="H1410" s="2" t="s">
        <v>22</v>
      </c>
      <c r="I1410" s="2" t="s">
        <v>3376</v>
      </c>
      <c r="J1410" s="3" t="str">
        <f>HYPERLINK("https://www.boe.es/gazeta/dias/1833/10/10/pdfs/GMD-1833-124.pdf#page=5","Abrir facsímil")</f>
        <v>Abrir facsímil</v>
      </c>
      <c r="K1410" s="3" t="s">
        <v>24</v>
      </c>
    </row>
    <row r="1411" spans="1:11" ht="42" customHeight="1">
      <c r="A1411" s="2" t="s">
        <v>3340</v>
      </c>
      <c r="B1411" s="2" t="s">
        <v>3340</v>
      </c>
      <c r="C1411" s="2" t="s">
        <v>33</v>
      </c>
      <c r="D1411" s="2" t="s">
        <v>34</v>
      </c>
      <c r="E1411" s="5" t="s">
        <v>859</v>
      </c>
      <c r="F1411" s="3" t="s">
        <v>860</v>
      </c>
      <c r="G1411" s="3" t="s">
        <v>56</v>
      </c>
      <c r="H1411" s="2" t="s">
        <v>22</v>
      </c>
      <c r="I1411" s="2" t="s">
        <v>3377</v>
      </c>
      <c r="J1411" s="3" t="str">
        <f>HYPERLINK("https://www.boe.es/gazeta/dias/1833/10/12/pdfs/GMD-1833-125.pdf#page=1","Abrir facsímil")</f>
        <v>Abrir facsímil</v>
      </c>
      <c r="K1411" s="3" t="s">
        <v>24</v>
      </c>
    </row>
    <row r="1412" spans="1:11" ht="42" customHeight="1">
      <c r="A1412" s="2" t="s">
        <v>3340</v>
      </c>
      <c r="B1412" s="2" t="s">
        <v>3340</v>
      </c>
      <c r="C1412" s="2" t="s">
        <v>207</v>
      </c>
      <c r="D1412" s="2" t="s">
        <v>18</v>
      </c>
      <c r="E1412" s="5" t="s">
        <v>859</v>
      </c>
      <c r="F1412" s="3" t="s">
        <v>860</v>
      </c>
      <c r="G1412" s="3" t="s">
        <v>37</v>
      </c>
      <c r="H1412" s="2" t="s">
        <v>22</v>
      </c>
      <c r="I1412" s="2" t="s">
        <v>3378</v>
      </c>
      <c r="J1412" s="3" t="str">
        <f>HYPERLINK("https://www.boe.es/gazeta/dias/1833/10/12/pdfs/GMD-1833-125.pdf#page=2","Abrir facsímil")</f>
        <v>Abrir facsímil</v>
      </c>
      <c r="K1412" s="3" t="s">
        <v>24</v>
      </c>
    </row>
    <row r="1413" spans="1:11" ht="42" customHeight="1">
      <c r="A1413" s="2" t="s">
        <v>3340</v>
      </c>
      <c r="B1413" s="2" t="s">
        <v>3340</v>
      </c>
      <c r="C1413" s="2" t="s">
        <v>207</v>
      </c>
      <c r="D1413" s="2" t="s">
        <v>18</v>
      </c>
      <c r="E1413" s="5" t="s">
        <v>61</v>
      </c>
      <c r="F1413" s="3" t="s">
        <v>62</v>
      </c>
      <c r="G1413" s="3" t="s">
        <v>37</v>
      </c>
      <c r="H1413" s="2" t="s">
        <v>22</v>
      </c>
      <c r="I1413" s="2" t="s">
        <v>3379</v>
      </c>
      <c r="J1413" s="3" t="str">
        <f>HYPERLINK("https://www.boe.es/gazeta/dias/1833/10/15/pdfs/GMD-1833-126.pdf#page=2","Abrir facsímil")</f>
        <v>Abrir facsímil</v>
      </c>
      <c r="K1413" s="3" t="s">
        <v>24</v>
      </c>
    </row>
    <row r="1414" spans="1:11" ht="42" customHeight="1">
      <c r="A1414" s="2" t="s">
        <v>3340</v>
      </c>
      <c r="B1414" s="2" t="s">
        <v>3340</v>
      </c>
      <c r="C1414" s="2" t="s">
        <v>207</v>
      </c>
      <c r="D1414" s="2" t="s">
        <v>18</v>
      </c>
      <c r="E1414" s="5" t="s">
        <v>61</v>
      </c>
      <c r="F1414" s="3" t="s">
        <v>62</v>
      </c>
      <c r="G1414" s="3" t="s">
        <v>89</v>
      </c>
      <c r="H1414" s="2" t="s">
        <v>22</v>
      </c>
      <c r="I1414" s="2" t="s">
        <v>3380</v>
      </c>
      <c r="J1414" s="3" t="str">
        <f>HYPERLINK("https://www.boe.es/gazeta/dias/1833/10/15/pdfs/GMD-1833-126.pdf#page=3","Abrir facsímil")</f>
        <v>Abrir facsímil</v>
      </c>
      <c r="K1414" s="3" t="s">
        <v>24</v>
      </c>
    </row>
    <row r="1415" spans="1:11" ht="42" customHeight="1">
      <c r="A1415" s="2" t="s">
        <v>3340</v>
      </c>
      <c r="B1415" s="2" t="s">
        <v>3340</v>
      </c>
      <c r="C1415" s="2" t="s">
        <v>17</v>
      </c>
      <c r="D1415" s="2" t="s">
        <v>18</v>
      </c>
      <c r="E1415" s="5" t="s">
        <v>61</v>
      </c>
      <c r="F1415" s="3" t="s">
        <v>62</v>
      </c>
      <c r="G1415" s="3" t="s">
        <v>21</v>
      </c>
      <c r="H1415" s="2" t="s">
        <v>22</v>
      </c>
      <c r="I1415" s="2" t="s">
        <v>3381</v>
      </c>
      <c r="J1415" s="3" t="str">
        <f>HYPERLINK("https://www.boe.es/gazeta/dias/1833/10/15/pdfs/GMD-1833-126.pdf#page=4","Abrir facsímil")</f>
        <v>Abrir facsímil</v>
      </c>
      <c r="K1415" s="3" t="s">
        <v>24</v>
      </c>
    </row>
    <row r="1416" spans="1:11" ht="42" customHeight="1">
      <c r="A1416" s="2" t="s">
        <v>3340</v>
      </c>
      <c r="B1416" s="2" t="s">
        <v>3340</v>
      </c>
      <c r="C1416" s="2" t="s">
        <v>207</v>
      </c>
      <c r="D1416" s="2" t="s">
        <v>18</v>
      </c>
      <c r="E1416" s="5" t="s">
        <v>1371</v>
      </c>
      <c r="F1416" s="3" t="s">
        <v>1372</v>
      </c>
      <c r="G1416" s="3" t="s">
        <v>56</v>
      </c>
      <c r="H1416" s="2" t="s">
        <v>22</v>
      </c>
      <c r="I1416" s="2" t="s">
        <v>3382</v>
      </c>
      <c r="J1416" s="3" t="str">
        <f>HYPERLINK("https://www.boe.es/gazeta/dias/1833/10/17/pdfs/GMD-1833-128.pdf#page=1","Abrir facsímil")</f>
        <v>Abrir facsímil</v>
      </c>
      <c r="K1416" s="3" t="s">
        <v>24</v>
      </c>
    </row>
    <row r="1417" spans="1:11" ht="42" customHeight="1">
      <c r="A1417" s="2" t="s">
        <v>3340</v>
      </c>
      <c r="B1417" s="2" t="s">
        <v>3340</v>
      </c>
      <c r="C1417" s="2" t="s">
        <v>207</v>
      </c>
      <c r="D1417" s="2" t="s">
        <v>18</v>
      </c>
      <c r="E1417" s="5" t="s">
        <v>1371</v>
      </c>
      <c r="F1417" s="3" t="s">
        <v>1372</v>
      </c>
      <c r="G1417" s="3" t="s">
        <v>37</v>
      </c>
      <c r="H1417" s="2" t="s">
        <v>22</v>
      </c>
      <c r="I1417" s="2" t="s">
        <v>3383</v>
      </c>
      <c r="J1417" s="3" t="str">
        <f>HYPERLINK("https://www.boe.es/gazeta/dias/1833/10/17/pdfs/GMD-1833-128.pdf#page=2","Abrir facsímil")</f>
        <v>Abrir facsímil</v>
      </c>
      <c r="K1417" s="3" t="s">
        <v>24</v>
      </c>
    </row>
    <row r="1418" spans="1:11" ht="42" customHeight="1">
      <c r="A1418" s="2" t="s">
        <v>3340</v>
      </c>
      <c r="B1418" s="2" t="s">
        <v>3340</v>
      </c>
      <c r="C1418" s="2" t="s">
        <v>17</v>
      </c>
      <c r="D1418" s="2" t="s">
        <v>18</v>
      </c>
      <c r="E1418" s="5" t="s">
        <v>478</v>
      </c>
      <c r="F1418" s="3" t="s">
        <v>479</v>
      </c>
      <c r="G1418" s="3" t="s">
        <v>37</v>
      </c>
      <c r="H1418" s="2" t="s">
        <v>22</v>
      </c>
      <c r="I1418" s="2" t="s">
        <v>3384</v>
      </c>
      <c r="J1418" s="3" t="str">
        <f>HYPERLINK("https://www.boe.es/gazeta/dias/1833/10/19/pdfs/GMD-1833-129.pdf#page=2","Abrir facsímil")</f>
        <v>Abrir facsímil</v>
      </c>
      <c r="K1418" s="3" t="s">
        <v>24</v>
      </c>
    </row>
    <row r="1419" spans="1:11" ht="42" customHeight="1">
      <c r="A1419" s="2" t="s">
        <v>3340</v>
      </c>
      <c r="B1419" s="2" t="s">
        <v>3340</v>
      </c>
      <c r="C1419" s="2" t="s">
        <v>33</v>
      </c>
      <c r="D1419" s="2" t="s">
        <v>34</v>
      </c>
      <c r="E1419" s="5" t="s">
        <v>478</v>
      </c>
      <c r="F1419" s="3" t="s">
        <v>479</v>
      </c>
      <c r="G1419" s="3" t="s">
        <v>127</v>
      </c>
      <c r="H1419" s="2" t="s">
        <v>22</v>
      </c>
      <c r="I1419" s="2" t="s">
        <v>3385</v>
      </c>
      <c r="J1419" s="3" t="str">
        <f>HYPERLINK("https://www.boe.es/gazeta/dias/1833/10/19/pdfs/GMD-1833-129.pdf#page=5","Abrir facsímil")</f>
        <v>Abrir facsímil</v>
      </c>
      <c r="K1419" s="3" t="s">
        <v>24</v>
      </c>
    </row>
    <row r="1420" spans="1:11" ht="42" customHeight="1">
      <c r="A1420" s="2" t="s">
        <v>3340</v>
      </c>
      <c r="B1420" s="2" t="s">
        <v>3340</v>
      </c>
      <c r="C1420" s="2" t="s">
        <v>33</v>
      </c>
      <c r="D1420" s="2" t="s">
        <v>34</v>
      </c>
      <c r="E1420" s="5" t="s">
        <v>466</v>
      </c>
      <c r="F1420" s="3" t="s">
        <v>467</v>
      </c>
      <c r="G1420" s="3" t="s">
        <v>56</v>
      </c>
      <c r="H1420" s="2" t="s">
        <v>22</v>
      </c>
      <c r="I1420" s="2" t="s">
        <v>3386</v>
      </c>
      <c r="J1420" s="3" t="str">
        <f>HYPERLINK("https://www.boe.es/gazeta/dias/1833/10/22/pdfs/GMD-1833-130.pdf#page=1","Abrir facsímil")</f>
        <v>Abrir facsímil</v>
      </c>
      <c r="K1420" s="3" t="s">
        <v>24</v>
      </c>
    </row>
    <row r="1421" spans="1:11" ht="42" customHeight="1">
      <c r="A1421" s="2" t="s">
        <v>3340</v>
      </c>
      <c r="B1421" s="2" t="s">
        <v>3340</v>
      </c>
      <c r="C1421" s="2" t="s">
        <v>207</v>
      </c>
      <c r="D1421" s="2" t="s">
        <v>18</v>
      </c>
      <c r="E1421" s="5" t="s">
        <v>466</v>
      </c>
      <c r="F1421" s="3" t="s">
        <v>467</v>
      </c>
      <c r="G1421" s="3" t="s">
        <v>37</v>
      </c>
      <c r="H1421" s="2" t="s">
        <v>22</v>
      </c>
      <c r="I1421" s="2" t="s">
        <v>3387</v>
      </c>
      <c r="J1421" s="3" t="str">
        <f>HYPERLINK("https://www.boe.es/gazeta/dias/1833/10/22/pdfs/GMD-1833-130.pdf#page=2","Abrir facsímil")</f>
        <v>Abrir facsímil</v>
      </c>
      <c r="K1421" s="3" t="s">
        <v>24</v>
      </c>
    </row>
    <row r="1422" spans="1:11" ht="42" customHeight="1">
      <c r="A1422" s="2" t="s">
        <v>3340</v>
      </c>
      <c r="B1422" s="2" t="s">
        <v>3340</v>
      </c>
      <c r="C1422" s="2" t="s">
        <v>207</v>
      </c>
      <c r="D1422" s="2" t="s">
        <v>18</v>
      </c>
      <c r="E1422" s="5" t="s">
        <v>466</v>
      </c>
      <c r="F1422" s="3" t="s">
        <v>467</v>
      </c>
      <c r="G1422" s="3" t="s">
        <v>89</v>
      </c>
      <c r="H1422" s="2" t="s">
        <v>22</v>
      </c>
      <c r="I1422" s="2" t="s">
        <v>3388</v>
      </c>
      <c r="J1422" s="3" t="str">
        <f>HYPERLINK("https://www.boe.es/gazeta/dias/1833/10/22/pdfs/GMD-1833-130.pdf#page=3","Abrir facsímil")</f>
        <v>Abrir facsímil</v>
      </c>
      <c r="K1422" s="3" t="s">
        <v>24</v>
      </c>
    </row>
    <row r="1423" spans="1:11" ht="42" customHeight="1">
      <c r="A1423" s="2" t="s">
        <v>3340</v>
      </c>
      <c r="B1423" s="2" t="s">
        <v>3340</v>
      </c>
      <c r="C1423" s="2" t="s">
        <v>297</v>
      </c>
      <c r="D1423" s="2" t="s">
        <v>18</v>
      </c>
      <c r="E1423" s="5" t="s">
        <v>466</v>
      </c>
      <c r="F1423" s="3" t="s">
        <v>467</v>
      </c>
      <c r="G1423" s="3" t="s">
        <v>45</v>
      </c>
      <c r="H1423" s="2" t="s">
        <v>22</v>
      </c>
      <c r="I1423" s="2" t="s">
        <v>3389</v>
      </c>
      <c r="J1423" s="3" t="str">
        <f>HYPERLINK("https://www.boe.es/gazeta/dias/1833/10/22/pdfs/GMD-1833-130.pdf#page=6","Abrir facsímil")</f>
        <v>Abrir facsímil</v>
      </c>
      <c r="K1423" s="3" t="s">
        <v>24</v>
      </c>
    </row>
    <row r="1424" spans="1:11" ht="42" customHeight="1">
      <c r="A1424" s="2" t="s">
        <v>3340</v>
      </c>
      <c r="B1424" s="2" t="s">
        <v>3340</v>
      </c>
      <c r="C1424" s="2" t="s">
        <v>207</v>
      </c>
      <c r="D1424" s="2" t="s">
        <v>18</v>
      </c>
      <c r="E1424" s="5" t="s">
        <v>150</v>
      </c>
      <c r="F1424" s="3" t="s">
        <v>151</v>
      </c>
      <c r="G1424" s="3" t="s">
        <v>37</v>
      </c>
      <c r="H1424" s="2" t="s">
        <v>22</v>
      </c>
      <c r="I1424" s="2" t="s">
        <v>3390</v>
      </c>
      <c r="J1424" s="3" t="str">
        <f>HYPERLINK("https://www.boe.es/gazeta/dias/1833/10/24/pdfs/GMD-1833-131.pdf#page=2","Abrir facsímil")</f>
        <v>Abrir facsímil</v>
      </c>
      <c r="K1424" s="3" t="s">
        <v>24</v>
      </c>
    </row>
    <row r="1425" spans="1:11" ht="42" customHeight="1">
      <c r="A1425" s="2" t="s">
        <v>3340</v>
      </c>
      <c r="B1425" s="2" t="s">
        <v>3340</v>
      </c>
      <c r="C1425" s="2" t="s">
        <v>33</v>
      </c>
      <c r="D1425" s="2" t="s">
        <v>34</v>
      </c>
      <c r="E1425" s="5" t="s">
        <v>150</v>
      </c>
      <c r="F1425" s="3" t="s">
        <v>151</v>
      </c>
      <c r="G1425" s="3" t="s">
        <v>21</v>
      </c>
      <c r="H1425" s="2" t="s">
        <v>22</v>
      </c>
      <c r="I1425" s="2" t="s">
        <v>3391</v>
      </c>
      <c r="J1425" s="3" t="str">
        <f>HYPERLINK("https://www.boe.es/gazeta/dias/1833/10/24/pdfs/GMD-1833-131.pdf#page=4","Abrir facsímil")</f>
        <v>Abrir facsímil</v>
      </c>
      <c r="K1425" s="3" t="s">
        <v>24</v>
      </c>
    </row>
    <row r="1426" spans="1:11" ht="42" customHeight="1">
      <c r="A1426" s="2" t="s">
        <v>3340</v>
      </c>
      <c r="B1426" s="2" t="s">
        <v>3340</v>
      </c>
      <c r="C1426" s="2" t="s">
        <v>207</v>
      </c>
      <c r="D1426" s="2" t="s">
        <v>18</v>
      </c>
      <c r="E1426" s="5" t="s">
        <v>1138</v>
      </c>
      <c r="F1426" s="3" t="s">
        <v>1139</v>
      </c>
      <c r="G1426" s="3" t="s">
        <v>56</v>
      </c>
      <c r="H1426" s="2" t="s">
        <v>22</v>
      </c>
      <c r="I1426" s="2" t="s">
        <v>3392</v>
      </c>
      <c r="J1426" s="3" t="str">
        <f>HYPERLINK("https://www.boe.es/gazeta/dias/1833/10/26/pdfs/GMD-1833-132.pdf#page=1","Abrir facsímil")</f>
        <v>Abrir facsímil</v>
      </c>
      <c r="K1426" s="3" t="s">
        <v>24</v>
      </c>
    </row>
    <row r="1427" spans="1:11" ht="42" customHeight="1">
      <c r="A1427" s="2" t="s">
        <v>3340</v>
      </c>
      <c r="B1427" s="2" t="s">
        <v>3340</v>
      </c>
      <c r="C1427" s="2" t="s">
        <v>49</v>
      </c>
      <c r="D1427" s="2" t="s">
        <v>50</v>
      </c>
      <c r="E1427" s="5" t="s">
        <v>1138</v>
      </c>
      <c r="F1427" s="3" t="s">
        <v>1139</v>
      </c>
      <c r="G1427" s="3" t="s">
        <v>37</v>
      </c>
      <c r="H1427" s="2" t="s">
        <v>22</v>
      </c>
      <c r="I1427" s="2" t="s">
        <v>3393</v>
      </c>
      <c r="J1427" s="3" t="str">
        <f>HYPERLINK("https://www.boe.es/gazeta/dias/1833/10/26/pdfs/GMD-1833-132.pdf#page=2","Abrir facsímil")</f>
        <v>Abrir facsímil</v>
      </c>
      <c r="K1427" s="3" t="s">
        <v>24</v>
      </c>
    </row>
    <row r="1428" spans="1:11" ht="42" customHeight="1">
      <c r="A1428" s="2" t="s">
        <v>3340</v>
      </c>
      <c r="B1428" s="2" t="s">
        <v>3340</v>
      </c>
      <c r="C1428" s="2" t="s">
        <v>26</v>
      </c>
      <c r="D1428" s="2" t="s">
        <v>18</v>
      </c>
      <c r="E1428" s="5" t="s">
        <v>1138</v>
      </c>
      <c r="F1428" s="3" t="s">
        <v>1139</v>
      </c>
      <c r="G1428" s="3" t="s">
        <v>89</v>
      </c>
      <c r="H1428" s="2" t="s">
        <v>22</v>
      </c>
      <c r="I1428" s="2" t="s">
        <v>3394</v>
      </c>
      <c r="J1428" s="3" t="str">
        <f>HYPERLINK("https://www.boe.es/gazeta/dias/1833/10/26/pdfs/GMD-1833-132.pdf#page=3","Abrir facsímil")</f>
        <v>Abrir facsímil</v>
      </c>
      <c r="K1428" s="3" t="s">
        <v>24</v>
      </c>
    </row>
    <row r="1429" spans="1:11" ht="42" customHeight="1">
      <c r="A1429" s="2" t="s">
        <v>3340</v>
      </c>
      <c r="B1429" s="2" t="s">
        <v>3340</v>
      </c>
      <c r="C1429" s="2" t="s">
        <v>17</v>
      </c>
      <c r="D1429" s="2" t="s">
        <v>18</v>
      </c>
      <c r="E1429" s="5" t="s">
        <v>1138</v>
      </c>
      <c r="F1429" s="3" t="s">
        <v>1139</v>
      </c>
      <c r="G1429" s="3" t="s">
        <v>21</v>
      </c>
      <c r="H1429" s="2" t="s">
        <v>22</v>
      </c>
      <c r="I1429" s="2" t="s">
        <v>3395</v>
      </c>
      <c r="J1429" s="3" t="str">
        <f>HYPERLINK("https://www.boe.es/gazeta/dias/1833/10/26/pdfs/GMD-1833-132.pdf#page=4","Abrir facsímil")</f>
        <v>Abrir facsímil</v>
      </c>
      <c r="K1429" s="3" t="s">
        <v>24</v>
      </c>
    </row>
    <row r="1430" spans="1:11" ht="42" customHeight="1">
      <c r="A1430" s="2" t="s">
        <v>3340</v>
      </c>
      <c r="B1430" s="2" t="s">
        <v>3340</v>
      </c>
      <c r="C1430" s="2" t="s">
        <v>207</v>
      </c>
      <c r="D1430" s="2" t="s">
        <v>18</v>
      </c>
      <c r="E1430" s="5" t="s">
        <v>1138</v>
      </c>
      <c r="F1430" s="3" t="s">
        <v>1139</v>
      </c>
      <c r="G1430" s="3" t="s">
        <v>175</v>
      </c>
      <c r="H1430" s="2" t="s">
        <v>22</v>
      </c>
      <c r="I1430" s="2" t="s">
        <v>3396</v>
      </c>
      <c r="J1430" s="3" t="str">
        <f>HYPERLINK("https://www.boe.es/gazeta/dias/1833/10/26/pdfs/GMD-1833-132.pdf#page=7","Abrir facsímil")</f>
        <v>Abrir facsímil</v>
      </c>
      <c r="K1430" s="3" t="s">
        <v>24</v>
      </c>
    </row>
    <row r="1431" spans="1:11" ht="42" customHeight="1">
      <c r="A1431" s="2" t="s">
        <v>3340</v>
      </c>
      <c r="B1431" s="2" t="s">
        <v>3340</v>
      </c>
      <c r="C1431" s="2" t="s">
        <v>49</v>
      </c>
      <c r="D1431" s="2" t="s">
        <v>50</v>
      </c>
      <c r="E1431" s="5" t="s">
        <v>596</v>
      </c>
      <c r="F1431" s="3" t="s">
        <v>597</v>
      </c>
      <c r="G1431" s="3" t="s">
        <v>37</v>
      </c>
      <c r="H1431" s="2" t="s">
        <v>22</v>
      </c>
      <c r="I1431" s="2" t="s">
        <v>3397</v>
      </c>
      <c r="J1431" s="3" t="str">
        <f>HYPERLINK("https://www.boe.es/gazeta/dias/1833/10/29/pdfs/GMD-1833-134.pdf#page=2","Abrir facsímil")</f>
        <v>Abrir facsímil</v>
      </c>
      <c r="K1431" s="3" t="s">
        <v>24</v>
      </c>
    </row>
    <row r="1432" spans="1:11" ht="42" customHeight="1">
      <c r="A1432" s="2" t="s">
        <v>3340</v>
      </c>
      <c r="B1432" s="2" t="s">
        <v>3340</v>
      </c>
      <c r="C1432" s="2" t="s">
        <v>26</v>
      </c>
      <c r="D1432" s="2" t="s">
        <v>18</v>
      </c>
      <c r="E1432" s="5" t="s">
        <v>426</v>
      </c>
      <c r="F1432" s="3" t="s">
        <v>1257</v>
      </c>
      <c r="G1432" s="3" t="s">
        <v>56</v>
      </c>
      <c r="H1432" s="2" t="s">
        <v>22</v>
      </c>
      <c r="I1432" s="2" t="s">
        <v>3398</v>
      </c>
      <c r="J1432" s="3" t="str">
        <f>HYPERLINK("https://www.boe.es/gazeta/dias/1833/10/31/pdfs/GMD-1833-135.pdf#page=1","Abrir facsímil")</f>
        <v>Abrir facsímil</v>
      </c>
      <c r="K1432" s="3" t="s">
        <v>24</v>
      </c>
    </row>
    <row r="1433" spans="1:11" ht="42" customHeight="1">
      <c r="A1433" s="2" t="s">
        <v>3340</v>
      </c>
      <c r="B1433" s="2" t="s">
        <v>3340</v>
      </c>
      <c r="C1433" s="2" t="s">
        <v>207</v>
      </c>
      <c r="D1433" s="2" t="s">
        <v>18</v>
      </c>
      <c r="E1433" s="5" t="s">
        <v>841</v>
      </c>
      <c r="F1433" s="3" t="s">
        <v>842</v>
      </c>
      <c r="G1433" s="3" t="s">
        <v>37</v>
      </c>
      <c r="H1433" s="2" t="s">
        <v>22</v>
      </c>
      <c r="I1433" s="2" t="s">
        <v>3399</v>
      </c>
      <c r="J1433" s="3" t="str">
        <f>HYPERLINK("https://www.boe.es/gazeta/dias/1833/11/02/pdfs/GMD-1833-137.pdf#page=2","Abrir facsímil")</f>
        <v>Abrir facsímil</v>
      </c>
      <c r="K1433" s="3" t="s">
        <v>24</v>
      </c>
    </row>
    <row r="1434" spans="1:11" ht="42" customHeight="1">
      <c r="A1434" s="2" t="s">
        <v>3340</v>
      </c>
      <c r="B1434" s="2" t="s">
        <v>3340</v>
      </c>
      <c r="C1434" s="2" t="s">
        <v>26</v>
      </c>
      <c r="D1434" s="2" t="s">
        <v>18</v>
      </c>
      <c r="E1434" s="5" t="s">
        <v>841</v>
      </c>
      <c r="F1434" s="3" t="s">
        <v>842</v>
      </c>
      <c r="G1434" s="3" t="s">
        <v>127</v>
      </c>
      <c r="H1434" s="2" t="s">
        <v>22</v>
      </c>
      <c r="I1434" s="2" t="s">
        <v>3400</v>
      </c>
      <c r="J1434" s="3" t="str">
        <f>HYPERLINK("https://www.boe.es/gazeta/dias/1833/11/02/pdfs/GMD-1833-137.pdf#page=5","Abrir facsímil")</f>
        <v>Abrir facsímil</v>
      </c>
      <c r="K1434" s="3" t="s">
        <v>24</v>
      </c>
    </row>
    <row r="1435" spans="1:11" ht="42" customHeight="1">
      <c r="A1435" s="2" t="s">
        <v>3340</v>
      </c>
      <c r="B1435" s="2" t="s">
        <v>3340</v>
      </c>
      <c r="C1435" s="2" t="s">
        <v>207</v>
      </c>
      <c r="D1435" s="2" t="s">
        <v>18</v>
      </c>
      <c r="E1435" s="5" t="s">
        <v>141</v>
      </c>
      <c r="F1435" s="3" t="s">
        <v>142</v>
      </c>
      <c r="G1435" s="3" t="s">
        <v>21</v>
      </c>
      <c r="H1435" s="2" t="s">
        <v>22</v>
      </c>
      <c r="I1435" s="2" t="s">
        <v>3401</v>
      </c>
      <c r="J1435" s="3" t="str">
        <f>HYPERLINK("https://www.boe.es/gazeta/dias/1833/11/05/pdfs/GMD-1833-138.pdf#page=4","Abrir facsímil")</f>
        <v>Abrir facsímil</v>
      </c>
      <c r="K1435" s="3" t="s">
        <v>24</v>
      </c>
    </row>
    <row r="1436" spans="1:11" ht="42" customHeight="1">
      <c r="A1436" s="2" t="s">
        <v>3340</v>
      </c>
      <c r="B1436" s="2" t="s">
        <v>3340</v>
      </c>
      <c r="C1436" s="2" t="s">
        <v>122</v>
      </c>
      <c r="D1436" s="2" t="s">
        <v>18</v>
      </c>
      <c r="E1436" s="5" t="s">
        <v>364</v>
      </c>
      <c r="F1436" s="3" t="s">
        <v>365</v>
      </c>
      <c r="G1436" s="3" t="s">
        <v>56</v>
      </c>
      <c r="H1436" s="2" t="s">
        <v>22</v>
      </c>
      <c r="I1436" s="2" t="s">
        <v>3402</v>
      </c>
      <c r="J1436" s="3" t="str">
        <f>HYPERLINK("https://www.boe.es/gazeta/dias/1833/11/07/pdfs/GMD-1833-139.pdf#page=1","Abrir facsímil")</f>
        <v>Abrir facsímil</v>
      </c>
      <c r="K1436" s="3" t="s">
        <v>24</v>
      </c>
    </row>
    <row r="1437" spans="1:11" ht="42" customHeight="1">
      <c r="A1437" s="2" t="s">
        <v>3340</v>
      </c>
      <c r="B1437" s="2" t="s">
        <v>3340</v>
      </c>
      <c r="C1437" s="2" t="s">
        <v>207</v>
      </c>
      <c r="D1437" s="2" t="s">
        <v>18</v>
      </c>
      <c r="E1437" s="5" t="s">
        <v>364</v>
      </c>
      <c r="F1437" s="3" t="s">
        <v>365</v>
      </c>
      <c r="G1437" s="3" t="s">
        <v>37</v>
      </c>
      <c r="H1437" s="2" t="s">
        <v>22</v>
      </c>
      <c r="I1437" s="2" t="s">
        <v>3403</v>
      </c>
      <c r="J1437" s="3" t="str">
        <f>HYPERLINK("https://www.boe.es/gazeta/dias/1833/11/07/pdfs/GMD-1833-139.pdf#page=2","Abrir facsímil")</f>
        <v>Abrir facsímil</v>
      </c>
      <c r="K1437" s="3" t="s">
        <v>24</v>
      </c>
    </row>
    <row r="1438" spans="1:11" ht="42" customHeight="1">
      <c r="A1438" s="2" t="s">
        <v>3340</v>
      </c>
      <c r="B1438" s="2" t="s">
        <v>3340</v>
      </c>
      <c r="C1438" s="2" t="s">
        <v>207</v>
      </c>
      <c r="D1438" s="2" t="s">
        <v>18</v>
      </c>
      <c r="E1438" s="5" t="s">
        <v>241</v>
      </c>
      <c r="F1438" s="3" t="s">
        <v>242</v>
      </c>
      <c r="G1438" s="3" t="s">
        <v>56</v>
      </c>
      <c r="H1438" s="2" t="s">
        <v>22</v>
      </c>
      <c r="I1438" s="2" t="s">
        <v>3404</v>
      </c>
      <c r="J1438" s="3" t="str">
        <f>HYPERLINK("https://www.boe.es/gazeta/dias/1833/11/09/pdfs/GMD-1833-140.pdf#page=1","Abrir facsímil")</f>
        <v>Abrir facsímil</v>
      </c>
      <c r="K1438" s="3" t="s">
        <v>24</v>
      </c>
    </row>
    <row r="1439" spans="1:11" ht="42" customHeight="1">
      <c r="A1439" s="2" t="s">
        <v>3340</v>
      </c>
      <c r="B1439" s="2" t="s">
        <v>3340</v>
      </c>
      <c r="C1439" s="2" t="s">
        <v>207</v>
      </c>
      <c r="D1439" s="2" t="s">
        <v>18</v>
      </c>
      <c r="E1439" s="5" t="s">
        <v>241</v>
      </c>
      <c r="F1439" s="3" t="s">
        <v>242</v>
      </c>
      <c r="G1439" s="3" t="s">
        <v>37</v>
      </c>
      <c r="H1439" s="2" t="s">
        <v>22</v>
      </c>
      <c r="I1439" s="2" t="s">
        <v>3405</v>
      </c>
      <c r="J1439" s="3" t="str">
        <f>HYPERLINK("https://www.boe.es/gazeta/dias/1833/11/09/pdfs/GMD-1833-140.pdf#page=2","Abrir facsímil")</f>
        <v>Abrir facsímil</v>
      </c>
      <c r="K1439" s="3" t="s">
        <v>24</v>
      </c>
    </row>
    <row r="1440" spans="1:11" ht="42" customHeight="1">
      <c r="A1440" s="2" t="s">
        <v>3340</v>
      </c>
      <c r="B1440" s="2" t="s">
        <v>3340</v>
      </c>
      <c r="C1440" s="2" t="s">
        <v>26</v>
      </c>
      <c r="D1440" s="2" t="s">
        <v>18</v>
      </c>
      <c r="E1440" s="5" t="s">
        <v>241</v>
      </c>
      <c r="F1440" s="3" t="s">
        <v>242</v>
      </c>
      <c r="G1440" s="3" t="s">
        <v>21</v>
      </c>
      <c r="H1440" s="2" t="s">
        <v>22</v>
      </c>
      <c r="I1440" s="2" t="s">
        <v>3406</v>
      </c>
      <c r="J1440" s="3" t="str">
        <f>HYPERLINK("https://www.boe.es/gazeta/dias/1833/11/09/pdfs/GMD-1833-140.pdf#page=4","Abrir facsímil")</f>
        <v>Abrir facsímil</v>
      </c>
      <c r="K1440" s="3" t="s">
        <v>24</v>
      </c>
    </row>
    <row r="1441" spans="1:11" ht="42" customHeight="1">
      <c r="A1441" s="2" t="s">
        <v>3340</v>
      </c>
      <c r="B1441" s="2" t="s">
        <v>3340</v>
      </c>
      <c r="C1441" s="2" t="s">
        <v>122</v>
      </c>
      <c r="D1441" s="2" t="s">
        <v>18</v>
      </c>
      <c r="E1441" s="5" t="s">
        <v>1079</v>
      </c>
      <c r="F1441" s="3" t="s">
        <v>1080</v>
      </c>
      <c r="G1441" s="3" t="s">
        <v>56</v>
      </c>
      <c r="H1441" s="2" t="s">
        <v>22</v>
      </c>
      <c r="I1441" s="2" t="s">
        <v>3407</v>
      </c>
      <c r="J1441" s="3" t="str">
        <f>HYPERLINK("https://www.boe.es/gazeta/dias/1833/11/12/pdfs/GMD-1833-141.pdf#page=1","Abrir facsímil")</f>
        <v>Abrir facsímil</v>
      </c>
      <c r="K1441" s="3" t="s">
        <v>24</v>
      </c>
    </row>
    <row r="1442" spans="1:11" ht="42" customHeight="1">
      <c r="A1442" s="2" t="s">
        <v>3340</v>
      </c>
      <c r="B1442" s="2" t="s">
        <v>3340</v>
      </c>
      <c r="C1442" s="2" t="s">
        <v>122</v>
      </c>
      <c r="D1442" s="2" t="s">
        <v>18</v>
      </c>
      <c r="E1442" s="5" t="s">
        <v>1079</v>
      </c>
      <c r="F1442" s="3" t="s">
        <v>1080</v>
      </c>
      <c r="G1442" s="3" t="s">
        <v>37</v>
      </c>
      <c r="H1442" s="2" t="s">
        <v>22</v>
      </c>
      <c r="I1442" s="2" t="s">
        <v>3408</v>
      </c>
      <c r="J1442" s="3" t="str">
        <f>HYPERLINK("https://www.boe.es/gazeta/dias/1833/11/12/pdfs/GMD-1833-141.pdf#page=2","Abrir facsímil")</f>
        <v>Abrir facsímil</v>
      </c>
      <c r="K1442" s="3" t="s">
        <v>24</v>
      </c>
    </row>
    <row r="1443" spans="1:11" ht="42" customHeight="1">
      <c r="A1443" s="2" t="s">
        <v>3340</v>
      </c>
      <c r="B1443" s="2" t="s">
        <v>3340</v>
      </c>
      <c r="C1443" s="2" t="s">
        <v>49</v>
      </c>
      <c r="D1443" s="2" t="s">
        <v>50</v>
      </c>
      <c r="E1443" s="5" t="s">
        <v>1079</v>
      </c>
      <c r="F1443" s="3" t="s">
        <v>1080</v>
      </c>
      <c r="G1443" s="3" t="s">
        <v>89</v>
      </c>
      <c r="H1443" s="2" t="s">
        <v>22</v>
      </c>
      <c r="I1443" s="2" t="s">
        <v>3409</v>
      </c>
      <c r="J1443" s="3" t="str">
        <f>HYPERLINK("https://www.boe.es/gazeta/dias/1833/11/12/pdfs/GMD-1833-141.pdf#page=3","Abrir facsímil")</f>
        <v>Abrir facsímil</v>
      </c>
      <c r="K1443" s="3" t="s">
        <v>24</v>
      </c>
    </row>
    <row r="1444" spans="1:11" ht="42" customHeight="1">
      <c r="A1444" s="2" t="s">
        <v>3340</v>
      </c>
      <c r="B1444" s="2" t="s">
        <v>3340</v>
      </c>
      <c r="C1444" s="2" t="s">
        <v>207</v>
      </c>
      <c r="D1444" s="2" t="s">
        <v>18</v>
      </c>
      <c r="E1444" s="5" t="s">
        <v>324</v>
      </c>
      <c r="F1444" s="3" t="s">
        <v>325</v>
      </c>
      <c r="G1444" s="3" t="s">
        <v>56</v>
      </c>
      <c r="H1444" s="2" t="s">
        <v>22</v>
      </c>
      <c r="I1444" s="2" t="s">
        <v>3410</v>
      </c>
      <c r="J1444" s="3" t="str">
        <f>HYPERLINK("https://www.boe.es/gazeta/dias/1833/11/14/pdfs/GMD-1833-142.pdf#page=1","Abrir facsímil")</f>
        <v>Abrir facsímil</v>
      </c>
      <c r="K1444" s="3" t="s">
        <v>24</v>
      </c>
    </row>
    <row r="1445" spans="1:11" ht="42" customHeight="1">
      <c r="A1445" s="2" t="s">
        <v>3340</v>
      </c>
      <c r="B1445" s="2" t="s">
        <v>3340</v>
      </c>
      <c r="C1445" s="2" t="s">
        <v>49</v>
      </c>
      <c r="D1445" s="2" t="s">
        <v>50</v>
      </c>
      <c r="E1445" s="5" t="s">
        <v>324</v>
      </c>
      <c r="F1445" s="3" t="s">
        <v>325</v>
      </c>
      <c r="G1445" s="3" t="s">
        <v>37</v>
      </c>
      <c r="H1445" s="2" t="s">
        <v>22</v>
      </c>
      <c r="I1445" s="2" t="s">
        <v>3411</v>
      </c>
      <c r="J1445" s="3" t="str">
        <f>HYPERLINK("https://www.boe.es/gazeta/dias/1833/11/14/pdfs/GMD-1833-142.pdf#page=2","Abrir facsímil")</f>
        <v>Abrir facsímil</v>
      </c>
      <c r="K1445" s="3" t="s">
        <v>24</v>
      </c>
    </row>
    <row r="1446" spans="1:11" ht="42" customHeight="1">
      <c r="A1446" s="2" t="s">
        <v>3340</v>
      </c>
      <c r="B1446" s="2" t="s">
        <v>3340</v>
      </c>
      <c r="C1446" s="2" t="s">
        <v>33</v>
      </c>
      <c r="D1446" s="2" t="s">
        <v>34</v>
      </c>
      <c r="E1446" s="5" t="s">
        <v>110</v>
      </c>
      <c r="F1446" s="3" t="s">
        <v>111</v>
      </c>
      <c r="G1446" s="3" t="s">
        <v>56</v>
      </c>
      <c r="H1446" s="2" t="s">
        <v>22</v>
      </c>
      <c r="I1446" s="2" t="s">
        <v>3412</v>
      </c>
      <c r="J1446" s="3" t="str">
        <f>HYPERLINK("https://www.boe.es/gazeta/dias/1833/11/16/pdfs/GMD-1833-143.pdf#page=1","Abrir facsímil")</f>
        <v>Abrir facsímil</v>
      </c>
      <c r="K1446" s="3" t="s">
        <v>24</v>
      </c>
    </row>
    <row r="1447" spans="1:11" ht="42" customHeight="1">
      <c r="A1447" s="2" t="s">
        <v>3340</v>
      </c>
      <c r="B1447" s="2" t="s">
        <v>3340</v>
      </c>
      <c r="C1447" s="2" t="s">
        <v>26</v>
      </c>
      <c r="D1447" s="2" t="s">
        <v>18</v>
      </c>
      <c r="E1447" s="5" t="s">
        <v>110</v>
      </c>
      <c r="F1447" s="3" t="s">
        <v>111</v>
      </c>
      <c r="G1447" s="3" t="s">
        <v>37</v>
      </c>
      <c r="H1447" s="2" t="s">
        <v>22</v>
      </c>
      <c r="I1447" s="2" t="s">
        <v>3413</v>
      </c>
      <c r="J1447" s="3" t="str">
        <f>HYPERLINK("https://www.boe.es/gazeta/dias/1833/11/16/pdfs/GMD-1833-143.pdf#page=2","Abrir facsímil")</f>
        <v>Abrir facsímil</v>
      </c>
      <c r="K1447" s="3" t="s">
        <v>24</v>
      </c>
    </row>
    <row r="1448" spans="1:11" ht="42" customHeight="1">
      <c r="A1448" s="2" t="s">
        <v>3340</v>
      </c>
      <c r="B1448" s="2" t="s">
        <v>3340</v>
      </c>
      <c r="C1448" s="2" t="s">
        <v>207</v>
      </c>
      <c r="D1448" s="2" t="s">
        <v>18</v>
      </c>
      <c r="E1448" s="5" t="s">
        <v>272</v>
      </c>
      <c r="F1448" s="3" t="s">
        <v>273</v>
      </c>
      <c r="G1448" s="3" t="s">
        <v>56</v>
      </c>
      <c r="H1448" s="2" t="s">
        <v>22</v>
      </c>
      <c r="I1448" s="2" t="s">
        <v>3414</v>
      </c>
      <c r="J1448" s="3" t="str">
        <f>HYPERLINK("https://www.boe.es/gazeta/dias/1833/11/19/pdfs/GMD-1833-144.pdf#page=1","Abrir facsímil")</f>
        <v>Abrir facsímil</v>
      </c>
      <c r="K1448" s="3" t="s">
        <v>24</v>
      </c>
    </row>
    <row r="1449" spans="1:11" ht="42" customHeight="1">
      <c r="A1449" s="2" t="s">
        <v>3340</v>
      </c>
      <c r="B1449" s="2" t="s">
        <v>3340</v>
      </c>
      <c r="C1449" s="2" t="s">
        <v>131</v>
      </c>
      <c r="D1449" s="2" t="s">
        <v>18</v>
      </c>
      <c r="E1449" s="5" t="s">
        <v>272</v>
      </c>
      <c r="F1449" s="3" t="s">
        <v>273</v>
      </c>
      <c r="G1449" s="3" t="s">
        <v>37</v>
      </c>
      <c r="H1449" s="2" t="s">
        <v>22</v>
      </c>
      <c r="I1449" s="2" t="s">
        <v>3415</v>
      </c>
      <c r="J1449" s="3" t="str">
        <f>HYPERLINK("https://www.boe.es/gazeta/dias/1833/11/19/pdfs/GMD-1833-144.pdf#page=2","Abrir facsímil")</f>
        <v>Abrir facsímil</v>
      </c>
      <c r="K1449" s="3" t="s">
        <v>24</v>
      </c>
    </row>
    <row r="1450" spans="1:11" ht="42" customHeight="1">
      <c r="A1450" s="2" t="s">
        <v>3340</v>
      </c>
      <c r="B1450" s="2" t="s">
        <v>3340</v>
      </c>
      <c r="C1450" s="2" t="s">
        <v>33</v>
      </c>
      <c r="D1450" s="2" t="s">
        <v>34</v>
      </c>
      <c r="E1450" s="5" t="s">
        <v>233</v>
      </c>
      <c r="F1450" s="3" t="s">
        <v>234</v>
      </c>
      <c r="G1450" s="3" t="s">
        <v>37</v>
      </c>
      <c r="H1450" s="2" t="s">
        <v>22</v>
      </c>
      <c r="I1450" s="2" t="s">
        <v>3416</v>
      </c>
      <c r="J1450" s="3" t="str">
        <f>HYPERLINK("https://www.boe.es/gazeta/dias/1833/11/21/pdfs/GMD-1833-146.pdf#page=2","Abrir facsímil")</f>
        <v>Abrir facsímil</v>
      </c>
      <c r="K1450" s="3" t="s">
        <v>24</v>
      </c>
    </row>
    <row r="1451" spans="1:11" ht="42" customHeight="1">
      <c r="A1451" s="2" t="s">
        <v>3340</v>
      </c>
      <c r="B1451" s="2" t="s">
        <v>3340</v>
      </c>
      <c r="C1451" s="2" t="s">
        <v>26</v>
      </c>
      <c r="D1451" s="2" t="s">
        <v>18</v>
      </c>
      <c r="E1451" s="5" t="s">
        <v>409</v>
      </c>
      <c r="F1451" s="3" t="s">
        <v>410</v>
      </c>
      <c r="G1451" s="3" t="s">
        <v>37</v>
      </c>
      <c r="H1451" s="2" t="s">
        <v>22</v>
      </c>
      <c r="I1451" s="2" t="s">
        <v>3417</v>
      </c>
      <c r="J1451" s="3" t="str">
        <f>HYPERLINK("https://www.boe.es/gazeta/dias/1833/11/23/pdfs/GMD-1833-147.pdf#page=2","Abrir facsímil")</f>
        <v>Abrir facsímil</v>
      </c>
      <c r="K1451" s="3" t="s">
        <v>24</v>
      </c>
    </row>
    <row r="1452" spans="1:11" ht="42" customHeight="1">
      <c r="A1452" s="2" t="s">
        <v>3340</v>
      </c>
      <c r="B1452" s="2" t="s">
        <v>3340</v>
      </c>
      <c r="C1452" s="2" t="s">
        <v>26</v>
      </c>
      <c r="D1452" s="2" t="s">
        <v>18</v>
      </c>
      <c r="E1452" s="5" t="s">
        <v>409</v>
      </c>
      <c r="F1452" s="3" t="s">
        <v>410</v>
      </c>
      <c r="G1452" s="3" t="s">
        <v>21</v>
      </c>
      <c r="H1452" s="2" t="s">
        <v>22</v>
      </c>
      <c r="I1452" s="2" t="s">
        <v>3418</v>
      </c>
      <c r="J1452" s="3" t="str">
        <f>HYPERLINK("https://www.boe.es/gazeta/dias/1833/11/23/pdfs/GMD-1833-147.pdf#page=4","Abrir facsímil")</f>
        <v>Abrir facsímil</v>
      </c>
      <c r="K1452" s="3" t="s">
        <v>24</v>
      </c>
    </row>
    <row r="1453" spans="1:11" ht="42" customHeight="1">
      <c r="A1453" s="2" t="s">
        <v>3340</v>
      </c>
      <c r="B1453" s="2" t="s">
        <v>3340</v>
      </c>
      <c r="C1453" s="2" t="s">
        <v>207</v>
      </c>
      <c r="D1453" s="2" t="s">
        <v>18</v>
      </c>
      <c r="E1453" s="5" t="s">
        <v>409</v>
      </c>
      <c r="F1453" s="3" t="s">
        <v>410</v>
      </c>
      <c r="G1453" s="3" t="s">
        <v>127</v>
      </c>
      <c r="H1453" s="2" t="s">
        <v>22</v>
      </c>
      <c r="I1453" s="2" t="s">
        <v>3419</v>
      </c>
      <c r="J1453" s="3" t="str">
        <f>HYPERLINK("https://www.boe.es/gazeta/dias/1833/11/23/pdfs/GMD-1833-147.pdf#page=5","Abrir facsímil")</f>
        <v>Abrir facsímil</v>
      </c>
      <c r="K1453" s="3" t="s">
        <v>24</v>
      </c>
    </row>
    <row r="1454" spans="1:11" ht="42" customHeight="1">
      <c r="A1454" s="2" t="s">
        <v>3340</v>
      </c>
      <c r="B1454" s="2" t="s">
        <v>3340</v>
      </c>
      <c r="C1454" s="2" t="s">
        <v>207</v>
      </c>
      <c r="D1454" s="2" t="s">
        <v>18</v>
      </c>
      <c r="E1454" s="5" t="s">
        <v>72</v>
      </c>
      <c r="F1454" s="3" t="s">
        <v>73</v>
      </c>
      <c r="G1454" s="3" t="s">
        <v>74</v>
      </c>
      <c r="H1454" s="2" t="s">
        <v>22</v>
      </c>
      <c r="I1454" s="2" t="s">
        <v>3420</v>
      </c>
      <c r="J1454" s="3" t="str">
        <f>HYPERLINK("https://www.boe.es/gazeta/dias/1833/11/26/pdfs/GMD-1833-150.pdf#page=2","Abrir facsímil")</f>
        <v>Abrir facsímil</v>
      </c>
      <c r="K1454" s="3" t="s">
        <v>24</v>
      </c>
    </row>
    <row r="1455" spans="1:11" ht="42" customHeight="1">
      <c r="A1455" s="2" t="s">
        <v>3340</v>
      </c>
      <c r="B1455" s="2" t="s">
        <v>3340</v>
      </c>
      <c r="C1455" s="2" t="s">
        <v>33</v>
      </c>
      <c r="D1455" s="2" t="s">
        <v>34</v>
      </c>
      <c r="E1455" s="5" t="s">
        <v>72</v>
      </c>
      <c r="F1455" s="3" t="s">
        <v>73</v>
      </c>
      <c r="G1455" s="3" t="s">
        <v>56</v>
      </c>
      <c r="H1455" s="2" t="s">
        <v>22</v>
      </c>
      <c r="I1455" s="2" t="s">
        <v>3421</v>
      </c>
      <c r="J1455" s="3" t="str">
        <f>HYPERLINK("https://www.boe.es/gazeta/dias/1833/11/26/pdfs/GMD-1833-150.pdf#page=1","Abrir facsímil")</f>
        <v>Abrir facsímil</v>
      </c>
      <c r="K1455" s="3" t="s">
        <v>24</v>
      </c>
    </row>
    <row r="1456" spans="1:11" ht="42" customHeight="1">
      <c r="A1456" s="2" t="s">
        <v>3340</v>
      </c>
      <c r="B1456" s="2" t="s">
        <v>3340</v>
      </c>
      <c r="C1456" s="2" t="s">
        <v>122</v>
      </c>
      <c r="D1456" s="2" t="s">
        <v>18</v>
      </c>
      <c r="E1456" s="5" t="s">
        <v>671</v>
      </c>
      <c r="F1456" s="3" t="s">
        <v>672</v>
      </c>
      <c r="G1456" s="3" t="s">
        <v>56</v>
      </c>
      <c r="H1456" s="2" t="s">
        <v>22</v>
      </c>
      <c r="I1456" s="2" t="s">
        <v>3422</v>
      </c>
      <c r="J1456" s="3" t="str">
        <f>HYPERLINK("https://www.boe.es/gazeta/dias/1833/11/28/pdfs/GMD-1833-151.pdf#page=1","Abrir facsímil")</f>
        <v>Abrir facsímil</v>
      </c>
      <c r="K1456" s="3" t="s">
        <v>24</v>
      </c>
    </row>
    <row r="1457" spans="1:11" ht="42" customHeight="1">
      <c r="A1457" s="2" t="s">
        <v>3340</v>
      </c>
      <c r="B1457" s="2" t="s">
        <v>3340</v>
      </c>
      <c r="C1457" s="2" t="s">
        <v>17</v>
      </c>
      <c r="D1457" s="2" t="s">
        <v>18</v>
      </c>
      <c r="E1457" s="5" t="s">
        <v>671</v>
      </c>
      <c r="F1457" s="3" t="s">
        <v>672</v>
      </c>
      <c r="G1457" s="3" t="s">
        <v>37</v>
      </c>
      <c r="H1457" s="2" t="s">
        <v>22</v>
      </c>
      <c r="I1457" s="2" t="s">
        <v>3423</v>
      </c>
      <c r="J1457" s="3" t="str">
        <f>HYPERLINK("https://www.boe.es/gazeta/dias/1833/11/28/pdfs/GMD-1833-151.pdf#page=2","Abrir facsímil")</f>
        <v>Abrir facsímil</v>
      </c>
      <c r="K1457" s="3" t="s">
        <v>24</v>
      </c>
    </row>
    <row r="1458" spans="1:11" ht="42" customHeight="1">
      <c r="A1458" s="2" t="s">
        <v>3340</v>
      </c>
      <c r="B1458" s="2" t="s">
        <v>3340</v>
      </c>
      <c r="C1458" s="2" t="s">
        <v>33</v>
      </c>
      <c r="D1458" s="2" t="s">
        <v>191</v>
      </c>
      <c r="E1458" s="5" t="s">
        <v>1977</v>
      </c>
      <c r="F1458" s="3" t="s">
        <v>1978</v>
      </c>
      <c r="G1458" s="3" t="s">
        <v>56</v>
      </c>
      <c r="H1458" s="2" t="s">
        <v>22</v>
      </c>
      <c r="I1458" s="2" t="s">
        <v>3424</v>
      </c>
      <c r="J1458" s="3" t="str">
        <f>HYPERLINK("https://www.boe.es/gazeta/dias/1833/11/29/pdfs/GMD-1833-152E.pdf#page=1","Abrir facsímil")</f>
        <v>Abrir facsímil</v>
      </c>
      <c r="K1458" s="3" t="s">
        <v>24</v>
      </c>
    </row>
    <row r="1459" spans="1:11" ht="42" customHeight="1">
      <c r="A1459" s="2" t="s">
        <v>3340</v>
      </c>
      <c r="B1459" s="2" t="s">
        <v>3340</v>
      </c>
      <c r="C1459" s="2" t="s">
        <v>26</v>
      </c>
      <c r="D1459" s="2" t="s">
        <v>18</v>
      </c>
      <c r="E1459" s="5" t="s">
        <v>787</v>
      </c>
      <c r="F1459" s="3" t="s">
        <v>788</v>
      </c>
      <c r="G1459" s="3" t="s">
        <v>56</v>
      </c>
      <c r="H1459" s="2" t="s">
        <v>22</v>
      </c>
      <c r="I1459" s="2" t="s">
        <v>3425</v>
      </c>
      <c r="J1459" s="3" t="str">
        <f>HYPERLINK("https://www.boe.es/gazeta/dias/1833/11/30/pdfs/GMD-1833-153.pdf#page=1","Abrir facsímil")</f>
        <v>Abrir facsímil</v>
      </c>
      <c r="K1459" s="3" t="s">
        <v>24</v>
      </c>
    </row>
    <row r="1460" spans="1:11" ht="42" customHeight="1">
      <c r="A1460" s="2" t="s">
        <v>3340</v>
      </c>
      <c r="B1460" s="2" t="s">
        <v>3340</v>
      </c>
      <c r="C1460" s="2" t="s">
        <v>207</v>
      </c>
      <c r="D1460" s="2" t="s">
        <v>18</v>
      </c>
      <c r="E1460" s="5" t="s">
        <v>787</v>
      </c>
      <c r="F1460" s="3" t="s">
        <v>788</v>
      </c>
      <c r="G1460" s="3" t="s">
        <v>37</v>
      </c>
      <c r="H1460" s="2" t="s">
        <v>22</v>
      </c>
      <c r="I1460" s="2" t="s">
        <v>3426</v>
      </c>
      <c r="J1460" s="3" t="str">
        <f>HYPERLINK("https://www.boe.es/gazeta/dias/1833/11/30/pdfs/GMD-1833-153.pdf#page=2","Abrir facsímil")</f>
        <v>Abrir facsímil</v>
      </c>
      <c r="K1460" s="3" t="s">
        <v>24</v>
      </c>
    </row>
    <row r="1461" spans="1:11" ht="42" customHeight="1">
      <c r="A1461" s="2" t="s">
        <v>3340</v>
      </c>
      <c r="B1461" s="2" t="s">
        <v>3340</v>
      </c>
      <c r="C1461" s="2" t="s">
        <v>207</v>
      </c>
      <c r="D1461" s="2" t="s">
        <v>18</v>
      </c>
      <c r="E1461" s="5" t="s">
        <v>787</v>
      </c>
      <c r="F1461" s="3" t="s">
        <v>788</v>
      </c>
      <c r="G1461" s="3" t="s">
        <v>21</v>
      </c>
      <c r="H1461" s="2" t="s">
        <v>22</v>
      </c>
      <c r="I1461" s="2" t="s">
        <v>3427</v>
      </c>
      <c r="J1461" s="3" t="str">
        <f>HYPERLINK("https://www.boe.es/gazeta/dias/1833/11/30/pdfs/GMD-1833-153.pdf#page=4","Abrir facsímil")</f>
        <v>Abrir facsímil</v>
      </c>
      <c r="K1461" s="3" t="s">
        <v>24</v>
      </c>
    </row>
    <row r="1462" spans="1:11" ht="42" customHeight="1">
      <c r="A1462" s="2" t="s">
        <v>3340</v>
      </c>
      <c r="B1462" s="2" t="s">
        <v>3340</v>
      </c>
      <c r="C1462" s="2" t="s">
        <v>207</v>
      </c>
      <c r="D1462" s="2" t="s">
        <v>18</v>
      </c>
      <c r="E1462" s="5" t="s">
        <v>958</v>
      </c>
      <c r="F1462" s="3" t="s">
        <v>959</v>
      </c>
      <c r="G1462" s="3" t="s">
        <v>960</v>
      </c>
      <c r="H1462" s="2" t="s">
        <v>22</v>
      </c>
      <c r="I1462" s="2" t="s">
        <v>3428</v>
      </c>
      <c r="J1462" s="3" t="str">
        <f>HYPERLINK("https://www.boe.es/gazeta/dias/1833/12/03/pdfs/GMD-1833-154.pdf#page=4","Abrir facsímil")</f>
        <v>Abrir facsímil</v>
      </c>
      <c r="K1462" s="3" t="s">
        <v>24</v>
      </c>
    </row>
    <row r="1463" spans="1:11" ht="42" customHeight="1">
      <c r="A1463" s="2" t="s">
        <v>3340</v>
      </c>
      <c r="B1463" s="2" t="s">
        <v>3340</v>
      </c>
      <c r="C1463" s="2" t="s">
        <v>207</v>
      </c>
      <c r="D1463" s="2" t="s">
        <v>18</v>
      </c>
      <c r="E1463" s="5" t="s">
        <v>958</v>
      </c>
      <c r="F1463" s="3" t="s">
        <v>959</v>
      </c>
      <c r="G1463" s="3" t="s">
        <v>37</v>
      </c>
      <c r="H1463" s="2" t="s">
        <v>22</v>
      </c>
      <c r="I1463" s="2" t="s">
        <v>3429</v>
      </c>
      <c r="J1463" s="3" t="str">
        <f>HYPERLINK("https://www.boe.es/gazeta/dias/1833/12/03/pdfs/GMD-1833-154.pdf#page=2","Abrir facsímil")</f>
        <v>Abrir facsímil</v>
      </c>
      <c r="K1463" s="3" t="s">
        <v>24</v>
      </c>
    </row>
    <row r="1464" spans="1:11" ht="42" customHeight="1">
      <c r="A1464" s="2" t="s">
        <v>3340</v>
      </c>
      <c r="B1464" s="2" t="s">
        <v>3340</v>
      </c>
      <c r="C1464" s="2" t="s">
        <v>49</v>
      </c>
      <c r="D1464" s="2" t="s">
        <v>50</v>
      </c>
      <c r="E1464" s="5" t="s">
        <v>421</v>
      </c>
      <c r="F1464" s="3" t="s">
        <v>422</v>
      </c>
      <c r="G1464" s="3" t="s">
        <v>89</v>
      </c>
      <c r="H1464" s="2" t="s">
        <v>22</v>
      </c>
      <c r="I1464" s="2" t="s">
        <v>3430</v>
      </c>
      <c r="J1464" s="3" t="str">
        <f>HYPERLINK("https://www.boe.es/gazeta/dias/1833/12/05/pdfs/GMD-1833-155.pdf#page=3","Abrir facsímil")</f>
        <v>Abrir facsímil</v>
      </c>
      <c r="K1464" s="3" t="s">
        <v>24</v>
      </c>
    </row>
    <row r="1465" spans="1:11" ht="42" customHeight="1">
      <c r="A1465" s="2" t="s">
        <v>3340</v>
      </c>
      <c r="B1465" s="2" t="s">
        <v>3340</v>
      </c>
      <c r="C1465" s="2" t="s">
        <v>131</v>
      </c>
      <c r="D1465" s="2" t="s">
        <v>18</v>
      </c>
      <c r="E1465" s="5" t="s">
        <v>421</v>
      </c>
      <c r="F1465" s="3" t="s">
        <v>422</v>
      </c>
      <c r="G1465" s="3" t="s">
        <v>127</v>
      </c>
      <c r="H1465" s="2" t="s">
        <v>22</v>
      </c>
      <c r="I1465" s="2" t="s">
        <v>3431</v>
      </c>
      <c r="J1465" s="3" t="str">
        <f>HYPERLINK("https://www.boe.es/gazeta/dias/1833/12/05/pdfs/GMD-1833-155.pdf#page=5","Abrir facsímil")</f>
        <v>Abrir facsímil</v>
      </c>
      <c r="K1465" s="3" t="s">
        <v>24</v>
      </c>
    </row>
    <row r="1466" spans="1:11" ht="42" customHeight="1">
      <c r="A1466" s="2" t="s">
        <v>3340</v>
      </c>
      <c r="B1466" s="2" t="s">
        <v>3340</v>
      </c>
      <c r="C1466" s="2" t="s">
        <v>207</v>
      </c>
      <c r="D1466" s="2" t="s">
        <v>18</v>
      </c>
      <c r="E1466" s="5" t="s">
        <v>43</v>
      </c>
      <c r="F1466" s="3" t="s">
        <v>44</v>
      </c>
      <c r="G1466" s="3" t="s">
        <v>89</v>
      </c>
      <c r="H1466" s="2" t="s">
        <v>22</v>
      </c>
      <c r="I1466" s="2" t="s">
        <v>3432</v>
      </c>
      <c r="J1466" s="3" t="str">
        <f>HYPERLINK("https://www.boe.es/gazeta/dias/1833/12/07/pdfs/GMD-1833-156.pdf#page=3","Abrir facsímil")</f>
        <v>Abrir facsímil</v>
      </c>
      <c r="K1466" s="3" t="s">
        <v>24</v>
      </c>
    </row>
    <row r="1467" spans="1:11" ht="42" customHeight="1">
      <c r="A1467" s="2" t="s">
        <v>3340</v>
      </c>
      <c r="B1467" s="2" t="s">
        <v>3340</v>
      </c>
      <c r="C1467" s="2" t="s">
        <v>49</v>
      </c>
      <c r="D1467" s="2" t="s">
        <v>50</v>
      </c>
      <c r="E1467" s="5" t="s">
        <v>2600</v>
      </c>
      <c r="F1467" s="3" t="s">
        <v>2601</v>
      </c>
      <c r="G1467" s="3" t="s">
        <v>89</v>
      </c>
      <c r="H1467" s="2" t="s">
        <v>22</v>
      </c>
      <c r="I1467" s="2" t="s">
        <v>3433</v>
      </c>
      <c r="J1467" s="3" t="str">
        <f>HYPERLINK("https://www.boe.es/gazeta/dias/1833/12/10/pdfs/GMD-1833-157.pdf#page=3","Abrir facsímil")</f>
        <v>Abrir facsímil</v>
      </c>
      <c r="K1467" s="3" t="s">
        <v>24</v>
      </c>
    </row>
    <row r="1468" spans="1:11" ht="42" customHeight="1">
      <c r="A1468" s="2" t="s">
        <v>3340</v>
      </c>
      <c r="B1468" s="2" t="s">
        <v>3340</v>
      </c>
      <c r="C1468" s="2" t="s">
        <v>33</v>
      </c>
      <c r="D1468" s="2" t="s">
        <v>34</v>
      </c>
      <c r="E1468" s="5" t="s">
        <v>2600</v>
      </c>
      <c r="F1468" s="3" t="s">
        <v>2601</v>
      </c>
      <c r="G1468" s="3" t="s">
        <v>45</v>
      </c>
      <c r="H1468" s="2" t="s">
        <v>22</v>
      </c>
      <c r="I1468" s="2" t="s">
        <v>3434</v>
      </c>
      <c r="J1468" s="3" t="str">
        <f>HYPERLINK("https://www.boe.es/gazeta/dias/1833/12/10/pdfs/GMD-1833-157.pdf#page=6","Abrir facsímil")</f>
        <v>Abrir facsímil</v>
      </c>
      <c r="K1468" s="3" t="s">
        <v>24</v>
      </c>
    </row>
    <row r="1469" spans="1:11" ht="42" customHeight="1">
      <c r="A1469" s="2" t="s">
        <v>3340</v>
      </c>
      <c r="B1469" s="2" t="s">
        <v>3340</v>
      </c>
      <c r="C1469" s="2" t="s">
        <v>49</v>
      </c>
      <c r="D1469" s="2" t="s">
        <v>50</v>
      </c>
      <c r="E1469" s="5" t="s">
        <v>277</v>
      </c>
      <c r="F1469" s="3" t="s">
        <v>278</v>
      </c>
      <c r="G1469" s="3" t="s">
        <v>2197</v>
      </c>
      <c r="H1469" s="2" t="s">
        <v>22</v>
      </c>
      <c r="I1469" s="2" t="s">
        <v>3435</v>
      </c>
      <c r="J1469" s="3" t="str">
        <f>HYPERLINK("https://www.boe.es/gazeta/dias/1833/12/12/pdfs/GMD-1833-158.pdf#page=5","Abrir facsímil")</f>
        <v>Abrir facsímil</v>
      </c>
      <c r="K1469" s="3" t="s">
        <v>24</v>
      </c>
    </row>
    <row r="1470" spans="1:11" ht="42" customHeight="1">
      <c r="A1470" s="2" t="s">
        <v>3340</v>
      </c>
      <c r="B1470" s="2" t="s">
        <v>3340</v>
      </c>
      <c r="C1470" s="2" t="s">
        <v>207</v>
      </c>
      <c r="D1470" s="2" t="s">
        <v>18</v>
      </c>
      <c r="E1470" s="5" t="s">
        <v>277</v>
      </c>
      <c r="F1470" s="3" t="s">
        <v>278</v>
      </c>
      <c r="G1470" s="3" t="s">
        <v>89</v>
      </c>
      <c r="H1470" s="2" t="s">
        <v>22</v>
      </c>
      <c r="I1470" s="2" t="s">
        <v>3436</v>
      </c>
      <c r="J1470" s="3" t="str">
        <f>HYPERLINK("https://www.boe.es/gazeta/dias/1833/12/12/pdfs/GMD-1833-158.pdf#page=3","Abrir facsímil")</f>
        <v>Abrir facsímil</v>
      </c>
      <c r="K1470" s="3" t="s">
        <v>24</v>
      </c>
    </row>
    <row r="1471" spans="1:11" ht="42" customHeight="1">
      <c r="A1471" s="2" t="s">
        <v>3340</v>
      </c>
      <c r="B1471" s="2" t="s">
        <v>3340</v>
      </c>
      <c r="C1471" s="2" t="s">
        <v>122</v>
      </c>
      <c r="D1471" s="2" t="s">
        <v>18</v>
      </c>
      <c r="E1471" s="5" t="s">
        <v>192</v>
      </c>
      <c r="F1471" s="3" t="s">
        <v>218</v>
      </c>
      <c r="G1471" s="3" t="s">
        <v>56</v>
      </c>
      <c r="H1471" s="2" t="s">
        <v>22</v>
      </c>
      <c r="I1471" s="2" t="s">
        <v>3437</v>
      </c>
      <c r="J1471" s="3" t="str">
        <f>HYPERLINK("https://www.boe.es/gazeta/dias/1833/12/14/pdfs/GMD-1833-159.pdf#page=1","Abrir facsímil")</f>
        <v>Abrir facsímil</v>
      </c>
      <c r="K1471" s="3" t="s">
        <v>24</v>
      </c>
    </row>
    <row r="1472" spans="1:11" ht="42" customHeight="1">
      <c r="A1472" s="2" t="s">
        <v>3340</v>
      </c>
      <c r="B1472" s="2" t="s">
        <v>3340</v>
      </c>
      <c r="C1472" s="2" t="s">
        <v>33</v>
      </c>
      <c r="D1472" s="2" t="s">
        <v>34</v>
      </c>
      <c r="E1472" s="5" t="s">
        <v>452</v>
      </c>
      <c r="F1472" s="3" t="s">
        <v>453</v>
      </c>
      <c r="G1472" s="3" t="s">
        <v>37</v>
      </c>
      <c r="H1472" s="2" t="s">
        <v>22</v>
      </c>
      <c r="I1472" s="2" t="s">
        <v>3438</v>
      </c>
      <c r="J1472" s="3" t="str">
        <f>HYPERLINK("https://www.boe.es/gazeta/dias/1833/12/17/pdfs/GMD-1833-161.pdf#page=2","Abrir facsímil")</f>
        <v>Abrir facsímil</v>
      </c>
      <c r="K1472" s="3" t="s">
        <v>24</v>
      </c>
    </row>
    <row r="1473" spans="1:11" ht="42" customHeight="1">
      <c r="A1473" s="2" t="s">
        <v>3340</v>
      </c>
      <c r="B1473" s="2" t="s">
        <v>3340</v>
      </c>
      <c r="C1473" s="2" t="s">
        <v>207</v>
      </c>
      <c r="D1473" s="2" t="s">
        <v>18</v>
      </c>
      <c r="E1473" s="5" t="s">
        <v>485</v>
      </c>
      <c r="F1473" s="3" t="s">
        <v>486</v>
      </c>
      <c r="G1473" s="3" t="s">
        <v>487</v>
      </c>
      <c r="H1473" s="2" t="s">
        <v>22</v>
      </c>
      <c r="I1473" s="2" t="s">
        <v>3439</v>
      </c>
      <c r="J1473" s="3" t="str">
        <f>HYPERLINK("https://www.boe.es/gazeta/dias/1833/12/19/pdfs/GMD-1833-162.pdf#page=3","Abrir facsímil")</f>
        <v>Abrir facsímil</v>
      </c>
      <c r="K1473" s="3" t="s">
        <v>24</v>
      </c>
    </row>
    <row r="1474" spans="1:11" ht="42" customHeight="1">
      <c r="A1474" s="2" t="s">
        <v>3340</v>
      </c>
      <c r="B1474" s="2" t="s">
        <v>3340</v>
      </c>
      <c r="C1474" s="2" t="s">
        <v>33</v>
      </c>
      <c r="D1474" s="2" t="s">
        <v>34</v>
      </c>
      <c r="E1474" s="5" t="s">
        <v>1010</v>
      </c>
      <c r="F1474" s="3" t="s">
        <v>1011</v>
      </c>
      <c r="G1474" s="3" t="s">
        <v>21</v>
      </c>
      <c r="H1474" s="2" t="s">
        <v>22</v>
      </c>
      <c r="I1474" s="2" t="s">
        <v>3440</v>
      </c>
      <c r="J1474" s="3" t="str">
        <f>HYPERLINK("https://www.boe.es/gazeta/dias/1833/12/24/pdfs/GMD-1833-164.pdf#page=4","Abrir facsímil")</f>
        <v>Abrir facsímil</v>
      </c>
      <c r="K1474" s="3" t="s">
        <v>24</v>
      </c>
    </row>
    <row r="1475" spans="1:11" ht="42" customHeight="1">
      <c r="A1475" s="2" t="s">
        <v>3340</v>
      </c>
      <c r="B1475" s="2" t="s">
        <v>3340</v>
      </c>
      <c r="C1475" s="2" t="s">
        <v>49</v>
      </c>
      <c r="D1475" s="2" t="s">
        <v>50</v>
      </c>
      <c r="E1475" s="5" t="s">
        <v>298</v>
      </c>
      <c r="F1475" s="3" t="s">
        <v>299</v>
      </c>
      <c r="G1475" s="3" t="s">
        <v>3441</v>
      </c>
      <c r="H1475" s="2" t="s">
        <v>22</v>
      </c>
      <c r="I1475" s="2" t="s">
        <v>3442</v>
      </c>
      <c r="J1475" s="3" t="str">
        <f>HYPERLINK("https://www.boe.es/gazeta/dias/1833/12/26/pdfs/GMD-1833-165.pdf#page=1","Abrir facsímil")</f>
        <v>Abrir facsímil</v>
      </c>
      <c r="K1475" s="3" t="s">
        <v>24</v>
      </c>
    </row>
    <row r="1476" spans="1:11" ht="42" customHeight="1">
      <c r="A1476" s="2" t="s">
        <v>3340</v>
      </c>
      <c r="B1476" s="2" t="s">
        <v>3340</v>
      </c>
      <c r="C1476" s="2" t="s">
        <v>49</v>
      </c>
      <c r="D1476" s="2" t="s">
        <v>50</v>
      </c>
      <c r="E1476" s="5" t="s">
        <v>470</v>
      </c>
      <c r="F1476" s="3" t="s">
        <v>471</v>
      </c>
      <c r="G1476" s="3" t="s">
        <v>56</v>
      </c>
      <c r="H1476" s="2" t="s">
        <v>22</v>
      </c>
      <c r="I1476" s="2" t="s">
        <v>3443</v>
      </c>
      <c r="J1476" s="3" t="str">
        <f>HYPERLINK("https://www.boe.es/gazeta/dias/1833/12/28/pdfs/GMD-1833-166.pdf#page=1","Abrir facsímil")</f>
        <v>Abrir facsímil</v>
      </c>
      <c r="K1476" s="3" t="s">
        <v>24</v>
      </c>
    </row>
    <row r="1477" spans="1:11" ht="42" customHeight="1">
      <c r="A1477" s="2" t="s">
        <v>3340</v>
      </c>
      <c r="B1477" s="2" t="s">
        <v>3340</v>
      </c>
      <c r="C1477" s="2" t="s">
        <v>26</v>
      </c>
      <c r="D1477" s="2" t="s">
        <v>18</v>
      </c>
      <c r="E1477" s="5" t="s">
        <v>470</v>
      </c>
      <c r="F1477" s="3" t="s">
        <v>471</v>
      </c>
      <c r="G1477" s="3" t="s">
        <v>37</v>
      </c>
      <c r="H1477" s="2" t="s">
        <v>22</v>
      </c>
      <c r="I1477" s="2" t="s">
        <v>3444</v>
      </c>
      <c r="J1477" s="3" t="str">
        <f>HYPERLINK("https://www.boe.es/gazeta/dias/1833/12/28/pdfs/GMD-1833-166.pdf#page=2","Abrir facsímil")</f>
        <v>Abrir facsímil</v>
      </c>
      <c r="K1477" s="3" t="s">
        <v>24</v>
      </c>
    </row>
    <row r="1478" spans="1:11" ht="42" customHeight="1">
      <c r="A1478" s="2" t="s">
        <v>3340</v>
      </c>
      <c r="B1478" s="2" t="s">
        <v>3340</v>
      </c>
      <c r="C1478" s="2" t="s">
        <v>33</v>
      </c>
      <c r="D1478" s="2" t="s">
        <v>34</v>
      </c>
      <c r="E1478" s="5" t="s">
        <v>470</v>
      </c>
      <c r="F1478" s="3" t="s">
        <v>471</v>
      </c>
      <c r="G1478" s="3" t="s">
        <v>89</v>
      </c>
      <c r="H1478" s="2" t="s">
        <v>22</v>
      </c>
      <c r="I1478" s="2" t="s">
        <v>3445</v>
      </c>
      <c r="J1478" s="3" t="str">
        <f>HYPERLINK("https://www.boe.es/gazeta/dias/1833/12/28/pdfs/GMD-1833-166.pdf#page=3","Abrir facsímil")</f>
        <v>Abrir facsímil</v>
      </c>
      <c r="K1478" s="3" t="s">
        <v>24</v>
      </c>
    </row>
    <row r="1479" spans="1:11" ht="42" customHeight="1">
      <c r="A1479" s="2" t="s">
        <v>3340</v>
      </c>
      <c r="B1479" s="2" t="s">
        <v>3340</v>
      </c>
      <c r="C1479" s="2" t="s">
        <v>33</v>
      </c>
      <c r="D1479" s="2" t="s">
        <v>34</v>
      </c>
      <c r="E1479" s="5" t="s">
        <v>338</v>
      </c>
      <c r="F1479" s="3" t="s">
        <v>339</v>
      </c>
      <c r="G1479" s="3" t="s">
        <v>37</v>
      </c>
      <c r="H1479" s="2" t="s">
        <v>22</v>
      </c>
      <c r="I1479" s="2" t="s">
        <v>3446</v>
      </c>
      <c r="J1479" s="3" t="str">
        <f>HYPERLINK("https://www.boe.es/gazeta/dias/1833/12/31/pdfs/GMD-1833-167.pdf#page=2","Abrir facsímil")</f>
        <v>Abrir facsímil</v>
      </c>
      <c r="K1479" s="3" t="s">
        <v>24</v>
      </c>
    </row>
    <row r="1480" spans="1:11" ht="42" customHeight="1">
      <c r="A1480" s="2" t="s">
        <v>3447</v>
      </c>
      <c r="B1480" s="2" t="s">
        <v>3447</v>
      </c>
      <c r="C1480" s="2" t="s">
        <v>207</v>
      </c>
      <c r="D1480" s="2" t="s">
        <v>18</v>
      </c>
      <c r="E1480" s="5" t="s">
        <v>466</v>
      </c>
      <c r="F1480" s="3" t="s">
        <v>467</v>
      </c>
      <c r="G1480" s="3" t="s">
        <v>56</v>
      </c>
      <c r="H1480" s="2" t="s">
        <v>22</v>
      </c>
      <c r="I1480" s="2" t="s">
        <v>3448</v>
      </c>
      <c r="J1480" s="3" t="str">
        <f>HYPERLINK("https://www.boe.es/gazeta/dias/1833/10/22/pdfs/GMD-1833-130.pdf#page=1","Abrir facsímil")</f>
        <v>Abrir facsímil</v>
      </c>
      <c r="K1480" s="3" t="s">
        <v>24</v>
      </c>
    </row>
    <row r="1481" spans="1:11" ht="42" customHeight="1">
      <c r="A1481" s="2" t="s">
        <v>3449</v>
      </c>
      <c r="B1481" s="2" t="s">
        <v>3450</v>
      </c>
      <c r="C1481" s="2" t="s">
        <v>207</v>
      </c>
      <c r="D1481" s="2" t="s">
        <v>18</v>
      </c>
      <c r="E1481" s="5" t="s">
        <v>324</v>
      </c>
      <c r="F1481" s="3" t="s">
        <v>325</v>
      </c>
      <c r="G1481" s="3" t="s">
        <v>56</v>
      </c>
      <c r="H1481" s="2" t="s">
        <v>38</v>
      </c>
      <c r="I1481" s="2" t="s">
        <v>3451</v>
      </c>
      <c r="J1481" s="3" t="str">
        <f>HYPERLINK("https://www.boe.es/gazeta/dias/1833/11/14/pdfs/GMD-1833-142.pdf#page=1","Abrir facsímil")</f>
        <v>Abrir facsímil</v>
      </c>
      <c r="K1481" s="3" t="s">
        <v>40</v>
      </c>
    </row>
    <row r="1482" spans="1:11" ht="42" customHeight="1">
      <c r="A1482" s="2" t="s">
        <v>3452</v>
      </c>
      <c r="B1482" s="2" t="s">
        <v>3453</v>
      </c>
      <c r="C1482" s="2" t="s">
        <v>26</v>
      </c>
      <c r="D1482" s="2" t="s">
        <v>18</v>
      </c>
      <c r="E1482" s="5" t="s">
        <v>1765</v>
      </c>
      <c r="F1482" s="3" t="s">
        <v>1766</v>
      </c>
      <c r="G1482" s="3" t="s">
        <v>37</v>
      </c>
      <c r="H1482" s="2" t="s">
        <v>38</v>
      </c>
      <c r="I1482" s="2" t="s">
        <v>3454</v>
      </c>
      <c r="J1482" s="3" t="str">
        <f>HYPERLINK("https://www.boe.es/gazeta/dias/1833/01/10/pdfs/GMD-1833-5.pdf#page=2","Abrir facsímil")</f>
        <v>Abrir facsímil</v>
      </c>
      <c r="K1482" s="3" t="s">
        <v>40</v>
      </c>
    </row>
    <row r="1483" spans="1:11" ht="42" customHeight="1">
      <c r="A1483" s="2" t="s">
        <v>3452</v>
      </c>
      <c r="B1483" s="2" t="s">
        <v>3453</v>
      </c>
      <c r="C1483" s="2" t="s">
        <v>207</v>
      </c>
      <c r="D1483" s="2" t="s">
        <v>18</v>
      </c>
      <c r="E1483" s="5" t="s">
        <v>1138</v>
      </c>
      <c r="F1483" s="3" t="s">
        <v>1139</v>
      </c>
      <c r="G1483" s="3" t="s">
        <v>175</v>
      </c>
      <c r="H1483" s="2" t="s">
        <v>38</v>
      </c>
      <c r="I1483" s="2" t="s">
        <v>3455</v>
      </c>
      <c r="J1483" s="3" t="str">
        <f>HYPERLINK("https://www.boe.es/gazeta/dias/1833/10/26/pdfs/GMD-1833-132.pdf#page=7","Abrir facsímil")</f>
        <v>Abrir facsímil</v>
      </c>
      <c r="K1483" s="3" t="s">
        <v>40</v>
      </c>
    </row>
    <row r="1484" spans="1:11" ht="42" customHeight="1">
      <c r="A1484" s="2" t="s">
        <v>3452</v>
      </c>
      <c r="B1484" s="2" t="s">
        <v>3453</v>
      </c>
      <c r="C1484" s="2" t="s">
        <v>49</v>
      </c>
      <c r="D1484" s="2" t="s">
        <v>50</v>
      </c>
      <c r="E1484" s="5" t="s">
        <v>241</v>
      </c>
      <c r="F1484" s="3" t="s">
        <v>242</v>
      </c>
      <c r="G1484" s="3" t="s">
        <v>37</v>
      </c>
      <c r="H1484" s="2" t="s">
        <v>38</v>
      </c>
      <c r="I1484" s="2" t="s">
        <v>3456</v>
      </c>
      <c r="J1484" s="3" t="str">
        <f>HYPERLINK("https://www.boe.es/gazeta/dias/1833/11/09/pdfs/GMD-1833-140.pdf#page=2","Abrir facsímil")</f>
        <v>Abrir facsímil</v>
      </c>
      <c r="K1484" s="3" t="s">
        <v>40</v>
      </c>
    </row>
    <row r="1485" spans="1:11" ht="42" customHeight="1">
      <c r="A1485" s="2" t="s">
        <v>3457</v>
      </c>
      <c r="B1485" s="2" t="s">
        <v>3458</v>
      </c>
      <c r="C1485" s="2" t="s">
        <v>33</v>
      </c>
      <c r="D1485" s="2" t="s">
        <v>34</v>
      </c>
      <c r="E1485" s="5" t="s">
        <v>859</v>
      </c>
      <c r="F1485" s="3" t="s">
        <v>860</v>
      </c>
      <c r="G1485" s="3" t="s">
        <v>56</v>
      </c>
      <c r="H1485" s="2" t="s">
        <v>38</v>
      </c>
      <c r="I1485" s="2" t="s">
        <v>3459</v>
      </c>
      <c r="J1485" s="3" t="str">
        <f>HYPERLINK("https://www.boe.es/gazeta/dias/1833/10/12/pdfs/GMD-1833-125.pdf#page=1","Abrir facsímil")</f>
        <v>Abrir facsímil</v>
      </c>
      <c r="K1485" s="3" t="s">
        <v>40</v>
      </c>
    </row>
    <row r="1486" spans="1:11" ht="42" customHeight="1">
      <c r="A1486" s="2" t="s">
        <v>3457</v>
      </c>
      <c r="B1486" s="2" t="s">
        <v>3458</v>
      </c>
      <c r="C1486" s="2" t="s">
        <v>49</v>
      </c>
      <c r="D1486" s="2" t="s">
        <v>50</v>
      </c>
      <c r="E1486" s="5" t="s">
        <v>478</v>
      </c>
      <c r="F1486" s="3" t="s">
        <v>479</v>
      </c>
      <c r="G1486" s="3" t="s">
        <v>45</v>
      </c>
      <c r="H1486" s="2" t="s">
        <v>38</v>
      </c>
      <c r="I1486" s="2" t="s">
        <v>3460</v>
      </c>
      <c r="J1486" s="3" t="str">
        <f>HYPERLINK("https://www.boe.es/gazeta/dias/1833/10/19/pdfs/GMD-1833-129.pdf#page=6","Abrir facsímil")</f>
        <v>Abrir facsímil</v>
      </c>
      <c r="K1486" s="3" t="s">
        <v>40</v>
      </c>
    </row>
    <row r="1487" spans="1:11" ht="42" customHeight="1">
      <c r="A1487" s="2" t="s">
        <v>3461</v>
      </c>
      <c r="B1487" s="2" t="s">
        <v>3462</v>
      </c>
      <c r="C1487" s="2" t="s">
        <v>207</v>
      </c>
      <c r="D1487" s="2" t="s">
        <v>18</v>
      </c>
      <c r="E1487" s="5" t="s">
        <v>43</v>
      </c>
      <c r="F1487" s="3" t="s">
        <v>44</v>
      </c>
      <c r="G1487" s="3" t="s">
        <v>21</v>
      </c>
      <c r="H1487" s="2" t="s">
        <v>22</v>
      </c>
      <c r="I1487" s="2" t="s">
        <v>3463</v>
      </c>
      <c r="J1487" s="3" t="str">
        <f>HYPERLINK("https://www.boe.es/gazeta/dias/1833/12/07/pdfs/GMD-1833-156.pdf#page=4","Abrir facsímil")</f>
        <v>Abrir facsímil</v>
      </c>
      <c r="K1487" s="3" t="s">
        <v>24</v>
      </c>
    </row>
    <row r="1488" spans="1:11" ht="42" customHeight="1">
      <c r="A1488" s="2" t="s">
        <v>3464</v>
      </c>
      <c r="B1488" s="2" t="s">
        <v>3465</v>
      </c>
      <c r="C1488" s="2" t="s">
        <v>33</v>
      </c>
      <c r="D1488" s="2" t="s">
        <v>34</v>
      </c>
      <c r="E1488" s="5" t="s">
        <v>596</v>
      </c>
      <c r="F1488" s="3" t="s">
        <v>597</v>
      </c>
      <c r="G1488" s="3" t="s">
        <v>56</v>
      </c>
      <c r="H1488" s="2" t="s">
        <v>38</v>
      </c>
      <c r="I1488" s="2" t="s">
        <v>3466</v>
      </c>
      <c r="J1488" s="3" t="str">
        <f>HYPERLINK("https://www.boe.es/gazeta/dias/1833/10/29/pdfs/GMD-1833-134.pdf#page=1","Abrir facsímil")</f>
        <v>Abrir facsímil</v>
      </c>
      <c r="K1488" s="3" t="s">
        <v>40</v>
      </c>
    </row>
    <row r="1489" spans="1:11" ht="42" customHeight="1">
      <c r="A1489" s="2" t="s">
        <v>3467</v>
      </c>
      <c r="B1489" s="2" t="s">
        <v>3468</v>
      </c>
      <c r="C1489" s="2" t="s">
        <v>33</v>
      </c>
      <c r="D1489" s="2" t="s">
        <v>34</v>
      </c>
      <c r="E1489" s="5" t="s">
        <v>1087</v>
      </c>
      <c r="F1489" s="3" t="s">
        <v>1088</v>
      </c>
      <c r="G1489" s="3" t="s">
        <v>37</v>
      </c>
      <c r="H1489" s="2" t="s">
        <v>38</v>
      </c>
      <c r="I1489" s="2" t="s">
        <v>3469</v>
      </c>
      <c r="J1489" s="3" t="str">
        <f>HYPERLINK("https://www.boe.es/gazeta/dias/1833/01/24/pdfs/GMD-1833-11.pdf#page=2","Abrir facsímil")</f>
        <v>Abrir facsímil</v>
      </c>
      <c r="K1489" s="3" t="s">
        <v>40</v>
      </c>
    </row>
    <row r="1490" spans="1:11" ht="42" customHeight="1">
      <c r="A1490" s="2" t="s">
        <v>3470</v>
      </c>
      <c r="B1490" s="2" t="s">
        <v>3470</v>
      </c>
      <c r="C1490" s="2" t="s">
        <v>33</v>
      </c>
      <c r="D1490" s="2" t="s">
        <v>34</v>
      </c>
      <c r="E1490" s="5" t="s">
        <v>298</v>
      </c>
      <c r="F1490" s="3" t="s">
        <v>299</v>
      </c>
      <c r="G1490" s="3" t="s">
        <v>3441</v>
      </c>
      <c r="H1490" s="2" t="s">
        <v>22</v>
      </c>
      <c r="I1490" s="2" t="s">
        <v>3471</v>
      </c>
      <c r="J1490" s="3" t="str">
        <f>HYPERLINK("https://www.boe.es/gazeta/dias/1833/12/26/pdfs/GMD-1833-165.pdf#page=1","Abrir facsímil")</f>
        <v>Abrir facsímil</v>
      </c>
      <c r="K1490" s="3" t="s">
        <v>24</v>
      </c>
    </row>
    <row r="1491" spans="1:11" ht="42" customHeight="1">
      <c r="A1491" s="2" t="s">
        <v>3472</v>
      </c>
      <c r="B1491" s="2" t="s">
        <v>3473</v>
      </c>
      <c r="C1491" s="2" t="s">
        <v>297</v>
      </c>
      <c r="D1491" s="2" t="s">
        <v>18</v>
      </c>
      <c r="E1491" s="5" t="s">
        <v>561</v>
      </c>
      <c r="F1491" s="3" t="s">
        <v>562</v>
      </c>
      <c r="G1491" s="3" t="s">
        <v>21</v>
      </c>
      <c r="H1491" s="2" t="s">
        <v>22</v>
      </c>
      <c r="I1491" s="2" t="s">
        <v>3474</v>
      </c>
      <c r="J1491" s="3" t="str">
        <f>HYPERLINK("https://www.boe.es/gazeta/dias/1833/07/20/pdfs/GMD-1833-88.pdf#page=4","Abrir facsímil")</f>
        <v>Abrir facsímil</v>
      </c>
      <c r="K1491" s="3" t="s">
        <v>24</v>
      </c>
    </row>
    <row r="1492" spans="1:11" ht="42" customHeight="1">
      <c r="A1492" s="2" t="s">
        <v>3475</v>
      </c>
      <c r="B1492" s="2" t="s">
        <v>3476</v>
      </c>
      <c r="C1492" s="2" t="s">
        <v>33</v>
      </c>
      <c r="D1492" s="2" t="s">
        <v>34</v>
      </c>
      <c r="E1492" s="5" t="s">
        <v>752</v>
      </c>
      <c r="F1492" s="3" t="s">
        <v>753</v>
      </c>
      <c r="G1492" s="3" t="s">
        <v>37</v>
      </c>
      <c r="H1492" s="2" t="s">
        <v>22</v>
      </c>
      <c r="I1492" s="2" t="s">
        <v>3477</v>
      </c>
      <c r="J1492" s="3" t="str">
        <f>HYPERLINK("https://www.boe.es/gazeta/dias/1833/10/10/pdfs/GMD-1833-124.pdf#page=2","Abrir facsímil")</f>
        <v>Abrir facsímil</v>
      </c>
      <c r="K1492" s="3" t="s">
        <v>24</v>
      </c>
    </row>
    <row r="1493" spans="1:11" ht="42" customHeight="1">
      <c r="A1493" s="2" t="s">
        <v>3478</v>
      </c>
      <c r="B1493" s="2" t="s">
        <v>3478</v>
      </c>
      <c r="C1493" s="2" t="s">
        <v>33</v>
      </c>
      <c r="D1493" s="2" t="s">
        <v>34</v>
      </c>
      <c r="E1493" s="5" t="s">
        <v>186</v>
      </c>
      <c r="F1493" s="3" t="s">
        <v>187</v>
      </c>
      <c r="G1493" s="3" t="s">
        <v>37</v>
      </c>
      <c r="H1493" s="2" t="s">
        <v>22</v>
      </c>
      <c r="I1493" s="2" t="s">
        <v>3479</v>
      </c>
      <c r="J1493" s="3" t="str">
        <f>HYPERLINK("https://www.boe.es/gazeta/dias/1833/07/02/pdfs/GMD-1833-80.pdf#page=2","Abrir facsímil")</f>
        <v>Abrir facsímil</v>
      </c>
      <c r="K1493" s="3" t="s">
        <v>24</v>
      </c>
    </row>
    <row r="1494" spans="1:11" ht="42" customHeight="1">
      <c r="A1494" s="2" t="s">
        <v>3480</v>
      </c>
      <c r="B1494" s="2" t="s">
        <v>3481</v>
      </c>
      <c r="C1494" s="2" t="s">
        <v>33</v>
      </c>
      <c r="D1494" s="2" t="s">
        <v>34</v>
      </c>
      <c r="E1494" s="5" t="s">
        <v>319</v>
      </c>
      <c r="F1494" s="3" t="s">
        <v>320</v>
      </c>
      <c r="G1494" s="3" t="s">
        <v>37</v>
      </c>
      <c r="H1494" s="2" t="s">
        <v>22</v>
      </c>
      <c r="I1494" s="2" t="s">
        <v>3482</v>
      </c>
      <c r="J1494" s="3" t="str">
        <f>HYPERLINK("https://www.boe.es/gazeta/dias/1833/08/03/pdfs/GMD-1833-94.pdf#page=2","Abrir facsímil")</f>
        <v>Abrir facsímil</v>
      </c>
      <c r="K1494" s="3" t="s">
        <v>24</v>
      </c>
    </row>
    <row r="1495" spans="1:11" ht="42" customHeight="1">
      <c r="A1495" s="2" t="s">
        <v>3483</v>
      </c>
      <c r="B1495" s="2" t="s">
        <v>3484</v>
      </c>
      <c r="C1495" s="2" t="s">
        <v>33</v>
      </c>
      <c r="D1495" s="2" t="s">
        <v>191</v>
      </c>
      <c r="E1495" s="5" t="s">
        <v>1377</v>
      </c>
      <c r="F1495" s="3" t="s">
        <v>1378</v>
      </c>
      <c r="G1495" s="3" t="s">
        <v>56</v>
      </c>
      <c r="H1495" s="2" t="s">
        <v>22</v>
      </c>
      <c r="I1495" s="2" t="s">
        <v>3485</v>
      </c>
      <c r="J1495" s="3" t="str">
        <f>HYPERLINK("https://www.boe.es/gazeta/dias/1833/11/25/pdfs/GMD-1833-149E.pdf#page=1","Abrir facsímil")</f>
        <v>Abrir facsímil</v>
      </c>
      <c r="K1495" s="3" t="s">
        <v>24</v>
      </c>
    </row>
    <row r="1496" spans="1:11" ht="42" customHeight="1">
      <c r="A1496" s="2" t="s">
        <v>3486</v>
      </c>
      <c r="B1496" s="2" t="s">
        <v>3487</v>
      </c>
      <c r="C1496" s="2" t="s">
        <v>49</v>
      </c>
      <c r="D1496" s="2" t="s">
        <v>50</v>
      </c>
      <c r="E1496" s="5" t="s">
        <v>364</v>
      </c>
      <c r="F1496" s="3" t="s">
        <v>365</v>
      </c>
      <c r="G1496" s="3" t="s">
        <v>2634</v>
      </c>
      <c r="H1496" s="2" t="s">
        <v>22</v>
      </c>
      <c r="I1496" s="2" t="s">
        <v>3488</v>
      </c>
      <c r="J1496" s="3" t="str">
        <f>HYPERLINK("https://www.boe.es/gazeta/dias/1833/11/07/pdfs/GMD-1833-139.pdf#page=5","Abrir facsímil")</f>
        <v>Abrir facsímil</v>
      </c>
      <c r="K1496" s="3" t="s">
        <v>24</v>
      </c>
    </row>
    <row r="1497" spans="1:11" ht="42" customHeight="1">
      <c r="A1497" s="2" t="s">
        <v>3489</v>
      </c>
      <c r="B1497" s="2" t="s">
        <v>3490</v>
      </c>
      <c r="C1497" s="2" t="s">
        <v>131</v>
      </c>
      <c r="D1497" s="2" t="s">
        <v>18</v>
      </c>
      <c r="E1497" s="5" t="s">
        <v>566</v>
      </c>
      <c r="F1497" s="3" t="s">
        <v>567</v>
      </c>
      <c r="G1497" s="3" t="s">
        <v>21</v>
      </c>
      <c r="H1497" s="2" t="s">
        <v>22</v>
      </c>
      <c r="I1497" s="2" t="s">
        <v>3491</v>
      </c>
      <c r="J1497" s="3" t="str">
        <f>HYPERLINK("https://www.boe.es/gazeta/dias/1833/07/30/pdfs/GMD-1833-92.pdf#page=4","Abrir facsímil")</f>
        <v>Abrir facsímil</v>
      </c>
      <c r="K1497" s="3" t="s">
        <v>24</v>
      </c>
    </row>
    <row r="1498" spans="1:11" ht="42" customHeight="1">
      <c r="A1498" s="2" t="s">
        <v>3492</v>
      </c>
      <c r="B1498" s="2" t="s">
        <v>3493</v>
      </c>
      <c r="C1498" s="2" t="s">
        <v>33</v>
      </c>
      <c r="D1498" s="2" t="s">
        <v>34</v>
      </c>
      <c r="E1498" s="5" t="s">
        <v>58</v>
      </c>
      <c r="F1498" s="3" t="s">
        <v>59</v>
      </c>
      <c r="G1498" s="3" t="s">
        <v>37</v>
      </c>
      <c r="H1498" s="2" t="s">
        <v>22</v>
      </c>
      <c r="I1498" s="2" t="s">
        <v>3494</v>
      </c>
      <c r="J1498" s="3" t="str">
        <f>HYPERLINK("https://www.boe.es/gazeta/dias/1833/10/03/pdfs/GMD-1833-121.pdf#page=2","Abrir facsímil")</f>
        <v>Abrir facsímil</v>
      </c>
      <c r="K1498" s="3" t="s">
        <v>24</v>
      </c>
    </row>
    <row r="1499" spans="1:11" ht="42" customHeight="1">
      <c r="A1499" s="2" t="s">
        <v>3495</v>
      </c>
      <c r="B1499" s="2" t="s">
        <v>3496</v>
      </c>
      <c r="C1499" s="2" t="s">
        <v>33</v>
      </c>
      <c r="D1499" s="2" t="s">
        <v>34</v>
      </c>
      <c r="E1499" s="5" t="s">
        <v>452</v>
      </c>
      <c r="F1499" s="3" t="s">
        <v>453</v>
      </c>
      <c r="G1499" s="3" t="s">
        <v>45</v>
      </c>
      <c r="H1499" s="2" t="s">
        <v>22</v>
      </c>
      <c r="I1499" s="2" t="s">
        <v>3497</v>
      </c>
      <c r="J1499" s="3" t="str">
        <f>HYPERLINK("https://www.boe.es/gazeta/dias/1833/12/17/pdfs/GMD-1833-161.pdf#page=6","Abrir facsímil")</f>
        <v>Abrir facsímil</v>
      </c>
      <c r="K1499" s="3" t="s">
        <v>24</v>
      </c>
    </row>
    <row r="1500" spans="1:11" ht="42" customHeight="1">
      <c r="A1500" s="2" t="s">
        <v>3498</v>
      </c>
      <c r="B1500" s="2" t="s">
        <v>3499</v>
      </c>
      <c r="C1500" s="2" t="s">
        <v>131</v>
      </c>
      <c r="D1500" s="2" t="s">
        <v>18</v>
      </c>
      <c r="E1500" s="5" t="s">
        <v>780</v>
      </c>
      <c r="F1500" s="3" t="s">
        <v>781</v>
      </c>
      <c r="G1500" s="3" t="s">
        <v>89</v>
      </c>
      <c r="H1500" s="2" t="s">
        <v>22</v>
      </c>
      <c r="I1500" s="2" t="s">
        <v>3500</v>
      </c>
      <c r="J1500" s="3" t="str">
        <f>HYPERLINK("https://www.boe.es/gazeta/dias/1833/03/07/pdfs/GMD-1833-29.pdf#page=3","Abrir facsímil")</f>
        <v>Abrir facsímil</v>
      </c>
      <c r="K1500" s="3" t="s">
        <v>24</v>
      </c>
    </row>
    <row r="1501" spans="1:11" ht="42" customHeight="1">
      <c r="A1501" s="2" t="s">
        <v>3501</v>
      </c>
      <c r="B1501" s="2" t="s">
        <v>3502</v>
      </c>
      <c r="C1501" s="2" t="s">
        <v>17</v>
      </c>
      <c r="D1501" s="2" t="s">
        <v>18</v>
      </c>
      <c r="E1501" s="5" t="s">
        <v>452</v>
      </c>
      <c r="F1501" s="3" t="s">
        <v>453</v>
      </c>
      <c r="G1501" s="3" t="s">
        <v>89</v>
      </c>
      <c r="H1501" s="2" t="s">
        <v>22</v>
      </c>
      <c r="I1501" s="2" t="s">
        <v>3503</v>
      </c>
      <c r="J1501" s="3" t="str">
        <f>HYPERLINK("https://www.boe.es/gazeta/dias/1833/12/17/pdfs/GMD-1833-161.pdf#page=3","Abrir facsímil")</f>
        <v>Abrir facsímil</v>
      </c>
      <c r="K1501" s="3" t="s">
        <v>24</v>
      </c>
    </row>
    <row r="1502" spans="1:11" ht="42" customHeight="1">
      <c r="A1502" s="2" t="s">
        <v>3504</v>
      </c>
      <c r="B1502" s="2" t="s">
        <v>3504</v>
      </c>
      <c r="C1502" s="2" t="s">
        <v>33</v>
      </c>
      <c r="D1502" s="2" t="s">
        <v>34</v>
      </c>
      <c r="E1502" s="5" t="s">
        <v>58</v>
      </c>
      <c r="F1502" s="3" t="s">
        <v>59</v>
      </c>
      <c r="G1502" s="3" t="s">
        <v>37</v>
      </c>
      <c r="H1502" s="2" t="s">
        <v>22</v>
      </c>
      <c r="I1502" s="2" t="s">
        <v>3505</v>
      </c>
      <c r="J1502" s="3" t="str">
        <f>HYPERLINK("https://www.boe.es/gazeta/dias/1833/10/03/pdfs/GMD-1833-121.pdf#page=2","Abrir facsímil")</f>
        <v>Abrir facsímil</v>
      </c>
      <c r="K1502" s="3" t="s">
        <v>24</v>
      </c>
    </row>
    <row r="1503" spans="1:11" ht="42" customHeight="1">
      <c r="A1503" s="2" t="s">
        <v>3506</v>
      </c>
      <c r="B1503" s="2" t="s">
        <v>3506</v>
      </c>
      <c r="C1503" s="2" t="s">
        <v>26</v>
      </c>
      <c r="D1503" s="2" t="s">
        <v>18</v>
      </c>
      <c r="E1503" s="5" t="s">
        <v>743</v>
      </c>
      <c r="F1503" s="3" t="s">
        <v>744</v>
      </c>
      <c r="G1503" s="3" t="s">
        <v>89</v>
      </c>
      <c r="H1503" s="2" t="s">
        <v>22</v>
      </c>
      <c r="I1503" s="2" t="s">
        <v>3507</v>
      </c>
      <c r="J1503" s="3" t="str">
        <f>HYPERLINK("https://www.boe.es/gazeta/dias/1833/02/19/pdfs/GMD-1833-22.pdf#page=3","Abrir facsímil")</f>
        <v>Abrir facsímil</v>
      </c>
      <c r="K1503" s="3" t="s">
        <v>24</v>
      </c>
    </row>
    <row r="1504" spans="1:11" ht="42" customHeight="1">
      <c r="A1504" s="2" t="s">
        <v>3508</v>
      </c>
      <c r="B1504" s="2" t="s">
        <v>3508</v>
      </c>
      <c r="C1504" s="2" t="s">
        <v>33</v>
      </c>
      <c r="D1504" s="2" t="s">
        <v>34</v>
      </c>
      <c r="E1504" s="5" t="s">
        <v>132</v>
      </c>
      <c r="F1504" s="3" t="s">
        <v>133</v>
      </c>
      <c r="G1504" s="3" t="s">
        <v>37</v>
      </c>
      <c r="H1504" s="2" t="s">
        <v>22</v>
      </c>
      <c r="I1504" s="2" t="s">
        <v>3509</v>
      </c>
      <c r="J1504" s="3" t="str">
        <f>HYPERLINK("https://www.boe.es/gazeta/dias/1833/06/13/pdfs/GMD-1833-72.pdf#page=2","Abrir facsímil")</f>
        <v>Abrir facsímil</v>
      </c>
      <c r="K1504" s="3" t="s">
        <v>24</v>
      </c>
    </row>
    <row r="1505" spans="1:11" ht="42" customHeight="1">
      <c r="A1505" s="2" t="s">
        <v>3510</v>
      </c>
      <c r="B1505" s="2" t="s">
        <v>3511</v>
      </c>
      <c r="C1505" s="2" t="s">
        <v>26</v>
      </c>
      <c r="D1505" s="2" t="s">
        <v>18</v>
      </c>
      <c r="E1505" s="5" t="s">
        <v>958</v>
      </c>
      <c r="F1505" s="3" t="s">
        <v>959</v>
      </c>
      <c r="G1505" s="3" t="s">
        <v>960</v>
      </c>
      <c r="H1505" s="2" t="s">
        <v>22</v>
      </c>
      <c r="I1505" s="2" t="s">
        <v>3512</v>
      </c>
      <c r="J1505" s="3" t="str">
        <f>HYPERLINK("https://www.boe.es/gazeta/dias/1833/12/03/pdfs/GMD-1833-154.pdf#page=4","Abrir facsímil")</f>
        <v>Abrir facsímil</v>
      </c>
      <c r="K1505" s="3" t="s">
        <v>24</v>
      </c>
    </row>
    <row r="1506" spans="1:11" ht="42" customHeight="1">
      <c r="A1506" s="2" t="s">
        <v>3513</v>
      </c>
      <c r="B1506" s="2" t="s">
        <v>3514</v>
      </c>
      <c r="C1506" s="2" t="s">
        <v>49</v>
      </c>
      <c r="D1506" s="2" t="s">
        <v>50</v>
      </c>
      <c r="E1506" s="5" t="s">
        <v>208</v>
      </c>
      <c r="F1506" s="3" t="s">
        <v>209</v>
      </c>
      <c r="G1506" s="3" t="s">
        <v>56</v>
      </c>
      <c r="H1506" s="2" t="s">
        <v>22</v>
      </c>
      <c r="I1506" s="2" t="s">
        <v>3515</v>
      </c>
      <c r="J1506" s="3" t="str">
        <f>HYPERLINK("https://www.boe.es/gazeta/dias/1833/01/01/pdfs/GMD-1833-1.pdf#page=1","Abrir facsímil")</f>
        <v>Abrir facsímil</v>
      </c>
      <c r="K1506" s="3" t="s">
        <v>24</v>
      </c>
    </row>
    <row r="1507" spans="1:11" ht="42" customHeight="1">
      <c r="A1507" s="2" t="s">
        <v>3516</v>
      </c>
      <c r="B1507" s="2" t="s">
        <v>3516</v>
      </c>
      <c r="C1507" s="2" t="s">
        <v>33</v>
      </c>
      <c r="D1507" s="2" t="s">
        <v>34</v>
      </c>
      <c r="E1507" s="5" t="s">
        <v>208</v>
      </c>
      <c r="F1507" s="3" t="s">
        <v>209</v>
      </c>
      <c r="G1507" s="3" t="s">
        <v>56</v>
      </c>
      <c r="H1507" s="2" t="s">
        <v>22</v>
      </c>
      <c r="I1507" s="2" t="s">
        <v>3517</v>
      </c>
      <c r="J1507" s="3" t="str">
        <f>HYPERLINK("https://www.boe.es/gazeta/dias/1833/01/01/pdfs/GMD-1833-1.pdf#page=1","Abrir facsímil")</f>
        <v>Abrir facsímil</v>
      </c>
      <c r="K1507" s="3" t="s">
        <v>24</v>
      </c>
    </row>
    <row r="1508" spans="1:11" ht="42" customHeight="1">
      <c r="A1508" s="2" t="s">
        <v>3518</v>
      </c>
      <c r="B1508" s="2" t="s">
        <v>3519</v>
      </c>
      <c r="C1508" s="2" t="s">
        <v>33</v>
      </c>
      <c r="D1508" s="2" t="s">
        <v>34</v>
      </c>
      <c r="E1508" s="5" t="s">
        <v>266</v>
      </c>
      <c r="F1508" s="3" t="s">
        <v>267</v>
      </c>
      <c r="G1508" s="3" t="s">
        <v>21</v>
      </c>
      <c r="H1508" s="2" t="s">
        <v>22</v>
      </c>
      <c r="I1508" s="2" t="s">
        <v>3520</v>
      </c>
      <c r="J1508" s="3" t="str">
        <f>HYPERLINK("https://www.boe.es/gazeta/dias/1833/10/05/pdfs/GMD-1833-122.pdf#page=4","Abrir facsímil")</f>
        <v>Abrir facsímil</v>
      </c>
      <c r="K1508" s="3" t="s">
        <v>24</v>
      </c>
    </row>
    <row r="1509" spans="1:11" ht="42" customHeight="1">
      <c r="A1509" s="2" t="s">
        <v>3521</v>
      </c>
      <c r="B1509" s="2" t="s">
        <v>3521</v>
      </c>
      <c r="C1509" s="2" t="s">
        <v>297</v>
      </c>
      <c r="D1509" s="2" t="s">
        <v>18</v>
      </c>
      <c r="E1509" s="5" t="s">
        <v>292</v>
      </c>
      <c r="F1509" s="3" t="s">
        <v>293</v>
      </c>
      <c r="G1509" s="3" t="s">
        <v>37</v>
      </c>
      <c r="H1509" s="2" t="s">
        <v>22</v>
      </c>
      <c r="I1509" s="2" t="s">
        <v>3522</v>
      </c>
      <c r="J1509" s="3" t="str">
        <f>HYPERLINK("https://www.boe.es/gazeta/dias/1833/05/28/pdfs/GMD-1833-65.pdf#page=2","Abrir facsímil")</f>
        <v>Abrir facsímil</v>
      </c>
      <c r="K1509" s="3" t="s">
        <v>24</v>
      </c>
    </row>
    <row r="1510" spans="1:11" ht="42" customHeight="1">
      <c r="A1510" s="2" t="s">
        <v>3523</v>
      </c>
      <c r="B1510" s="2" t="s">
        <v>3523</v>
      </c>
      <c r="C1510" s="2" t="s">
        <v>33</v>
      </c>
      <c r="D1510" s="2" t="s">
        <v>34</v>
      </c>
      <c r="E1510" s="5" t="s">
        <v>141</v>
      </c>
      <c r="F1510" s="3" t="s">
        <v>142</v>
      </c>
      <c r="G1510" s="3" t="s">
        <v>89</v>
      </c>
      <c r="H1510" s="2" t="s">
        <v>22</v>
      </c>
      <c r="I1510" s="2" t="s">
        <v>3524</v>
      </c>
      <c r="J1510" s="3" t="str">
        <f>HYPERLINK("https://www.boe.es/gazeta/dias/1833/11/05/pdfs/GMD-1833-138.pdf#page=3","Abrir facsímil")</f>
        <v>Abrir facsímil</v>
      </c>
      <c r="K1510" s="3" t="s">
        <v>24</v>
      </c>
    </row>
    <row r="1511" spans="1:11" ht="42" customHeight="1">
      <c r="A1511" s="2" t="s">
        <v>3525</v>
      </c>
      <c r="B1511" s="2" t="s">
        <v>3525</v>
      </c>
      <c r="C1511" s="2" t="s">
        <v>33</v>
      </c>
      <c r="D1511" s="2" t="s">
        <v>34</v>
      </c>
      <c r="E1511" s="5" t="s">
        <v>2509</v>
      </c>
      <c r="F1511" s="3" t="s">
        <v>2510</v>
      </c>
      <c r="G1511" s="3" t="s">
        <v>89</v>
      </c>
      <c r="H1511" s="2" t="s">
        <v>22</v>
      </c>
      <c r="I1511" s="2" t="s">
        <v>3526</v>
      </c>
      <c r="J1511" s="3" t="str">
        <f>HYPERLINK("https://www.boe.es/gazeta/dias/1833/06/15/pdfs/GMD-1833-73.pdf#page=3","Abrir facsímil")</f>
        <v>Abrir facsímil</v>
      </c>
      <c r="K1511" s="3" t="s">
        <v>24</v>
      </c>
    </row>
    <row r="1512" spans="1:11" ht="42" customHeight="1">
      <c r="A1512" s="2" t="s">
        <v>3527</v>
      </c>
      <c r="B1512" s="2" t="s">
        <v>3527</v>
      </c>
      <c r="C1512" s="2" t="s">
        <v>26</v>
      </c>
      <c r="D1512" s="2" t="s">
        <v>18</v>
      </c>
      <c r="E1512" s="5" t="s">
        <v>457</v>
      </c>
      <c r="F1512" s="3" t="s">
        <v>458</v>
      </c>
      <c r="G1512" s="3" t="s">
        <v>545</v>
      </c>
      <c r="H1512" s="2" t="s">
        <v>22</v>
      </c>
      <c r="I1512" s="2" t="s">
        <v>3528</v>
      </c>
      <c r="J1512" s="3" t="str">
        <f>HYPERLINK("https://www.boe.es/gazeta/dias/1833/06/06/pdfs/GMD-1833-69.pdf#page=2","Abrir facsímil")</f>
        <v>Abrir facsímil</v>
      </c>
      <c r="K1512" s="3" t="s">
        <v>24</v>
      </c>
    </row>
    <row r="1513" spans="1:11" ht="42" customHeight="1">
      <c r="A1513" s="2" t="s">
        <v>3529</v>
      </c>
      <c r="B1513" s="2" t="s">
        <v>3529</v>
      </c>
      <c r="C1513" s="2" t="s">
        <v>49</v>
      </c>
      <c r="D1513" s="2" t="s">
        <v>50</v>
      </c>
      <c r="E1513" s="5" t="s">
        <v>436</v>
      </c>
      <c r="F1513" s="3" t="s">
        <v>437</v>
      </c>
      <c r="G1513" s="3" t="s">
        <v>89</v>
      </c>
      <c r="H1513" s="2" t="s">
        <v>22</v>
      </c>
      <c r="I1513" s="2" t="s">
        <v>3530</v>
      </c>
      <c r="J1513" s="3" t="str">
        <f>HYPERLINK("https://www.boe.es/gazeta/dias/1833/03/23/pdfs/GMD-1833-36.pdf#page=3","Abrir facsímil")</f>
        <v>Abrir facsímil</v>
      </c>
      <c r="K1513" s="3" t="s">
        <v>24</v>
      </c>
    </row>
    <row r="1514" spans="1:11" ht="42" customHeight="1">
      <c r="A1514" s="2" t="s">
        <v>3531</v>
      </c>
      <c r="B1514" s="2" t="s">
        <v>3531</v>
      </c>
      <c r="C1514" s="2" t="s">
        <v>26</v>
      </c>
      <c r="D1514" s="2" t="s">
        <v>18</v>
      </c>
      <c r="E1514" s="5" t="s">
        <v>506</v>
      </c>
      <c r="F1514" s="3" t="s">
        <v>507</v>
      </c>
      <c r="G1514" s="3" t="s">
        <v>37</v>
      </c>
      <c r="H1514" s="2" t="s">
        <v>22</v>
      </c>
      <c r="I1514" s="2" t="s">
        <v>3532</v>
      </c>
      <c r="J1514" s="3" t="str">
        <f>HYPERLINK("https://www.boe.es/gazeta/dias/1833/02/14/pdfs/GMD-1833-20.pdf#page=2","Abrir facsímil")</f>
        <v>Abrir facsímil</v>
      </c>
      <c r="K1514" s="3" t="s">
        <v>24</v>
      </c>
    </row>
    <row r="1515" spans="1:11" ht="42" customHeight="1">
      <c r="A1515" s="2" t="s">
        <v>3533</v>
      </c>
      <c r="B1515" s="2" t="s">
        <v>3533</v>
      </c>
      <c r="C1515" s="2" t="s">
        <v>33</v>
      </c>
      <c r="D1515" s="2" t="s">
        <v>34</v>
      </c>
      <c r="E1515" s="5" t="s">
        <v>618</v>
      </c>
      <c r="F1515" s="3" t="s">
        <v>619</v>
      </c>
      <c r="G1515" s="3" t="s">
        <v>56</v>
      </c>
      <c r="H1515" s="2" t="s">
        <v>22</v>
      </c>
      <c r="I1515" s="2" t="s">
        <v>3534</v>
      </c>
      <c r="J1515" s="3" t="str">
        <f>HYPERLINK("https://www.boe.es/gazeta/dias/1833/01/29/pdfs/GMD-1833-13.pdf#page=1","Abrir facsímil")</f>
        <v>Abrir facsímil</v>
      </c>
      <c r="K1515" s="3" t="s">
        <v>24</v>
      </c>
    </row>
    <row r="1516" spans="1:11" ht="42" customHeight="1">
      <c r="A1516" s="2" t="s">
        <v>3535</v>
      </c>
      <c r="B1516" s="2" t="s">
        <v>3535</v>
      </c>
      <c r="C1516" s="2" t="s">
        <v>33</v>
      </c>
      <c r="D1516" s="2" t="s">
        <v>34</v>
      </c>
      <c r="E1516" s="5" t="s">
        <v>1017</v>
      </c>
      <c r="F1516" s="3" t="s">
        <v>1018</v>
      </c>
      <c r="G1516" s="3" t="s">
        <v>56</v>
      </c>
      <c r="H1516" s="2" t="s">
        <v>22</v>
      </c>
      <c r="I1516" s="2" t="s">
        <v>3536</v>
      </c>
      <c r="J1516" s="3" t="str">
        <f>HYPERLINK("https://www.boe.es/gazeta/dias/1833/10/08/pdfs/GMD-1833-123.pdf#page=1","Abrir facsímil")</f>
        <v>Abrir facsímil</v>
      </c>
      <c r="K1516" s="3" t="s">
        <v>24</v>
      </c>
    </row>
    <row r="1517" spans="1:11" ht="42" customHeight="1">
      <c r="A1517" s="2" t="s">
        <v>3537</v>
      </c>
      <c r="B1517" s="2" t="s">
        <v>3537</v>
      </c>
      <c r="C1517" s="2" t="s">
        <v>26</v>
      </c>
      <c r="D1517" s="2" t="s">
        <v>18</v>
      </c>
      <c r="E1517" s="5" t="s">
        <v>2134</v>
      </c>
      <c r="F1517" s="3" t="s">
        <v>2135</v>
      </c>
      <c r="G1517" s="3" t="s">
        <v>89</v>
      </c>
      <c r="H1517" s="2" t="s">
        <v>22</v>
      </c>
      <c r="I1517" s="2" t="s">
        <v>3538</v>
      </c>
      <c r="J1517" s="3" t="str">
        <f>HYPERLINK("https://www.boe.es/gazeta/dias/1833/04/02/pdfs/GMD-1833-40.pdf#page=3","Abrir facsímil")</f>
        <v>Abrir facsímil</v>
      </c>
      <c r="K1517" s="3" t="s">
        <v>24</v>
      </c>
    </row>
    <row r="1518" spans="1:11" ht="42" customHeight="1">
      <c r="A1518" s="2" t="s">
        <v>3539</v>
      </c>
      <c r="B1518" s="2" t="s">
        <v>3539</v>
      </c>
      <c r="C1518" s="2" t="s">
        <v>33</v>
      </c>
      <c r="D1518" s="2" t="s">
        <v>34</v>
      </c>
      <c r="E1518" s="5" t="s">
        <v>1107</v>
      </c>
      <c r="F1518" s="3" t="s">
        <v>1108</v>
      </c>
      <c r="G1518" s="3" t="s">
        <v>37</v>
      </c>
      <c r="H1518" s="2" t="s">
        <v>22</v>
      </c>
      <c r="I1518" s="2" t="s">
        <v>3540</v>
      </c>
      <c r="J1518" s="3" t="str">
        <f>HYPERLINK("https://www.boe.es/gazeta/dias/1833/03/21/pdfs/GMD-1833-35.pdf#page=2","Abrir facsímil")</f>
        <v>Abrir facsímil</v>
      </c>
      <c r="K1518" s="3" t="s">
        <v>24</v>
      </c>
    </row>
    <row r="1519" spans="1:11" ht="42" customHeight="1">
      <c r="A1519" s="2" t="s">
        <v>3541</v>
      </c>
      <c r="B1519" s="2" t="s">
        <v>3541</v>
      </c>
      <c r="C1519" s="2" t="s">
        <v>17</v>
      </c>
      <c r="D1519" s="2" t="s">
        <v>18</v>
      </c>
      <c r="E1519" s="5" t="s">
        <v>1355</v>
      </c>
      <c r="F1519" s="3" t="s">
        <v>1356</v>
      </c>
      <c r="G1519" s="3" t="s">
        <v>89</v>
      </c>
      <c r="H1519" s="2" t="s">
        <v>22</v>
      </c>
      <c r="I1519" s="2" t="s">
        <v>3542</v>
      </c>
      <c r="J1519" s="3" t="str">
        <f>HYPERLINK("https://www.boe.es/gazeta/dias/1833/01/22/pdfs/GMD-1833-10.pdf#page=3","Abrir facsímil")</f>
        <v>Abrir facsímil</v>
      </c>
      <c r="K1519" s="3" t="s">
        <v>24</v>
      </c>
    </row>
    <row r="1520" spans="1:11" ht="42" customHeight="1">
      <c r="A1520" s="2" t="s">
        <v>3543</v>
      </c>
      <c r="B1520" s="2" t="s">
        <v>3543</v>
      </c>
      <c r="C1520" s="2" t="s">
        <v>33</v>
      </c>
      <c r="D1520" s="2" t="s">
        <v>34</v>
      </c>
      <c r="E1520" s="5" t="s">
        <v>729</v>
      </c>
      <c r="F1520" s="3" t="s">
        <v>730</v>
      </c>
      <c r="G1520" s="3" t="s">
        <v>21</v>
      </c>
      <c r="H1520" s="2" t="s">
        <v>22</v>
      </c>
      <c r="I1520" s="2" t="s">
        <v>3544</v>
      </c>
      <c r="J1520" s="3" t="str">
        <f>HYPERLINK("https://www.boe.es/gazeta/dias/1833/03/14/pdfs/GMD-1833-32.pdf#page=4","Abrir facsímil")</f>
        <v>Abrir facsímil</v>
      </c>
      <c r="K1520" s="3" t="s">
        <v>24</v>
      </c>
    </row>
    <row r="1521" spans="1:11" ht="42" customHeight="1">
      <c r="A1521" s="2" t="s">
        <v>3545</v>
      </c>
      <c r="B1521" s="2" t="s">
        <v>3545</v>
      </c>
      <c r="C1521" s="2" t="s">
        <v>49</v>
      </c>
      <c r="D1521" s="2" t="s">
        <v>50</v>
      </c>
      <c r="E1521" s="5" t="s">
        <v>566</v>
      </c>
      <c r="F1521" s="3" t="s">
        <v>567</v>
      </c>
      <c r="G1521" s="3" t="s">
        <v>56</v>
      </c>
      <c r="H1521" s="2" t="s">
        <v>22</v>
      </c>
      <c r="I1521" s="2" t="s">
        <v>3546</v>
      </c>
      <c r="J1521" s="3" t="str">
        <f>HYPERLINK("https://www.boe.es/gazeta/dias/1833/07/30/pdfs/GMD-1833-92.pdf#page=1","Abrir facsímil")</f>
        <v>Abrir facsímil</v>
      </c>
      <c r="K1521" s="3" t="s">
        <v>24</v>
      </c>
    </row>
    <row r="1522" spans="1:11" ht="42" customHeight="1">
      <c r="A1522" s="2" t="s">
        <v>3547</v>
      </c>
      <c r="B1522" s="2" t="s">
        <v>3547</v>
      </c>
      <c r="C1522" s="2" t="s">
        <v>33</v>
      </c>
      <c r="D1522" s="2" t="s">
        <v>34</v>
      </c>
      <c r="E1522" s="5" t="s">
        <v>830</v>
      </c>
      <c r="F1522" s="3" t="s">
        <v>831</v>
      </c>
      <c r="G1522" s="3" t="s">
        <v>21</v>
      </c>
      <c r="H1522" s="2" t="s">
        <v>22</v>
      </c>
      <c r="I1522" s="2" t="s">
        <v>3548</v>
      </c>
      <c r="J1522" s="3" t="str">
        <f>HYPERLINK("https://www.boe.es/gazeta/dias/1833/02/16/pdfs/GMD-1833-21.pdf#page=4","Abrir facsímil")</f>
        <v>Abrir facsímil</v>
      </c>
      <c r="K1522" s="3" t="s">
        <v>24</v>
      </c>
    </row>
    <row r="1523" spans="1:11" ht="42" customHeight="1">
      <c r="A1523" s="2" t="s">
        <v>3549</v>
      </c>
      <c r="B1523" s="2" t="s">
        <v>3549</v>
      </c>
      <c r="C1523" s="2" t="s">
        <v>26</v>
      </c>
      <c r="D1523" s="2" t="s">
        <v>18</v>
      </c>
      <c r="E1523" s="5" t="s">
        <v>118</v>
      </c>
      <c r="F1523" s="3" t="s">
        <v>119</v>
      </c>
      <c r="G1523" s="3" t="s">
        <v>37</v>
      </c>
      <c r="H1523" s="2" t="s">
        <v>22</v>
      </c>
      <c r="I1523" s="2" t="s">
        <v>3550</v>
      </c>
      <c r="J1523" s="3" t="str">
        <f>HYPERLINK("https://www.boe.es/gazeta/dias/1833/01/19/pdfs/GMD-1833-9.pdf#page=2","Abrir facsímil")</f>
        <v>Abrir facsímil</v>
      </c>
      <c r="K1523" s="3" t="s">
        <v>24</v>
      </c>
    </row>
    <row r="1524" spans="1:11" ht="42" customHeight="1">
      <c r="A1524" s="2" t="s">
        <v>3551</v>
      </c>
      <c r="B1524" s="2" t="s">
        <v>3552</v>
      </c>
      <c r="C1524" s="2" t="s">
        <v>122</v>
      </c>
      <c r="D1524" s="2" t="s">
        <v>18</v>
      </c>
      <c r="E1524" s="5" t="s">
        <v>927</v>
      </c>
      <c r="F1524" s="3" t="s">
        <v>928</v>
      </c>
      <c r="G1524" s="3" t="s">
        <v>3266</v>
      </c>
      <c r="H1524" s="2" t="s">
        <v>22</v>
      </c>
      <c r="I1524" s="2" t="s">
        <v>3553</v>
      </c>
      <c r="J1524" s="3" t="str">
        <f>HYPERLINK("https://www.boe.es/gazeta/dias/1833/10/01/pdfs/GMD-1833-120.pdf#page=3","Abrir facsímil")</f>
        <v>Abrir facsímil</v>
      </c>
      <c r="K1524" s="3" t="s">
        <v>24</v>
      </c>
    </row>
    <row r="1525" spans="1:11" ht="42" customHeight="1">
      <c r="A1525" s="2" t="s">
        <v>3554</v>
      </c>
      <c r="B1525" s="2" t="s">
        <v>3555</v>
      </c>
      <c r="C1525" s="2" t="s">
        <v>26</v>
      </c>
      <c r="D1525" s="2" t="s">
        <v>18</v>
      </c>
      <c r="E1525" s="5" t="s">
        <v>596</v>
      </c>
      <c r="F1525" s="3" t="s">
        <v>597</v>
      </c>
      <c r="G1525" s="3" t="s">
        <v>21</v>
      </c>
      <c r="H1525" s="2" t="s">
        <v>22</v>
      </c>
      <c r="I1525" s="2" t="s">
        <v>3556</v>
      </c>
      <c r="J1525" s="3" t="str">
        <f>HYPERLINK("https://www.boe.es/gazeta/dias/1833/10/29/pdfs/GMD-1833-134.pdf#page=4","Abrir facsímil")</f>
        <v>Abrir facsímil</v>
      </c>
      <c r="K1525" s="3" t="s">
        <v>24</v>
      </c>
    </row>
    <row r="1526" spans="1:11" ht="42" customHeight="1">
      <c r="A1526" s="2" t="s">
        <v>3557</v>
      </c>
      <c r="B1526" s="2" t="s">
        <v>3558</v>
      </c>
      <c r="C1526" s="2" t="s">
        <v>33</v>
      </c>
      <c r="D1526" s="2" t="s">
        <v>34</v>
      </c>
      <c r="E1526" s="5" t="s">
        <v>623</v>
      </c>
      <c r="F1526" s="3" t="s">
        <v>624</v>
      </c>
      <c r="G1526" s="3" t="s">
        <v>45</v>
      </c>
      <c r="H1526" s="2" t="s">
        <v>22</v>
      </c>
      <c r="I1526" s="2" t="s">
        <v>3559</v>
      </c>
      <c r="J1526" s="3" t="str">
        <f>HYPERLINK("https://www.boe.es/gazeta/dias/1833/09/17/pdfs/GMD-1833-113.pdf#page=6","Abrir facsímil")</f>
        <v>Abrir facsímil</v>
      </c>
      <c r="K1526" s="3" t="s">
        <v>24</v>
      </c>
    </row>
    <row r="1527" spans="1:11" ht="42" customHeight="1">
      <c r="A1527" s="2" t="s">
        <v>3560</v>
      </c>
      <c r="B1527" s="2" t="s">
        <v>3561</v>
      </c>
      <c r="C1527" s="2" t="s">
        <v>33</v>
      </c>
      <c r="D1527" s="2" t="s">
        <v>34</v>
      </c>
      <c r="E1527" s="5" t="s">
        <v>102</v>
      </c>
      <c r="F1527" s="3" t="s">
        <v>103</v>
      </c>
      <c r="G1527" s="3" t="s">
        <v>56</v>
      </c>
      <c r="H1527" s="2" t="s">
        <v>22</v>
      </c>
      <c r="I1527" s="2" t="s">
        <v>3562</v>
      </c>
      <c r="J1527" s="3" t="str">
        <f>HYPERLINK("https://www.boe.es/gazeta/dias/1833/06/18/pdfs/GMD-1833-74.pdf#page=1","Abrir facsímil")</f>
        <v>Abrir facsímil</v>
      </c>
      <c r="K1527" s="3" t="s">
        <v>24</v>
      </c>
    </row>
    <row r="1528" spans="1:11" ht="42" customHeight="1">
      <c r="A1528" s="2" t="s">
        <v>3560</v>
      </c>
      <c r="B1528" s="2" t="s">
        <v>3561</v>
      </c>
      <c r="C1528" s="2" t="s">
        <v>33</v>
      </c>
      <c r="D1528" s="2" t="s">
        <v>34</v>
      </c>
      <c r="E1528" s="5" t="s">
        <v>61</v>
      </c>
      <c r="F1528" s="3" t="s">
        <v>62</v>
      </c>
      <c r="G1528" s="3" t="s">
        <v>56</v>
      </c>
      <c r="H1528" s="2" t="s">
        <v>22</v>
      </c>
      <c r="I1528" s="2" t="s">
        <v>3563</v>
      </c>
      <c r="J1528" s="3" t="str">
        <f>HYPERLINK("https://www.boe.es/gazeta/dias/1833/10/15/pdfs/GMD-1833-126.pdf#page=1","Abrir facsímil")</f>
        <v>Abrir facsímil</v>
      </c>
      <c r="K1528" s="3" t="s">
        <v>24</v>
      </c>
    </row>
    <row r="1529" spans="1:11" ht="42" customHeight="1">
      <c r="A1529" s="2" t="s">
        <v>3564</v>
      </c>
      <c r="B1529" s="2" t="s">
        <v>3565</v>
      </c>
      <c r="C1529" s="2" t="s">
        <v>49</v>
      </c>
      <c r="D1529" s="2" t="s">
        <v>50</v>
      </c>
      <c r="E1529" s="5" t="s">
        <v>523</v>
      </c>
      <c r="F1529" s="3" t="s">
        <v>524</v>
      </c>
      <c r="G1529" s="3" t="s">
        <v>525</v>
      </c>
      <c r="H1529" s="2" t="s">
        <v>22</v>
      </c>
      <c r="I1529" s="2" t="s">
        <v>3566</v>
      </c>
      <c r="J1529" s="3" t="str">
        <f>HYPERLINK("https://www.boe.es/gazeta/dias/1833/04/27/pdfs/GMD-1833-52.pdf#page=2","Abrir facsímil")</f>
        <v>Abrir facsímil</v>
      </c>
      <c r="K1529" s="3" t="s">
        <v>24</v>
      </c>
    </row>
    <row r="1530" spans="1:11" ht="42" customHeight="1">
      <c r="A1530" s="2" t="s">
        <v>3567</v>
      </c>
      <c r="B1530" s="2" t="s">
        <v>3568</v>
      </c>
      <c r="C1530" s="2" t="s">
        <v>207</v>
      </c>
      <c r="D1530" s="2" t="s">
        <v>18</v>
      </c>
      <c r="E1530" s="5" t="s">
        <v>876</v>
      </c>
      <c r="F1530" s="3" t="s">
        <v>877</v>
      </c>
      <c r="G1530" s="3" t="s">
        <v>89</v>
      </c>
      <c r="H1530" s="2" t="s">
        <v>22</v>
      </c>
      <c r="I1530" s="2" t="s">
        <v>3569</v>
      </c>
      <c r="J1530" s="3" t="str">
        <f>HYPERLINK("https://www.boe.es/gazeta/dias/1833/08/06/pdfs/GMD-1833-95.pdf#page=3","Abrir facsímil")</f>
        <v>Abrir facsímil</v>
      </c>
      <c r="K1530" s="3" t="s">
        <v>24</v>
      </c>
    </row>
    <row r="1531" spans="1:11" ht="42" customHeight="1">
      <c r="A1531" s="2" t="s">
        <v>3570</v>
      </c>
      <c r="B1531" s="2" t="s">
        <v>3571</v>
      </c>
      <c r="C1531" s="2" t="s">
        <v>131</v>
      </c>
      <c r="D1531" s="2" t="s">
        <v>18</v>
      </c>
      <c r="E1531" s="5" t="s">
        <v>461</v>
      </c>
      <c r="F1531" s="3" t="s">
        <v>462</v>
      </c>
      <c r="G1531" s="3" t="s">
        <v>56</v>
      </c>
      <c r="H1531" s="2" t="s">
        <v>22</v>
      </c>
      <c r="I1531" s="2" t="s">
        <v>3572</v>
      </c>
      <c r="J1531" s="3" t="str">
        <f>HYPERLINK("https://www.boe.es/gazeta/dias/1833/01/26/pdfs/GMD-1833-12.pdf#page=1","Abrir facsímil")</f>
        <v>Abrir facsímil</v>
      </c>
      <c r="K1531" s="3" t="s">
        <v>24</v>
      </c>
    </row>
    <row r="1532" spans="1:11" ht="42" customHeight="1">
      <c r="A1532" s="2" t="s">
        <v>3573</v>
      </c>
      <c r="B1532" s="2" t="s">
        <v>3574</v>
      </c>
      <c r="C1532" s="2" t="s">
        <v>49</v>
      </c>
      <c r="D1532" s="2" t="s">
        <v>50</v>
      </c>
      <c r="E1532" s="5" t="s">
        <v>114</v>
      </c>
      <c r="F1532" s="3" t="s">
        <v>115</v>
      </c>
      <c r="G1532" s="3" t="s">
        <v>89</v>
      </c>
      <c r="H1532" s="2" t="s">
        <v>22</v>
      </c>
      <c r="I1532" s="2" t="s">
        <v>3575</v>
      </c>
      <c r="J1532" s="3" t="str">
        <f>HYPERLINK("https://www.boe.es/gazeta/dias/1833/08/20/pdfs/GMD-1833-101.pdf#page=3","Abrir facsímil")</f>
        <v>Abrir facsímil</v>
      </c>
      <c r="K1532" s="3" t="s">
        <v>24</v>
      </c>
    </row>
    <row r="1533" spans="1:11" ht="42" customHeight="1">
      <c r="A1533" s="2" t="s">
        <v>3576</v>
      </c>
      <c r="B1533" s="2" t="s">
        <v>3576</v>
      </c>
      <c r="C1533" s="2" t="s">
        <v>297</v>
      </c>
      <c r="D1533" s="2" t="s">
        <v>18</v>
      </c>
      <c r="E1533" s="5" t="s">
        <v>170</v>
      </c>
      <c r="F1533" s="3" t="s">
        <v>171</v>
      </c>
      <c r="G1533" s="3" t="s">
        <v>21</v>
      </c>
      <c r="H1533" s="2" t="s">
        <v>22</v>
      </c>
      <c r="I1533" s="2" t="s">
        <v>3577</v>
      </c>
      <c r="J1533" s="3" t="str">
        <f>HYPERLINK("https://www.boe.es/gazeta/dias/1833/09/26/pdfs/GMD-1833-117.pdf#page=4","Abrir facsímil")</f>
        <v>Abrir facsímil</v>
      </c>
      <c r="K1533" s="3" t="s">
        <v>24</v>
      </c>
    </row>
    <row r="1534" spans="1:11" ht="42" customHeight="1">
      <c r="A1534" s="2" t="s">
        <v>3578</v>
      </c>
      <c r="B1534" s="2" t="s">
        <v>3579</v>
      </c>
      <c r="C1534" s="2" t="s">
        <v>131</v>
      </c>
      <c r="D1534" s="2" t="s">
        <v>18</v>
      </c>
      <c r="E1534" s="5" t="s">
        <v>150</v>
      </c>
      <c r="F1534" s="3" t="s">
        <v>151</v>
      </c>
      <c r="G1534" s="3" t="s">
        <v>21</v>
      </c>
      <c r="H1534" s="2" t="s">
        <v>22</v>
      </c>
      <c r="I1534" s="2" t="s">
        <v>3580</v>
      </c>
      <c r="J1534" s="3" t="str">
        <f>HYPERLINK("https://www.boe.es/gazeta/dias/1833/10/24/pdfs/GMD-1833-131.pdf#page=4","Abrir facsímil")</f>
        <v>Abrir facsímil</v>
      </c>
      <c r="K1534" s="3" t="s">
        <v>24</v>
      </c>
    </row>
    <row r="1535" spans="1:11" ht="42" customHeight="1">
      <c r="A1535" s="2" t="s">
        <v>3581</v>
      </c>
      <c r="B1535" s="2" t="s">
        <v>3581</v>
      </c>
      <c r="C1535" s="2" t="s">
        <v>33</v>
      </c>
      <c r="D1535" s="2" t="s">
        <v>34</v>
      </c>
      <c r="E1535" s="5" t="s">
        <v>213</v>
      </c>
      <c r="F1535" s="3" t="s">
        <v>214</v>
      </c>
      <c r="G1535" s="3" t="s">
        <v>89</v>
      </c>
      <c r="H1535" s="2" t="s">
        <v>22</v>
      </c>
      <c r="I1535" s="2" t="s">
        <v>3582</v>
      </c>
      <c r="J1535" s="3" t="str">
        <f>HYPERLINK("https://www.boe.es/gazeta/dias/1833/08/17/pdfs/GMD-1833-100.pdf#page=3","Abrir facsímil")</f>
        <v>Abrir facsímil</v>
      </c>
      <c r="K1535" s="3" t="s">
        <v>24</v>
      </c>
    </row>
    <row r="1536" spans="1:11" ht="42" customHeight="1">
      <c r="A1536" s="2" t="s">
        <v>3581</v>
      </c>
      <c r="B1536" s="2" t="s">
        <v>3581</v>
      </c>
      <c r="C1536" s="2" t="s">
        <v>33</v>
      </c>
      <c r="D1536" s="2" t="s">
        <v>34</v>
      </c>
      <c r="E1536" s="5" t="s">
        <v>587</v>
      </c>
      <c r="F1536" s="3" t="s">
        <v>588</v>
      </c>
      <c r="G1536" s="3" t="s">
        <v>21</v>
      </c>
      <c r="H1536" s="2" t="s">
        <v>22</v>
      </c>
      <c r="I1536" s="2" t="s">
        <v>3583</v>
      </c>
      <c r="J1536" s="3" t="str">
        <f>HYPERLINK("https://www.boe.es/gazeta/dias/1833/09/03/pdfs/GMD-1833-107.pdf#page=4","Abrir facsímil")</f>
        <v>Abrir facsímil</v>
      </c>
      <c r="K1536" s="3" t="s">
        <v>24</v>
      </c>
    </row>
    <row r="1537" spans="1:11" ht="42" customHeight="1">
      <c r="A1537" s="2" t="s">
        <v>3581</v>
      </c>
      <c r="B1537" s="2" t="s">
        <v>3581</v>
      </c>
      <c r="C1537" s="2" t="s">
        <v>33</v>
      </c>
      <c r="D1537" s="2" t="s">
        <v>34</v>
      </c>
      <c r="E1537" s="5" t="s">
        <v>2591</v>
      </c>
      <c r="F1537" s="3" t="s">
        <v>2592</v>
      </c>
      <c r="G1537" s="3" t="s">
        <v>2593</v>
      </c>
      <c r="H1537" s="2" t="s">
        <v>22</v>
      </c>
      <c r="I1537" s="2" t="s">
        <v>3584</v>
      </c>
      <c r="J1537" s="3" t="str">
        <f>HYPERLINK("https://www.boe.es/gazeta/dias/1833/09/21/pdfs/GMD-1833-115.pdf#page=4","Abrir facsímil")</f>
        <v>Abrir facsímil</v>
      </c>
      <c r="K1537" s="3" t="s">
        <v>24</v>
      </c>
    </row>
    <row r="1538" spans="1:11" ht="42" customHeight="1">
      <c r="A1538" s="2" t="s">
        <v>3581</v>
      </c>
      <c r="B1538" s="2" t="s">
        <v>3581</v>
      </c>
      <c r="C1538" s="2" t="s">
        <v>33</v>
      </c>
      <c r="D1538" s="2" t="s">
        <v>34</v>
      </c>
      <c r="E1538" s="5" t="s">
        <v>110</v>
      </c>
      <c r="F1538" s="3" t="s">
        <v>111</v>
      </c>
      <c r="G1538" s="3" t="s">
        <v>127</v>
      </c>
      <c r="H1538" s="2" t="s">
        <v>22</v>
      </c>
      <c r="I1538" s="2" t="s">
        <v>3585</v>
      </c>
      <c r="J1538" s="3" t="str">
        <f>HYPERLINK("https://www.boe.es/gazeta/dias/1833/11/16/pdfs/GMD-1833-143.pdf#page=5","Abrir facsímil")</f>
        <v>Abrir facsímil</v>
      </c>
      <c r="K1538" s="3" t="s">
        <v>24</v>
      </c>
    </row>
    <row r="1539" spans="1:11" ht="42" customHeight="1">
      <c r="A1539" s="2" t="s">
        <v>3586</v>
      </c>
      <c r="B1539" s="2" t="s">
        <v>3586</v>
      </c>
      <c r="C1539" s="2" t="s">
        <v>49</v>
      </c>
      <c r="D1539" s="2" t="s">
        <v>50</v>
      </c>
      <c r="E1539" s="5" t="s">
        <v>3587</v>
      </c>
      <c r="F1539" s="3" t="s">
        <v>3588</v>
      </c>
      <c r="G1539" s="3" t="s">
        <v>3589</v>
      </c>
      <c r="H1539" s="2" t="s">
        <v>22</v>
      </c>
      <c r="I1539" s="2" t="s">
        <v>3590</v>
      </c>
      <c r="J1539" s="3" t="str">
        <f>HYPERLINK("https://www.boe.es/gazeta/dias/1833/01/17/pdfs/GMD-1833-8.pdf#page=3","Abrir facsímil")</f>
        <v>Abrir facsímil</v>
      </c>
      <c r="K1539" s="3" t="s">
        <v>24</v>
      </c>
    </row>
    <row r="1540" spans="1:11" ht="42" customHeight="1">
      <c r="A1540" s="2" t="s">
        <v>3586</v>
      </c>
      <c r="B1540" s="2" t="s">
        <v>3586</v>
      </c>
      <c r="C1540" s="2" t="s">
        <v>33</v>
      </c>
      <c r="D1540" s="2" t="s">
        <v>34</v>
      </c>
      <c r="E1540" s="5" t="s">
        <v>66</v>
      </c>
      <c r="F1540" s="3" t="s">
        <v>67</v>
      </c>
      <c r="G1540" s="3" t="s">
        <v>68</v>
      </c>
      <c r="H1540" s="2" t="s">
        <v>22</v>
      </c>
      <c r="I1540" s="2" t="s">
        <v>3591</v>
      </c>
      <c r="J1540" s="3" t="str">
        <f>HYPERLINK("https://www.boe.es/gazeta/dias/1833/01/31/pdfs/GMD-1833-14.pdf#page=4","Abrir facsímil")</f>
        <v>Abrir facsímil</v>
      </c>
      <c r="K1540" s="3" t="s">
        <v>24</v>
      </c>
    </row>
    <row r="1541" spans="1:11" ht="42" customHeight="1">
      <c r="A1541" s="2" t="s">
        <v>3586</v>
      </c>
      <c r="B1541" s="2" t="s">
        <v>3586</v>
      </c>
      <c r="C1541" s="2" t="s">
        <v>49</v>
      </c>
      <c r="D1541" s="2" t="s">
        <v>50</v>
      </c>
      <c r="E1541" s="5" t="s">
        <v>1083</v>
      </c>
      <c r="F1541" s="3" t="s">
        <v>1084</v>
      </c>
      <c r="G1541" s="3" t="s">
        <v>89</v>
      </c>
      <c r="H1541" s="2" t="s">
        <v>22</v>
      </c>
      <c r="I1541" s="2" t="s">
        <v>3592</v>
      </c>
      <c r="J1541" s="3" t="str">
        <f>HYPERLINK("https://www.boe.es/gazeta/dias/1833/07/11/pdfs/GMD-1833-84.pdf#page=3","Abrir facsímil")</f>
        <v>Abrir facsímil</v>
      </c>
      <c r="K1541" s="3" t="s">
        <v>24</v>
      </c>
    </row>
    <row r="1542" spans="1:11" ht="42" customHeight="1">
      <c r="A1542" s="2" t="s">
        <v>3586</v>
      </c>
      <c r="B1542" s="2" t="s">
        <v>3586</v>
      </c>
      <c r="C1542" s="2" t="s">
        <v>207</v>
      </c>
      <c r="D1542" s="2" t="s">
        <v>18</v>
      </c>
      <c r="E1542" s="5" t="s">
        <v>1165</v>
      </c>
      <c r="F1542" s="3" t="s">
        <v>1166</v>
      </c>
      <c r="G1542" s="3" t="s">
        <v>56</v>
      </c>
      <c r="H1542" s="2" t="s">
        <v>22</v>
      </c>
      <c r="I1542" s="2" t="s">
        <v>3593</v>
      </c>
      <c r="J1542" s="3" t="str">
        <f>HYPERLINK("https://www.boe.es/gazeta/dias/1833/09/12/pdfs/GMD-1833-111.pdf#page=1","Abrir facsímil")</f>
        <v>Abrir facsímil</v>
      </c>
      <c r="K1542" s="3" t="s">
        <v>24</v>
      </c>
    </row>
    <row r="1543" spans="1:11" ht="42" customHeight="1">
      <c r="A1543" s="2" t="s">
        <v>3586</v>
      </c>
      <c r="B1543" s="2" t="s">
        <v>3586</v>
      </c>
      <c r="C1543" s="2" t="s">
        <v>131</v>
      </c>
      <c r="D1543" s="2" t="s">
        <v>18</v>
      </c>
      <c r="E1543" s="5" t="s">
        <v>623</v>
      </c>
      <c r="F1543" s="3" t="s">
        <v>624</v>
      </c>
      <c r="G1543" s="3" t="s">
        <v>127</v>
      </c>
      <c r="H1543" s="2" t="s">
        <v>22</v>
      </c>
      <c r="I1543" s="2" t="s">
        <v>3594</v>
      </c>
      <c r="J1543" s="3" t="str">
        <f>HYPERLINK("https://www.boe.es/gazeta/dias/1833/09/17/pdfs/GMD-1833-113.pdf#page=5","Abrir facsímil")</f>
        <v>Abrir facsímil</v>
      </c>
      <c r="K1543" s="3" t="s">
        <v>24</v>
      </c>
    </row>
    <row r="1544" spans="1:11" ht="42" customHeight="1">
      <c r="A1544" s="2" t="s">
        <v>3586</v>
      </c>
      <c r="B1544" s="2" t="s">
        <v>3586</v>
      </c>
      <c r="C1544" s="2" t="s">
        <v>33</v>
      </c>
      <c r="D1544" s="2" t="s">
        <v>191</v>
      </c>
      <c r="E1544" s="5" t="s">
        <v>426</v>
      </c>
      <c r="F1544" s="3" t="s">
        <v>427</v>
      </c>
      <c r="G1544" s="3" t="s">
        <v>56</v>
      </c>
      <c r="H1544" s="2" t="s">
        <v>22</v>
      </c>
      <c r="I1544" s="2" t="s">
        <v>3595</v>
      </c>
      <c r="J1544" s="3" t="str">
        <f>HYPERLINK("https://www.boe.es/gazeta/dias/1833/10/31/pdfs/GMD-1833-136E.pdf#page=1","Abrir facsímil")</f>
        <v>Abrir facsímil</v>
      </c>
      <c r="K1544" s="3" t="s">
        <v>24</v>
      </c>
    </row>
    <row r="1545" spans="1:11" ht="42" customHeight="1">
      <c r="A1545" s="2" t="s">
        <v>3596</v>
      </c>
      <c r="B1545" s="2" t="s">
        <v>3596</v>
      </c>
      <c r="C1545" s="2" t="s">
        <v>33</v>
      </c>
      <c r="D1545" s="2" t="s">
        <v>34</v>
      </c>
      <c r="E1545" s="5" t="s">
        <v>364</v>
      </c>
      <c r="F1545" s="3" t="s">
        <v>365</v>
      </c>
      <c r="G1545" s="3" t="s">
        <v>21</v>
      </c>
      <c r="H1545" s="2" t="s">
        <v>22</v>
      </c>
      <c r="I1545" s="2" t="s">
        <v>3597</v>
      </c>
      <c r="J1545" s="3" t="str">
        <f>HYPERLINK("https://www.boe.es/gazeta/dias/1833/11/07/pdfs/GMD-1833-139.pdf#page=4","Abrir facsímil")</f>
        <v>Abrir facsímil</v>
      </c>
      <c r="K1545" s="3" t="s">
        <v>24</v>
      </c>
    </row>
    <row r="1546" spans="1:11" ht="42" customHeight="1">
      <c r="A1546" s="2" t="s">
        <v>3598</v>
      </c>
      <c r="B1546" s="2" t="s">
        <v>3598</v>
      </c>
      <c r="C1546" s="2" t="s">
        <v>207</v>
      </c>
      <c r="D1546" s="2" t="s">
        <v>18</v>
      </c>
      <c r="E1546" s="5" t="s">
        <v>478</v>
      </c>
      <c r="F1546" s="3" t="s">
        <v>479</v>
      </c>
      <c r="G1546" s="3" t="s">
        <v>45</v>
      </c>
      <c r="H1546" s="2" t="s">
        <v>22</v>
      </c>
      <c r="I1546" s="2" t="s">
        <v>3599</v>
      </c>
      <c r="J1546" s="3" t="str">
        <f>HYPERLINK("https://www.boe.es/gazeta/dias/1833/10/19/pdfs/GMD-1833-129.pdf#page=6","Abrir facsímil")</f>
        <v>Abrir facsímil</v>
      </c>
      <c r="K1546" s="3" t="s">
        <v>24</v>
      </c>
    </row>
    <row r="1547" spans="1:11" ht="42" customHeight="1">
      <c r="A1547" s="2" t="s">
        <v>3600</v>
      </c>
      <c r="B1547" s="2" t="s">
        <v>3600</v>
      </c>
      <c r="C1547" s="2" t="s">
        <v>26</v>
      </c>
      <c r="D1547" s="2" t="s">
        <v>18</v>
      </c>
      <c r="E1547" s="5" t="s">
        <v>197</v>
      </c>
      <c r="F1547" s="3" t="s">
        <v>198</v>
      </c>
      <c r="G1547" s="3" t="s">
        <v>21</v>
      </c>
      <c r="H1547" s="2" t="s">
        <v>22</v>
      </c>
      <c r="I1547" s="2" t="s">
        <v>3601</v>
      </c>
      <c r="J1547" s="3" t="str">
        <f>HYPERLINK("https://www.boe.es/gazeta/dias/1833/05/07/pdfs/GMD-1833-56.pdf#page=4","Abrir facsímil")</f>
        <v>Abrir facsímil</v>
      </c>
      <c r="K1547" s="3" t="s">
        <v>24</v>
      </c>
    </row>
    <row r="1548" spans="1:11" ht="42" customHeight="1">
      <c r="A1548" s="2" t="s">
        <v>3602</v>
      </c>
      <c r="B1548" s="2" t="s">
        <v>3602</v>
      </c>
      <c r="C1548" s="2" t="s">
        <v>131</v>
      </c>
      <c r="D1548" s="2" t="s">
        <v>18</v>
      </c>
      <c r="E1548" s="5" t="s">
        <v>647</v>
      </c>
      <c r="F1548" s="3" t="s">
        <v>648</v>
      </c>
      <c r="G1548" s="3" t="s">
        <v>649</v>
      </c>
      <c r="H1548" s="2" t="s">
        <v>22</v>
      </c>
      <c r="I1548" s="2" t="s">
        <v>3603</v>
      </c>
      <c r="J1548" s="3" t="str">
        <f>HYPERLINK("https://www.boe.es/gazeta/dias/1833/03/26/pdfs/GMD-1833-37.pdf#page=4","Abrir facsímil")</f>
        <v>Abrir facsímil</v>
      </c>
      <c r="K1548" s="3" t="s">
        <v>24</v>
      </c>
    </row>
    <row r="1549" spans="1:11" ht="42" customHeight="1">
      <c r="A1549" s="2" t="s">
        <v>3602</v>
      </c>
      <c r="B1549" s="2" t="s">
        <v>3602</v>
      </c>
      <c r="C1549" s="2" t="s">
        <v>26</v>
      </c>
      <c r="D1549" s="2" t="s">
        <v>18</v>
      </c>
      <c r="E1549" s="5" t="s">
        <v>713</v>
      </c>
      <c r="F1549" s="3" t="s">
        <v>714</v>
      </c>
      <c r="G1549" s="3" t="s">
        <v>21</v>
      </c>
      <c r="H1549" s="2" t="s">
        <v>22</v>
      </c>
      <c r="I1549" s="2" t="s">
        <v>3604</v>
      </c>
      <c r="J1549" s="3" t="str">
        <f>HYPERLINK("https://www.boe.es/gazeta/dias/1833/04/25/pdfs/GMD-1833-51.pdf#page=4","Abrir facsímil")</f>
        <v>Abrir facsímil</v>
      </c>
      <c r="K1549" s="3" t="s">
        <v>24</v>
      </c>
    </row>
    <row r="1550" spans="1:11" ht="42" customHeight="1">
      <c r="A1550" s="2" t="s">
        <v>3602</v>
      </c>
      <c r="B1550" s="2" t="s">
        <v>3602</v>
      </c>
      <c r="C1550" s="2" t="s">
        <v>33</v>
      </c>
      <c r="D1550" s="2" t="s">
        <v>34</v>
      </c>
      <c r="E1550" s="5" t="s">
        <v>1125</v>
      </c>
      <c r="F1550" s="3" t="s">
        <v>1126</v>
      </c>
      <c r="G1550" s="3" t="s">
        <v>56</v>
      </c>
      <c r="H1550" s="2" t="s">
        <v>22</v>
      </c>
      <c r="I1550" s="2" t="s">
        <v>3605</v>
      </c>
      <c r="J1550" s="3" t="str">
        <f>HYPERLINK("https://www.boe.es/gazeta/dias/1833/04/30/pdfs/GMD-1833-53.pdf#page=1","Abrir facsímil")</f>
        <v>Abrir facsímil</v>
      </c>
      <c r="K1550" s="3" t="s">
        <v>24</v>
      </c>
    </row>
    <row r="1551" spans="1:11" ht="42" customHeight="1">
      <c r="A1551" s="2" t="s">
        <v>3602</v>
      </c>
      <c r="B1551" s="2" t="s">
        <v>3602</v>
      </c>
      <c r="C1551" s="2" t="s">
        <v>33</v>
      </c>
      <c r="D1551" s="2" t="s">
        <v>34</v>
      </c>
      <c r="E1551" s="5" t="s">
        <v>54</v>
      </c>
      <c r="F1551" s="3" t="s">
        <v>55</v>
      </c>
      <c r="G1551" s="3" t="s">
        <v>1708</v>
      </c>
      <c r="H1551" s="2" t="s">
        <v>22</v>
      </c>
      <c r="I1551" s="2" t="s">
        <v>3606</v>
      </c>
      <c r="J1551" s="3" t="str">
        <f>HYPERLINK("https://www.boe.es/gazeta/dias/1833/05/11/pdfs/GMD-1833-58.pdf#page=4","Abrir facsímil")</f>
        <v>Abrir facsímil</v>
      </c>
      <c r="K1551" s="3" t="s">
        <v>24</v>
      </c>
    </row>
    <row r="1552" spans="1:11" ht="42" customHeight="1">
      <c r="A1552" s="2" t="s">
        <v>3602</v>
      </c>
      <c r="B1552" s="2" t="s">
        <v>3602</v>
      </c>
      <c r="C1552" s="2" t="s">
        <v>33</v>
      </c>
      <c r="D1552" s="2" t="s">
        <v>34</v>
      </c>
      <c r="E1552" s="5" t="s">
        <v>292</v>
      </c>
      <c r="F1552" s="3" t="s">
        <v>293</v>
      </c>
      <c r="G1552" s="3" t="s">
        <v>21</v>
      </c>
      <c r="H1552" s="2" t="s">
        <v>22</v>
      </c>
      <c r="I1552" s="2" t="s">
        <v>3607</v>
      </c>
      <c r="J1552" s="3" t="str">
        <f>HYPERLINK("https://www.boe.es/gazeta/dias/1833/05/28/pdfs/GMD-1833-65.pdf#page=4","Abrir facsímil")</f>
        <v>Abrir facsímil</v>
      </c>
      <c r="K1552" s="3" t="s">
        <v>24</v>
      </c>
    </row>
    <row r="1553" spans="1:11" ht="42" customHeight="1">
      <c r="A1553" s="2" t="s">
        <v>3602</v>
      </c>
      <c r="B1553" s="2" t="s">
        <v>3602</v>
      </c>
      <c r="C1553" s="2" t="s">
        <v>33</v>
      </c>
      <c r="D1553" s="2" t="s">
        <v>34</v>
      </c>
      <c r="E1553" s="5" t="s">
        <v>186</v>
      </c>
      <c r="F1553" s="3" t="s">
        <v>187</v>
      </c>
      <c r="G1553" s="3" t="s">
        <v>21</v>
      </c>
      <c r="H1553" s="2" t="s">
        <v>22</v>
      </c>
      <c r="I1553" s="2" t="s">
        <v>3608</v>
      </c>
      <c r="J1553" s="3" t="str">
        <f>HYPERLINK("https://www.boe.es/gazeta/dias/1833/07/02/pdfs/GMD-1833-80.pdf#page=4","Abrir facsímil")</f>
        <v>Abrir facsímil</v>
      </c>
      <c r="K1553" s="3" t="s">
        <v>24</v>
      </c>
    </row>
    <row r="1554" spans="1:11" ht="42" customHeight="1">
      <c r="A1554" s="2" t="s">
        <v>3602</v>
      </c>
      <c r="B1554" s="2" t="s">
        <v>3602</v>
      </c>
      <c r="C1554" s="2" t="s">
        <v>26</v>
      </c>
      <c r="D1554" s="2" t="s">
        <v>18</v>
      </c>
      <c r="E1554" s="5" t="s">
        <v>98</v>
      </c>
      <c r="F1554" s="3" t="s">
        <v>99</v>
      </c>
      <c r="G1554" s="3" t="s">
        <v>21</v>
      </c>
      <c r="H1554" s="2" t="s">
        <v>22</v>
      </c>
      <c r="I1554" s="2" t="s">
        <v>3609</v>
      </c>
      <c r="J1554" s="3" t="str">
        <f>HYPERLINK("https://www.boe.es/gazeta/dias/1833/07/04/pdfs/GMD-1833-81.pdf#page=4","Abrir facsímil")</f>
        <v>Abrir facsímil</v>
      </c>
      <c r="K1554" s="3" t="s">
        <v>24</v>
      </c>
    </row>
    <row r="1555" spans="1:11" ht="42" customHeight="1">
      <c r="A1555" s="2" t="s">
        <v>3602</v>
      </c>
      <c r="B1555" s="2" t="s">
        <v>3602</v>
      </c>
      <c r="C1555" s="2" t="s">
        <v>33</v>
      </c>
      <c r="D1555" s="2" t="s">
        <v>34</v>
      </c>
      <c r="E1555" s="5" t="s">
        <v>443</v>
      </c>
      <c r="F1555" s="3" t="s">
        <v>444</v>
      </c>
      <c r="G1555" s="3" t="s">
        <v>21</v>
      </c>
      <c r="H1555" s="2" t="s">
        <v>22</v>
      </c>
      <c r="I1555" s="2" t="s">
        <v>3610</v>
      </c>
      <c r="J1555" s="3" t="str">
        <f>HYPERLINK("https://www.boe.es/gazeta/dias/1833/07/25/pdfs/GMD-1833-90.pdf#page=4","Abrir facsímil")</f>
        <v>Abrir facsímil</v>
      </c>
      <c r="K1555" s="3" t="s">
        <v>24</v>
      </c>
    </row>
    <row r="1556" spans="1:11" ht="42" customHeight="1">
      <c r="A1556" s="2" t="s">
        <v>3602</v>
      </c>
      <c r="B1556" s="2" t="s">
        <v>3602</v>
      </c>
      <c r="C1556" s="2" t="s">
        <v>49</v>
      </c>
      <c r="D1556" s="2" t="s">
        <v>50</v>
      </c>
      <c r="E1556" s="5" t="s">
        <v>566</v>
      </c>
      <c r="F1556" s="3" t="s">
        <v>567</v>
      </c>
      <c r="G1556" s="3" t="s">
        <v>21</v>
      </c>
      <c r="H1556" s="2" t="s">
        <v>22</v>
      </c>
      <c r="I1556" s="2" t="s">
        <v>3611</v>
      </c>
      <c r="J1556" s="3" t="str">
        <f>HYPERLINK("https://www.boe.es/gazeta/dias/1833/07/30/pdfs/GMD-1833-92.pdf#page=4","Abrir facsímil")</f>
        <v>Abrir facsímil</v>
      </c>
      <c r="K1556" s="3" t="s">
        <v>24</v>
      </c>
    </row>
    <row r="1557" spans="1:11" ht="42" customHeight="1">
      <c r="A1557" s="2" t="s">
        <v>3602</v>
      </c>
      <c r="B1557" s="2" t="s">
        <v>3602</v>
      </c>
      <c r="C1557" s="2" t="s">
        <v>49</v>
      </c>
      <c r="D1557" s="2" t="s">
        <v>50</v>
      </c>
      <c r="E1557" s="5" t="s">
        <v>58</v>
      </c>
      <c r="F1557" s="3" t="s">
        <v>59</v>
      </c>
      <c r="G1557" s="3" t="s">
        <v>56</v>
      </c>
      <c r="H1557" s="2" t="s">
        <v>22</v>
      </c>
      <c r="I1557" s="2" t="s">
        <v>3612</v>
      </c>
      <c r="J1557" s="3" t="str">
        <f>HYPERLINK("https://www.boe.es/gazeta/dias/1833/10/03/pdfs/GMD-1833-121.pdf#page=1","Abrir facsímil")</f>
        <v>Abrir facsímil</v>
      </c>
      <c r="K1557" s="3" t="s">
        <v>24</v>
      </c>
    </row>
    <row r="1558" spans="1:11" ht="42" customHeight="1">
      <c r="A1558" s="2" t="s">
        <v>3602</v>
      </c>
      <c r="B1558" s="2" t="s">
        <v>3602</v>
      </c>
      <c r="C1558" s="2" t="s">
        <v>33</v>
      </c>
      <c r="D1558" s="2" t="s">
        <v>34</v>
      </c>
      <c r="E1558" s="5" t="s">
        <v>752</v>
      </c>
      <c r="F1558" s="3" t="s">
        <v>753</v>
      </c>
      <c r="G1558" s="3" t="s">
        <v>37</v>
      </c>
      <c r="H1558" s="2" t="s">
        <v>22</v>
      </c>
      <c r="I1558" s="2" t="s">
        <v>3613</v>
      </c>
      <c r="J1558" s="3" t="str">
        <f>HYPERLINK("https://www.boe.es/gazeta/dias/1833/10/10/pdfs/GMD-1833-124.pdf#page=2","Abrir facsímil")</f>
        <v>Abrir facsímil</v>
      </c>
      <c r="K1558" s="3" t="s">
        <v>24</v>
      </c>
    </row>
    <row r="1559" spans="1:11" ht="42" customHeight="1">
      <c r="A1559" s="2" t="s">
        <v>3602</v>
      </c>
      <c r="B1559" s="2" t="s">
        <v>3602</v>
      </c>
      <c r="C1559" s="2" t="s">
        <v>49</v>
      </c>
      <c r="D1559" s="2" t="s">
        <v>50</v>
      </c>
      <c r="E1559" s="5" t="s">
        <v>61</v>
      </c>
      <c r="F1559" s="3" t="s">
        <v>62</v>
      </c>
      <c r="G1559" s="3" t="s">
        <v>56</v>
      </c>
      <c r="H1559" s="2" t="s">
        <v>22</v>
      </c>
      <c r="I1559" s="2" t="s">
        <v>3614</v>
      </c>
      <c r="J1559" s="3" t="str">
        <f>HYPERLINK("https://www.boe.es/gazeta/dias/1833/10/15/pdfs/GMD-1833-126.pdf#page=1","Abrir facsímil")</f>
        <v>Abrir facsímil</v>
      </c>
      <c r="K1559" s="3" t="s">
        <v>24</v>
      </c>
    </row>
    <row r="1560" spans="1:11" ht="42" customHeight="1">
      <c r="A1560" s="2" t="s">
        <v>3602</v>
      </c>
      <c r="B1560" s="2" t="s">
        <v>3602</v>
      </c>
      <c r="C1560" s="2" t="s">
        <v>122</v>
      </c>
      <c r="D1560" s="2" t="s">
        <v>18</v>
      </c>
      <c r="E1560" s="5" t="s">
        <v>61</v>
      </c>
      <c r="F1560" s="3" t="s">
        <v>62</v>
      </c>
      <c r="G1560" s="3" t="s">
        <v>89</v>
      </c>
      <c r="H1560" s="2" t="s">
        <v>22</v>
      </c>
      <c r="I1560" s="2" t="s">
        <v>3615</v>
      </c>
      <c r="J1560" s="3" t="str">
        <f>HYPERLINK("https://www.boe.es/gazeta/dias/1833/10/15/pdfs/GMD-1833-126.pdf#page=3","Abrir facsímil")</f>
        <v>Abrir facsímil</v>
      </c>
      <c r="K1560" s="3" t="s">
        <v>24</v>
      </c>
    </row>
    <row r="1561" spans="1:11" ht="42" customHeight="1">
      <c r="A1561" s="2" t="s">
        <v>3602</v>
      </c>
      <c r="B1561" s="2" t="s">
        <v>3602</v>
      </c>
      <c r="C1561" s="2" t="s">
        <v>207</v>
      </c>
      <c r="D1561" s="2" t="s">
        <v>18</v>
      </c>
      <c r="E1561" s="5" t="s">
        <v>409</v>
      </c>
      <c r="F1561" s="3" t="s">
        <v>410</v>
      </c>
      <c r="G1561" s="3" t="s">
        <v>45</v>
      </c>
      <c r="H1561" s="2" t="s">
        <v>22</v>
      </c>
      <c r="I1561" s="2" t="s">
        <v>3616</v>
      </c>
      <c r="J1561" s="3" t="str">
        <f>HYPERLINK("https://www.boe.es/gazeta/dias/1833/11/23/pdfs/GMD-1833-147.pdf#page=6","Abrir facsímil")</f>
        <v>Abrir facsímil</v>
      </c>
      <c r="K1561" s="3" t="s">
        <v>24</v>
      </c>
    </row>
    <row r="1562" spans="1:11" ht="42" customHeight="1">
      <c r="A1562" s="2" t="s">
        <v>3602</v>
      </c>
      <c r="B1562" s="2" t="s">
        <v>3602</v>
      </c>
      <c r="C1562" s="2" t="s">
        <v>33</v>
      </c>
      <c r="D1562" s="2" t="s">
        <v>34</v>
      </c>
      <c r="E1562" s="5" t="s">
        <v>1010</v>
      </c>
      <c r="F1562" s="3" t="s">
        <v>1011</v>
      </c>
      <c r="G1562" s="3" t="s">
        <v>89</v>
      </c>
      <c r="H1562" s="2" t="s">
        <v>22</v>
      </c>
      <c r="I1562" s="2" t="s">
        <v>3617</v>
      </c>
      <c r="J1562" s="3" t="str">
        <f>HYPERLINK("https://www.boe.es/gazeta/dias/1833/12/24/pdfs/GMD-1833-164.pdf#page=3","Abrir facsímil")</f>
        <v>Abrir facsímil</v>
      </c>
      <c r="K1562" s="3" t="s">
        <v>24</v>
      </c>
    </row>
    <row r="1563" spans="1:11" ht="42" customHeight="1">
      <c r="A1563" s="2" t="s">
        <v>3618</v>
      </c>
      <c r="B1563" s="2" t="s">
        <v>3619</v>
      </c>
      <c r="C1563" s="2" t="s">
        <v>49</v>
      </c>
      <c r="D1563" s="2" t="s">
        <v>50</v>
      </c>
      <c r="E1563" s="5" t="s">
        <v>182</v>
      </c>
      <c r="F1563" s="3" t="s">
        <v>183</v>
      </c>
      <c r="G1563" s="3" t="s">
        <v>37</v>
      </c>
      <c r="H1563" s="2" t="s">
        <v>22</v>
      </c>
      <c r="I1563" s="2" t="s">
        <v>3620</v>
      </c>
      <c r="J1563" s="3" t="str">
        <f>HYPERLINK("https://www.boe.es/gazeta/dias/1833/02/12/pdfs/GMD-1833-19.pdf#page=2","Abrir facsímil")</f>
        <v>Abrir facsímil</v>
      </c>
      <c r="K1563" s="3" t="s">
        <v>24</v>
      </c>
    </row>
    <row r="1564" spans="1:11" ht="42" customHeight="1">
      <c r="A1564" s="2" t="s">
        <v>3621</v>
      </c>
      <c r="B1564" s="2" t="s">
        <v>3621</v>
      </c>
      <c r="C1564" s="2" t="s">
        <v>26</v>
      </c>
      <c r="D1564" s="2" t="s">
        <v>18</v>
      </c>
      <c r="E1564" s="5" t="s">
        <v>443</v>
      </c>
      <c r="F1564" s="3" t="s">
        <v>444</v>
      </c>
      <c r="G1564" s="3" t="s">
        <v>21</v>
      </c>
      <c r="H1564" s="2" t="s">
        <v>22</v>
      </c>
      <c r="I1564" s="2" t="s">
        <v>3622</v>
      </c>
      <c r="J1564" s="3" t="str">
        <f>HYPERLINK("https://www.boe.es/gazeta/dias/1833/07/25/pdfs/GMD-1833-90.pdf#page=4","Abrir facsímil")</f>
        <v>Abrir facsímil</v>
      </c>
      <c r="K1564" s="3" t="s">
        <v>24</v>
      </c>
    </row>
    <row r="1565" spans="1:11" ht="42" customHeight="1">
      <c r="A1565" s="2" t="s">
        <v>3623</v>
      </c>
      <c r="B1565" s="2" t="s">
        <v>3623</v>
      </c>
      <c r="C1565" s="2" t="s">
        <v>207</v>
      </c>
      <c r="D1565" s="2" t="s">
        <v>18</v>
      </c>
      <c r="E1565" s="5" t="s">
        <v>3587</v>
      </c>
      <c r="F1565" s="3" t="s">
        <v>3588</v>
      </c>
      <c r="G1565" s="3" t="s">
        <v>21</v>
      </c>
      <c r="H1565" s="2" t="s">
        <v>22</v>
      </c>
      <c r="I1565" s="2" t="s">
        <v>3624</v>
      </c>
      <c r="J1565" s="3" t="str">
        <f>HYPERLINK("https://www.boe.es/gazeta/dias/1833/01/17/pdfs/GMD-1833-8.pdf#page=4","Abrir facsímil")</f>
        <v>Abrir facsímil</v>
      </c>
      <c r="K1565" s="3" t="s">
        <v>24</v>
      </c>
    </row>
    <row r="1566" spans="1:11" ht="42" customHeight="1">
      <c r="A1566" s="2" t="s">
        <v>3625</v>
      </c>
      <c r="B1566" s="2" t="s">
        <v>3625</v>
      </c>
      <c r="C1566" s="2" t="s">
        <v>49</v>
      </c>
      <c r="D1566" s="2" t="s">
        <v>50</v>
      </c>
      <c r="E1566" s="5" t="s">
        <v>1010</v>
      </c>
      <c r="F1566" s="3" t="s">
        <v>1011</v>
      </c>
      <c r="G1566" s="3" t="s">
        <v>21</v>
      </c>
      <c r="H1566" s="2" t="s">
        <v>22</v>
      </c>
      <c r="I1566" s="2" t="s">
        <v>3626</v>
      </c>
      <c r="J1566" s="3" t="str">
        <f>HYPERLINK("https://www.boe.es/gazeta/dias/1833/12/24/pdfs/GMD-1833-164.pdf#page=4","Abrir facsímil")</f>
        <v>Abrir facsímil</v>
      </c>
      <c r="K1566" s="3" t="s">
        <v>24</v>
      </c>
    </row>
    <row r="1567" spans="1:11" ht="42" customHeight="1">
      <c r="A1567" s="2" t="s">
        <v>3627</v>
      </c>
      <c r="B1567" s="2" t="s">
        <v>3628</v>
      </c>
      <c r="C1567" s="2" t="s">
        <v>33</v>
      </c>
      <c r="D1567" s="2" t="s">
        <v>34</v>
      </c>
      <c r="E1567" s="5" t="s">
        <v>1582</v>
      </c>
      <c r="F1567" s="3" t="s">
        <v>1583</v>
      </c>
      <c r="G1567" s="3" t="s">
        <v>37</v>
      </c>
      <c r="H1567" s="2" t="s">
        <v>38</v>
      </c>
      <c r="I1567" s="2" t="s">
        <v>3629</v>
      </c>
      <c r="J1567" s="3" t="str">
        <f>HYPERLINK("https://www.boe.es/gazeta/dias/1833/03/19/pdfs/GMD-1833-34.pdf#page=2","Abrir facsímil")</f>
        <v>Abrir facsímil</v>
      </c>
      <c r="K1567" s="3" t="s">
        <v>40</v>
      </c>
    </row>
    <row r="1568" spans="1:11" ht="42" customHeight="1">
      <c r="A1568" s="2" t="s">
        <v>3630</v>
      </c>
      <c r="B1568" s="2" t="s">
        <v>3631</v>
      </c>
      <c r="C1568" s="2" t="s">
        <v>49</v>
      </c>
      <c r="D1568" s="2" t="s">
        <v>50</v>
      </c>
      <c r="E1568" s="5" t="s">
        <v>83</v>
      </c>
      <c r="F1568" s="3" t="s">
        <v>84</v>
      </c>
      <c r="G1568" s="3" t="s">
        <v>89</v>
      </c>
      <c r="H1568" s="2" t="s">
        <v>22</v>
      </c>
      <c r="I1568" s="2" t="s">
        <v>3632</v>
      </c>
      <c r="J1568" s="3" t="str">
        <f>HYPERLINK("https://www.boe.es/gazeta/dias/1833/02/23/pdfs/GMD-1833-24.pdf#page=3","Abrir facsímil")</f>
        <v>Abrir facsímil</v>
      </c>
      <c r="K1568" s="3" t="s">
        <v>24</v>
      </c>
    </row>
    <row r="1569" spans="1:11" ht="42" customHeight="1">
      <c r="A1569" s="2" t="s">
        <v>3633</v>
      </c>
      <c r="B1569" s="2" t="s">
        <v>3634</v>
      </c>
      <c r="C1569" s="2" t="s">
        <v>33</v>
      </c>
      <c r="D1569" s="2" t="s">
        <v>34</v>
      </c>
      <c r="E1569" s="5" t="s">
        <v>307</v>
      </c>
      <c r="F1569" s="3" t="s">
        <v>308</v>
      </c>
      <c r="G1569" s="3" t="s">
        <v>21</v>
      </c>
      <c r="H1569" s="2" t="s">
        <v>22</v>
      </c>
      <c r="I1569" s="2" t="s">
        <v>3635</v>
      </c>
      <c r="J1569" s="3" t="str">
        <f>HYPERLINK("https://www.boe.es/gazeta/dias/1833/03/09/pdfs/GMD-1833-30.pdf#page=4","Abrir facsímil")</f>
        <v>Abrir facsímil</v>
      </c>
      <c r="K1569" s="3" t="s">
        <v>24</v>
      </c>
    </row>
    <row r="1570" spans="1:11" ht="42" customHeight="1">
      <c r="A1570" s="2" t="s">
        <v>3636</v>
      </c>
      <c r="B1570" s="2" t="s">
        <v>3636</v>
      </c>
      <c r="C1570" s="2" t="s">
        <v>131</v>
      </c>
      <c r="D1570" s="2" t="s">
        <v>18</v>
      </c>
      <c r="E1570" s="5" t="s">
        <v>739</v>
      </c>
      <c r="F1570" s="3" t="s">
        <v>740</v>
      </c>
      <c r="G1570" s="3" t="s">
        <v>37</v>
      </c>
      <c r="H1570" s="2" t="s">
        <v>22</v>
      </c>
      <c r="I1570" s="2" t="s">
        <v>3637</v>
      </c>
      <c r="J1570" s="3" t="str">
        <f>HYPERLINK("https://www.boe.es/gazeta/dias/1833/07/06/pdfs/GMD-1833-82.pdf#page=2","Abrir facsímil")</f>
        <v>Abrir facsímil</v>
      </c>
      <c r="K1570" s="3" t="s">
        <v>24</v>
      </c>
    </row>
    <row r="1571" spans="1:11" ht="42" customHeight="1">
      <c r="A1571" s="2" t="s">
        <v>3638</v>
      </c>
      <c r="B1571" s="2" t="s">
        <v>3639</v>
      </c>
      <c r="C1571" s="2" t="s">
        <v>49</v>
      </c>
      <c r="D1571" s="2" t="s">
        <v>50</v>
      </c>
      <c r="E1571" s="5" t="s">
        <v>307</v>
      </c>
      <c r="F1571" s="3" t="s">
        <v>308</v>
      </c>
      <c r="G1571" s="3" t="s">
        <v>37</v>
      </c>
      <c r="H1571" s="2" t="s">
        <v>38</v>
      </c>
      <c r="I1571" s="2" t="s">
        <v>3640</v>
      </c>
      <c r="J1571" s="3" t="str">
        <f>HYPERLINK("https://www.boe.es/gazeta/dias/1833/03/09/pdfs/GMD-1833-30.pdf#page=2","Abrir facsímil")</f>
        <v>Abrir facsímil</v>
      </c>
      <c r="K1571" s="3" t="s">
        <v>40</v>
      </c>
    </row>
    <row r="1572" spans="1:11" ht="42" customHeight="1">
      <c r="A1572" s="2" t="s">
        <v>3641</v>
      </c>
      <c r="B1572" s="2" t="s">
        <v>3641</v>
      </c>
      <c r="C1572" s="2" t="s">
        <v>49</v>
      </c>
      <c r="D1572" s="2" t="s">
        <v>50</v>
      </c>
      <c r="E1572" s="5" t="s">
        <v>1017</v>
      </c>
      <c r="F1572" s="3" t="s">
        <v>1018</v>
      </c>
      <c r="G1572" s="3" t="s">
        <v>21</v>
      </c>
      <c r="H1572" s="2" t="s">
        <v>22</v>
      </c>
      <c r="I1572" s="2" t="s">
        <v>3642</v>
      </c>
      <c r="J1572" s="3" t="str">
        <f>HYPERLINK("https://www.boe.es/gazeta/dias/1833/10/08/pdfs/GMD-1833-123.pdf#page=4","Abrir facsímil")</f>
        <v>Abrir facsímil</v>
      </c>
      <c r="K1572" s="3" t="s">
        <v>24</v>
      </c>
    </row>
    <row r="1573" spans="1:11" ht="42" customHeight="1">
      <c r="A1573" s="2" t="s">
        <v>3643</v>
      </c>
      <c r="B1573" s="2" t="s">
        <v>3643</v>
      </c>
      <c r="C1573" s="2" t="s">
        <v>131</v>
      </c>
      <c r="D1573" s="2" t="s">
        <v>18</v>
      </c>
      <c r="E1573" s="5" t="s">
        <v>83</v>
      </c>
      <c r="F1573" s="3" t="s">
        <v>84</v>
      </c>
      <c r="G1573" s="3" t="s">
        <v>1098</v>
      </c>
      <c r="H1573" s="2" t="s">
        <v>22</v>
      </c>
      <c r="I1573" s="2" t="s">
        <v>3644</v>
      </c>
      <c r="J1573" s="3" t="str">
        <f>HYPERLINK("https://www.boe.es/gazeta/dias/1833/02/23/pdfs/GMD-1833-24.pdf#page=6","Abrir facsímil")</f>
        <v>Abrir facsímil</v>
      </c>
      <c r="K1573" s="3" t="s">
        <v>24</v>
      </c>
    </row>
    <row r="1574" spans="1:11" ht="42" customHeight="1">
      <c r="A1574" s="2" t="s">
        <v>3645</v>
      </c>
      <c r="B1574" s="2" t="s">
        <v>3645</v>
      </c>
      <c r="C1574" s="2" t="s">
        <v>131</v>
      </c>
      <c r="D1574" s="2" t="s">
        <v>18</v>
      </c>
      <c r="E1574" s="5" t="s">
        <v>426</v>
      </c>
      <c r="F1574" s="3" t="s">
        <v>1257</v>
      </c>
      <c r="G1574" s="3" t="s">
        <v>21</v>
      </c>
      <c r="H1574" s="2" t="s">
        <v>22</v>
      </c>
      <c r="I1574" s="2" t="s">
        <v>3646</v>
      </c>
      <c r="J1574" s="3" t="str">
        <f>HYPERLINK("https://www.boe.es/gazeta/dias/1833/10/31/pdfs/GMD-1833-135.pdf#page=4","Abrir facsímil")</f>
        <v>Abrir facsímil</v>
      </c>
      <c r="K1574" s="3" t="s">
        <v>24</v>
      </c>
    </row>
    <row r="1575" spans="1:11" ht="42" customHeight="1">
      <c r="A1575" s="2" t="s">
        <v>3647</v>
      </c>
      <c r="B1575" s="2" t="s">
        <v>3648</v>
      </c>
      <c r="C1575" s="2" t="s">
        <v>131</v>
      </c>
      <c r="D1575" s="2" t="s">
        <v>18</v>
      </c>
      <c r="E1575" s="5" t="s">
        <v>426</v>
      </c>
      <c r="F1575" s="3" t="s">
        <v>1257</v>
      </c>
      <c r="G1575" s="3" t="s">
        <v>21</v>
      </c>
      <c r="H1575" s="2" t="s">
        <v>22</v>
      </c>
      <c r="I1575" s="2" t="s">
        <v>3649</v>
      </c>
      <c r="J1575" s="3" t="str">
        <f>HYPERLINK("https://www.boe.es/gazeta/dias/1833/10/31/pdfs/GMD-1833-135.pdf#page=4","Abrir facsímil")</f>
        <v>Abrir facsímil</v>
      </c>
      <c r="K1575" s="3" t="s">
        <v>24</v>
      </c>
    </row>
    <row r="1576" spans="1:11" ht="42" customHeight="1">
      <c r="A1576" s="2" t="s">
        <v>3650</v>
      </c>
      <c r="B1576" s="2" t="s">
        <v>3650</v>
      </c>
      <c r="C1576" s="2" t="s">
        <v>131</v>
      </c>
      <c r="D1576" s="2" t="s">
        <v>18</v>
      </c>
      <c r="E1576" s="5" t="s">
        <v>1355</v>
      </c>
      <c r="F1576" s="3" t="s">
        <v>1356</v>
      </c>
      <c r="G1576" s="3" t="s">
        <v>21</v>
      </c>
      <c r="H1576" s="2" t="s">
        <v>22</v>
      </c>
      <c r="I1576" s="2" t="s">
        <v>3651</v>
      </c>
      <c r="J1576" s="3" t="str">
        <f>HYPERLINK("https://www.boe.es/gazeta/dias/1833/01/22/pdfs/GMD-1833-10.pdf#page=4","Abrir facsímil")</f>
        <v>Abrir facsímil</v>
      </c>
      <c r="K1576" s="3" t="s">
        <v>24</v>
      </c>
    </row>
    <row r="1577" spans="1:11" ht="42" customHeight="1">
      <c r="A1577" s="2" t="s">
        <v>3652</v>
      </c>
      <c r="B1577" s="2" t="s">
        <v>3653</v>
      </c>
      <c r="C1577" s="2" t="s">
        <v>33</v>
      </c>
      <c r="D1577" s="2" t="s">
        <v>34</v>
      </c>
      <c r="E1577" s="5" t="s">
        <v>573</v>
      </c>
      <c r="F1577" s="3" t="s">
        <v>574</v>
      </c>
      <c r="G1577" s="3" t="s">
        <v>21</v>
      </c>
      <c r="H1577" s="2" t="s">
        <v>22</v>
      </c>
      <c r="I1577" s="2" t="s">
        <v>3654</v>
      </c>
      <c r="J1577" s="3" t="str">
        <f>HYPERLINK("https://www.boe.es/gazeta/dias/1833/08/10/pdfs/GMD-1833-97.pdf#page=4","Abrir facsímil")</f>
        <v>Abrir facsímil</v>
      </c>
      <c r="K1577" s="3" t="s">
        <v>24</v>
      </c>
    </row>
    <row r="1578" spans="1:11" ht="42" customHeight="1">
      <c r="A1578" s="2" t="s">
        <v>3655</v>
      </c>
      <c r="B1578" s="2" t="s">
        <v>3656</v>
      </c>
      <c r="C1578" s="2" t="s">
        <v>26</v>
      </c>
      <c r="D1578" s="2" t="s">
        <v>18</v>
      </c>
      <c r="E1578" s="5" t="s">
        <v>159</v>
      </c>
      <c r="F1578" s="3" t="s">
        <v>160</v>
      </c>
      <c r="G1578" s="3" t="s">
        <v>175</v>
      </c>
      <c r="H1578" s="2" t="s">
        <v>22</v>
      </c>
      <c r="I1578" s="2" t="s">
        <v>3657</v>
      </c>
      <c r="J1578" s="3" t="str">
        <f>HYPERLINK("https://www.boe.es/gazeta/dias/1833/09/24/pdfs/GMD-1833-116.pdf#page=7","Abrir facsímil")</f>
        <v>Abrir facsímil</v>
      </c>
      <c r="K1578" s="3" t="s">
        <v>24</v>
      </c>
    </row>
    <row r="1579" spans="1:11" ht="42" customHeight="1">
      <c r="A1579" s="2" t="s">
        <v>3658</v>
      </c>
      <c r="B1579" s="2" t="s">
        <v>3659</v>
      </c>
      <c r="C1579" s="2" t="s">
        <v>33</v>
      </c>
      <c r="D1579" s="2" t="s">
        <v>34</v>
      </c>
      <c r="E1579" s="5" t="s">
        <v>1087</v>
      </c>
      <c r="F1579" s="3" t="s">
        <v>1088</v>
      </c>
      <c r="G1579" s="3" t="s">
        <v>21</v>
      </c>
      <c r="H1579" s="2" t="s">
        <v>22</v>
      </c>
      <c r="I1579" s="2" t="s">
        <v>3660</v>
      </c>
      <c r="J1579" s="3" t="str">
        <f>HYPERLINK("https://www.boe.es/gazeta/dias/1833/01/24/pdfs/GMD-1833-11.pdf#page=4","Abrir facsímil")</f>
        <v>Abrir facsímil</v>
      </c>
      <c r="K1579" s="3" t="s">
        <v>24</v>
      </c>
    </row>
    <row r="1580" spans="1:11" ht="42" customHeight="1">
      <c r="A1580" s="2" t="s">
        <v>3661</v>
      </c>
      <c r="B1580" s="2" t="s">
        <v>3662</v>
      </c>
      <c r="C1580" s="2" t="s">
        <v>33</v>
      </c>
      <c r="D1580" s="2" t="s">
        <v>34</v>
      </c>
      <c r="E1580" s="5" t="s">
        <v>443</v>
      </c>
      <c r="F1580" s="3" t="s">
        <v>444</v>
      </c>
      <c r="G1580" s="3" t="s">
        <v>21</v>
      </c>
      <c r="H1580" s="2" t="s">
        <v>22</v>
      </c>
      <c r="I1580" s="2" t="s">
        <v>3663</v>
      </c>
      <c r="J1580" s="3" t="str">
        <f>HYPERLINK("https://www.boe.es/gazeta/dias/1833/07/25/pdfs/GMD-1833-90.pdf#page=4","Abrir facsímil")</f>
        <v>Abrir facsímil</v>
      </c>
      <c r="K1580" s="3" t="s">
        <v>24</v>
      </c>
    </row>
    <row r="1581" spans="1:11" ht="42" customHeight="1">
      <c r="A1581" s="2" t="s">
        <v>3664</v>
      </c>
      <c r="B1581" s="2" t="s">
        <v>3665</v>
      </c>
      <c r="C1581" s="2" t="s">
        <v>26</v>
      </c>
      <c r="D1581" s="2" t="s">
        <v>18</v>
      </c>
      <c r="E1581" s="5" t="s">
        <v>969</v>
      </c>
      <c r="F1581" s="3" t="s">
        <v>970</v>
      </c>
      <c r="G1581" s="3" t="s">
        <v>56</v>
      </c>
      <c r="H1581" s="2" t="s">
        <v>22</v>
      </c>
      <c r="I1581" s="2" t="s">
        <v>3666</v>
      </c>
      <c r="J1581" s="3" t="str">
        <f>HYPERLINK("https://www.boe.es/gazeta/dias/1833/01/12/pdfs/GMD-1833-6.pdf#page=1","Abrir facsímil")</f>
        <v>Abrir facsímil</v>
      </c>
      <c r="K1581" s="3" t="s">
        <v>24</v>
      </c>
    </row>
    <row r="1582" spans="1:11" ht="42" customHeight="1">
      <c r="A1582" s="2" t="s">
        <v>3667</v>
      </c>
      <c r="B1582" s="2" t="s">
        <v>3668</v>
      </c>
      <c r="C1582" s="2" t="s">
        <v>26</v>
      </c>
      <c r="D1582" s="2" t="s">
        <v>18</v>
      </c>
      <c r="E1582" s="5" t="s">
        <v>66</v>
      </c>
      <c r="F1582" s="3" t="s">
        <v>67</v>
      </c>
      <c r="G1582" s="3" t="s">
        <v>68</v>
      </c>
      <c r="H1582" s="2" t="s">
        <v>22</v>
      </c>
      <c r="I1582" s="2" t="s">
        <v>3669</v>
      </c>
      <c r="J1582" s="3" t="str">
        <f>HYPERLINK("https://www.boe.es/gazeta/dias/1833/01/31/pdfs/GMD-1833-14.pdf#page=4","Abrir facsímil")</f>
        <v>Abrir facsímil</v>
      </c>
      <c r="K1582" s="3" t="s">
        <v>24</v>
      </c>
    </row>
    <row r="1583" spans="1:11" ht="42" customHeight="1">
      <c r="A1583" s="2" t="s">
        <v>3670</v>
      </c>
      <c r="B1583" s="2" t="s">
        <v>3671</v>
      </c>
      <c r="C1583" s="2" t="s">
        <v>33</v>
      </c>
      <c r="D1583" s="2" t="s">
        <v>191</v>
      </c>
      <c r="E1583" s="5" t="s">
        <v>192</v>
      </c>
      <c r="F1583" s="3" t="s">
        <v>193</v>
      </c>
      <c r="G1583" s="3" t="s">
        <v>56</v>
      </c>
      <c r="H1583" s="2" t="s">
        <v>22</v>
      </c>
      <c r="I1583" s="2" t="s">
        <v>3672</v>
      </c>
      <c r="J1583" s="3" t="str">
        <f>HYPERLINK("https://www.boe.es/gazeta/dias/1833/12/14/pdfs/GMD-1833-160E.pdf#page=1","Abrir facsímil")</f>
        <v>Abrir facsímil</v>
      </c>
      <c r="K1583" s="3" t="s">
        <v>24</v>
      </c>
    </row>
    <row r="1584" spans="1:11" ht="42" customHeight="1">
      <c r="A1584" s="2" t="s">
        <v>3673</v>
      </c>
      <c r="B1584" s="2" t="s">
        <v>3673</v>
      </c>
      <c r="C1584" s="2" t="s">
        <v>33</v>
      </c>
      <c r="D1584" s="2" t="s">
        <v>34</v>
      </c>
      <c r="E1584" s="5" t="s">
        <v>1355</v>
      </c>
      <c r="F1584" s="3" t="s">
        <v>1356</v>
      </c>
      <c r="G1584" s="3" t="s">
        <v>37</v>
      </c>
      <c r="H1584" s="2" t="s">
        <v>22</v>
      </c>
      <c r="I1584" s="2" t="s">
        <v>3674</v>
      </c>
      <c r="J1584" s="3" t="str">
        <f>HYPERLINK("https://www.boe.es/gazeta/dias/1833/01/22/pdfs/GMD-1833-10.pdf#page=2","Abrir facsímil")</f>
        <v>Abrir facsímil</v>
      </c>
      <c r="K1584" s="3" t="s">
        <v>24</v>
      </c>
    </row>
    <row r="1585" spans="1:11" ht="42" customHeight="1">
      <c r="A1585" s="2" t="s">
        <v>3675</v>
      </c>
      <c r="B1585" s="2" t="s">
        <v>3676</v>
      </c>
      <c r="C1585" s="2" t="s">
        <v>26</v>
      </c>
      <c r="D1585" s="2" t="s">
        <v>18</v>
      </c>
      <c r="E1585" s="5" t="s">
        <v>1582</v>
      </c>
      <c r="F1585" s="3" t="s">
        <v>1583</v>
      </c>
      <c r="G1585" s="3" t="s">
        <v>21</v>
      </c>
      <c r="H1585" s="2" t="s">
        <v>22</v>
      </c>
      <c r="I1585" s="2" t="s">
        <v>3677</v>
      </c>
      <c r="J1585" s="3" t="str">
        <f>HYPERLINK("https://www.boe.es/gazeta/dias/1833/03/19/pdfs/GMD-1833-34.pdf#page=4","Abrir facsímil")</f>
        <v>Abrir facsímil</v>
      </c>
      <c r="K1585" s="3" t="s">
        <v>24</v>
      </c>
    </row>
    <row r="1586" spans="1:11" ht="42" customHeight="1">
      <c r="A1586" s="2" t="s">
        <v>3678</v>
      </c>
      <c r="B1586" s="2" t="s">
        <v>3679</v>
      </c>
      <c r="C1586" s="2" t="s">
        <v>33</v>
      </c>
      <c r="D1586" s="2" t="s">
        <v>34</v>
      </c>
      <c r="E1586" s="5" t="s">
        <v>1824</v>
      </c>
      <c r="F1586" s="3" t="s">
        <v>1825</v>
      </c>
      <c r="G1586" s="3" t="s">
        <v>2139</v>
      </c>
      <c r="H1586" s="2" t="s">
        <v>22</v>
      </c>
      <c r="I1586" s="2" t="s">
        <v>3680</v>
      </c>
      <c r="J1586" s="3" t="str">
        <f>HYPERLINK("https://www.boe.es/gazeta/dias/1833/04/18/pdfs/GMD-1833-48.pdf#page=4","Abrir facsímil")</f>
        <v>Abrir facsímil</v>
      </c>
      <c r="K1586" s="3" t="s">
        <v>24</v>
      </c>
    </row>
    <row r="1587" spans="1:11" ht="42" customHeight="1">
      <c r="A1587" s="2" t="s">
        <v>3681</v>
      </c>
      <c r="B1587" s="2" t="s">
        <v>3682</v>
      </c>
      <c r="C1587" s="2" t="s">
        <v>26</v>
      </c>
      <c r="D1587" s="2" t="s">
        <v>18</v>
      </c>
      <c r="E1587" s="5" t="s">
        <v>859</v>
      </c>
      <c r="F1587" s="3" t="s">
        <v>860</v>
      </c>
      <c r="G1587" s="3" t="s">
        <v>37</v>
      </c>
      <c r="H1587" s="2" t="s">
        <v>22</v>
      </c>
      <c r="I1587" s="2" t="s">
        <v>3683</v>
      </c>
      <c r="J1587" s="3" t="str">
        <f>HYPERLINK("https://www.boe.es/gazeta/dias/1833/10/12/pdfs/GMD-1833-125.pdf#page=2","Abrir facsímil")</f>
        <v>Abrir facsímil</v>
      </c>
      <c r="K1587" s="3" t="s">
        <v>24</v>
      </c>
    </row>
    <row r="1588" spans="1:11" ht="42" customHeight="1">
      <c r="A1588" s="2" t="s">
        <v>3684</v>
      </c>
      <c r="B1588" s="2" t="s">
        <v>3685</v>
      </c>
      <c r="C1588" s="2" t="s">
        <v>33</v>
      </c>
      <c r="D1588" s="2" t="s">
        <v>34</v>
      </c>
      <c r="E1588" s="5" t="s">
        <v>478</v>
      </c>
      <c r="F1588" s="3" t="s">
        <v>479</v>
      </c>
      <c r="G1588" s="3" t="s">
        <v>3686</v>
      </c>
      <c r="H1588" s="2" t="s">
        <v>22</v>
      </c>
      <c r="I1588" s="2" t="s">
        <v>3687</v>
      </c>
      <c r="J1588" s="3" t="str">
        <f>HYPERLINK("https://www.boe.es/gazeta/dias/1833/10/19/pdfs/GMD-1833-129.pdf#page=3","Abrir facsímil")</f>
        <v>Abrir facsímil</v>
      </c>
      <c r="K1588" s="3" t="s">
        <v>24</v>
      </c>
    </row>
    <row r="1589" spans="1:11" ht="42" customHeight="1">
      <c r="A1589" s="2" t="s">
        <v>3688</v>
      </c>
      <c r="B1589" s="2" t="s">
        <v>3688</v>
      </c>
      <c r="C1589" s="2" t="s">
        <v>33</v>
      </c>
      <c r="D1589" s="2" t="s">
        <v>34</v>
      </c>
      <c r="E1589" s="5" t="s">
        <v>98</v>
      </c>
      <c r="F1589" s="3" t="s">
        <v>99</v>
      </c>
      <c r="G1589" s="3" t="s">
        <v>21</v>
      </c>
      <c r="H1589" s="2" t="s">
        <v>22</v>
      </c>
      <c r="I1589" s="2" t="s">
        <v>3689</v>
      </c>
      <c r="J1589" s="3" t="str">
        <f>HYPERLINK("https://www.boe.es/gazeta/dias/1833/07/04/pdfs/GMD-1833-81.pdf#page=4","Abrir facsímil")</f>
        <v>Abrir facsímil</v>
      </c>
      <c r="K1589" s="3" t="s">
        <v>24</v>
      </c>
    </row>
    <row r="1590" spans="1:11" ht="42" customHeight="1">
      <c r="A1590" s="2" t="s">
        <v>3690</v>
      </c>
      <c r="B1590" s="2" t="s">
        <v>3690</v>
      </c>
      <c r="C1590" s="2" t="s">
        <v>49</v>
      </c>
      <c r="D1590" s="2" t="s">
        <v>50</v>
      </c>
      <c r="E1590" s="5" t="s">
        <v>457</v>
      </c>
      <c r="F1590" s="3" t="s">
        <v>458</v>
      </c>
      <c r="G1590" s="3" t="s">
        <v>21</v>
      </c>
      <c r="H1590" s="2" t="s">
        <v>22</v>
      </c>
      <c r="I1590" s="2" t="s">
        <v>3691</v>
      </c>
      <c r="J1590" s="3" t="str">
        <f>HYPERLINK("https://www.boe.es/gazeta/dias/1833/06/06/pdfs/GMD-1833-69.pdf#page=4","Abrir facsímil")</f>
        <v>Abrir facsímil</v>
      </c>
      <c r="K1590" s="3" t="s">
        <v>24</v>
      </c>
    </row>
    <row r="1591" spans="1:11" ht="42" customHeight="1">
      <c r="A1591" s="2" t="s">
        <v>3692</v>
      </c>
      <c r="B1591" s="2" t="s">
        <v>3692</v>
      </c>
      <c r="C1591" s="2" t="s">
        <v>33</v>
      </c>
      <c r="D1591" s="2" t="s">
        <v>34</v>
      </c>
      <c r="E1591" s="5" t="s">
        <v>1411</v>
      </c>
      <c r="F1591" s="3" t="s">
        <v>1412</v>
      </c>
      <c r="G1591" s="3" t="s">
        <v>21</v>
      </c>
      <c r="H1591" s="2" t="s">
        <v>22</v>
      </c>
      <c r="I1591" s="2" t="s">
        <v>3693</v>
      </c>
      <c r="J1591" s="3" t="str">
        <f>HYPERLINK("https://www.boe.es/gazeta/dias/1833/03/05/pdfs/GMD-1833-28.pdf#page=4","Abrir facsímil")</f>
        <v>Abrir facsímil</v>
      </c>
      <c r="K1591" s="3" t="s">
        <v>24</v>
      </c>
    </row>
    <row r="1592" spans="1:11" ht="42" customHeight="1">
      <c r="A1592" s="2" t="s">
        <v>3694</v>
      </c>
      <c r="B1592" s="2" t="s">
        <v>3695</v>
      </c>
      <c r="C1592" s="2" t="s">
        <v>207</v>
      </c>
      <c r="D1592" s="2" t="s">
        <v>18</v>
      </c>
      <c r="E1592" s="5" t="s">
        <v>324</v>
      </c>
      <c r="F1592" s="3" t="s">
        <v>325</v>
      </c>
      <c r="G1592" s="3" t="s">
        <v>56</v>
      </c>
      <c r="H1592" s="2" t="s">
        <v>38</v>
      </c>
      <c r="I1592" s="2" t="s">
        <v>3696</v>
      </c>
      <c r="J1592" s="3" t="str">
        <f>HYPERLINK("https://www.boe.es/gazeta/dias/1833/11/14/pdfs/GMD-1833-142.pdf#page=1","Abrir facsímil")</f>
        <v>Abrir facsímil</v>
      </c>
      <c r="K1592" s="3" t="s">
        <v>40</v>
      </c>
    </row>
    <row r="1593" spans="1:11" ht="42" customHeight="1">
      <c r="A1593" s="2" t="s">
        <v>3697</v>
      </c>
      <c r="B1593" s="2" t="s">
        <v>3698</v>
      </c>
      <c r="C1593" s="2" t="s">
        <v>49</v>
      </c>
      <c r="D1593" s="2" t="s">
        <v>50</v>
      </c>
      <c r="E1593" s="5" t="s">
        <v>566</v>
      </c>
      <c r="F1593" s="3" t="s">
        <v>567</v>
      </c>
      <c r="G1593" s="3" t="s">
        <v>21</v>
      </c>
      <c r="H1593" s="2" t="s">
        <v>38</v>
      </c>
      <c r="I1593" s="2" t="s">
        <v>3699</v>
      </c>
      <c r="J1593" s="3" t="str">
        <f>HYPERLINK("https://www.boe.es/gazeta/dias/1833/07/30/pdfs/GMD-1833-92.pdf#page=4","Abrir facsímil")</f>
        <v>Abrir facsímil</v>
      </c>
      <c r="K1593" s="3" t="s">
        <v>40</v>
      </c>
    </row>
    <row r="1594" spans="1:11" ht="42" customHeight="1">
      <c r="A1594" s="2" t="s">
        <v>3700</v>
      </c>
      <c r="B1594" s="2" t="s">
        <v>3701</v>
      </c>
      <c r="C1594" s="2" t="s">
        <v>17</v>
      </c>
      <c r="D1594" s="2" t="s">
        <v>18</v>
      </c>
      <c r="E1594" s="5" t="s">
        <v>61</v>
      </c>
      <c r="F1594" s="3" t="s">
        <v>62</v>
      </c>
      <c r="G1594" s="3" t="s">
        <v>21</v>
      </c>
      <c r="H1594" s="2" t="s">
        <v>38</v>
      </c>
      <c r="I1594" s="2" t="s">
        <v>3702</v>
      </c>
      <c r="J1594" s="3" t="str">
        <f>HYPERLINK("https://www.boe.es/gazeta/dias/1833/10/15/pdfs/GMD-1833-126.pdf#page=4","Abrir facsímil")</f>
        <v>Abrir facsímil</v>
      </c>
      <c r="K1594" s="3" t="s">
        <v>40</v>
      </c>
    </row>
    <row r="1595" spans="1:11" ht="42" customHeight="1">
      <c r="A1595" s="2" t="s">
        <v>3703</v>
      </c>
      <c r="B1595" s="2" t="s">
        <v>3704</v>
      </c>
      <c r="C1595" s="2" t="s">
        <v>26</v>
      </c>
      <c r="D1595" s="2" t="s">
        <v>18</v>
      </c>
      <c r="E1595" s="5" t="s">
        <v>1863</v>
      </c>
      <c r="F1595" s="3" t="s">
        <v>1864</v>
      </c>
      <c r="G1595" s="3" t="s">
        <v>56</v>
      </c>
      <c r="H1595" s="2" t="s">
        <v>38</v>
      </c>
      <c r="I1595" s="2" t="s">
        <v>3705</v>
      </c>
      <c r="J1595" s="3" t="str">
        <f>HYPERLINK("https://www.boe.es/gazeta/dias/1833/01/03/pdfs/GMD-1833-2.pdf#page=1","Abrir facsímil")</f>
        <v>Abrir facsímil</v>
      </c>
      <c r="K1595" s="3" t="s">
        <v>40</v>
      </c>
    </row>
    <row r="1596" spans="1:11" ht="42" customHeight="1">
      <c r="A1596" s="2" t="s">
        <v>3703</v>
      </c>
      <c r="B1596" s="2" t="s">
        <v>3704</v>
      </c>
      <c r="C1596" s="2" t="s">
        <v>26</v>
      </c>
      <c r="D1596" s="2" t="s">
        <v>18</v>
      </c>
      <c r="E1596" s="5" t="s">
        <v>227</v>
      </c>
      <c r="F1596" s="3" t="s">
        <v>228</v>
      </c>
      <c r="G1596" s="3" t="s">
        <v>89</v>
      </c>
      <c r="H1596" s="2" t="s">
        <v>38</v>
      </c>
      <c r="I1596" s="2" t="s">
        <v>3706</v>
      </c>
      <c r="J1596" s="3" t="str">
        <f>HYPERLINK("https://www.boe.es/gazeta/dias/1833/08/08/pdfs/GMD-1833-96.pdf#page=3","Abrir facsímil")</f>
        <v>Abrir facsímil</v>
      </c>
      <c r="K1596" s="3" t="s">
        <v>40</v>
      </c>
    </row>
    <row r="1597" spans="1:11" ht="42" customHeight="1">
      <c r="A1597" s="2" t="s">
        <v>3707</v>
      </c>
      <c r="B1597" s="2" t="s">
        <v>3708</v>
      </c>
      <c r="C1597" s="2" t="s">
        <v>33</v>
      </c>
      <c r="D1597" s="2" t="s">
        <v>34</v>
      </c>
      <c r="E1597" s="5" t="s">
        <v>452</v>
      </c>
      <c r="F1597" s="3" t="s">
        <v>453</v>
      </c>
      <c r="G1597" s="3" t="s">
        <v>89</v>
      </c>
      <c r="H1597" s="2" t="s">
        <v>38</v>
      </c>
      <c r="I1597" s="2" t="s">
        <v>3709</v>
      </c>
      <c r="J1597" s="3" t="str">
        <f>HYPERLINK("https://www.boe.es/gazeta/dias/1833/12/17/pdfs/GMD-1833-161.pdf#page=3","Abrir facsímil")</f>
        <v>Abrir facsímil</v>
      </c>
      <c r="K1597" s="3" t="s">
        <v>40</v>
      </c>
    </row>
    <row r="1598" spans="1:11" ht="42" customHeight="1">
      <c r="A1598" s="2" t="s">
        <v>3710</v>
      </c>
      <c r="B1598" s="2" t="s">
        <v>3711</v>
      </c>
      <c r="C1598" s="2" t="s">
        <v>26</v>
      </c>
      <c r="D1598" s="2" t="s">
        <v>18</v>
      </c>
      <c r="E1598" s="5" t="s">
        <v>541</v>
      </c>
      <c r="F1598" s="3" t="s">
        <v>542</v>
      </c>
      <c r="G1598" s="3" t="s">
        <v>56</v>
      </c>
      <c r="H1598" s="2" t="s">
        <v>38</v>
      </c>
      <c r="I1598" s="2" t="s">
        <v>3712</v>
      </c>
      <c r="J1598" s="3" t="str">
        <f>HYPERLINK("https://www.boe.es/gazeta/dias/1833/05/25/pdfs/GMD-1833-64.pdf#page=1","Abrir facsímil")</f>
        <v>Abrir facsímil</v>
      </c>
      <c r="K1598" s="3" t="s">
        <v>40</v>
      </c>
    </row>
    <row r="1599" spans="1:11" ht="42" customHeight="1">
      <c r="A1599" s="2" t="s">
        <v>3713</v>
      </c>
      <c r="B1599" s="2" t="s">
        <v>3714</v>
      </c>
      <c r="C1599" s="2" t="s">
        <v>33</v>
      </c>
      <c r="D1599" s="2" t="s">
        <v>34</v>
      </c>
      <c r="E1599" s="5" t="s">
        <v>743</v>
      </c>
      <c r="F1599" s="3" t="s">
        <v>744</v>
      </c>
      <c r="G1599" s="3" t="s">
        <v>745</v>
      </c>
      <c r="H1599" s="2" t="s">
        <v>22</v>
      </c>
      <c r="I1599" s="2" t="s">
        <v>3715</v>
      </c>
      <c r="J1599" s="3" t="str">
        <f>HYPERLINK("https://www.boe.es/gazeta/dias/1833/02/19/pdfs/GMD-1833-22.pdf#page=5","Abrir facsímil")</f>
        <v>Abrir facsímil</v>
      </c>
      <c r="K1599" s="3" t="s">
        <v>24</v>
      </c>
    </row>
    <row r="1600" spans="1:11" ht="42" customHeight="1">
      <c r="A1600" s="2" t="s">
        <v>3716</v>
      </c>
      <c r="B1600" s="2" t="s">
        <v>3717</v>
      </c>
      <c r="C1600" s="2" t="s">
        <v>33</v>
      </c>
      <c r="D1600" s="2" t="s">
        <v>34</v>
      </c>
      <c r="E1600" s="5" t="s">
        <v>452</v>
      </c>
      <c r="F1600" s="3" t="s">
        <v>453</v>
      </c>
      <c r="G1600" s="3" t="s">
        <v>127</v>
      </c>
      <c r="H1600" s="2" t="s">
        <v>22</v>
      </c>
      <c r="I1600" s="2" t="s">
        <v>3718</v>
      </c>
      <c r="J1600" s="3" t="str">
        <f>HYPERLINK("https://www.boe.es/gazeta/dias/1833/12/17/pdfs/GMD-1833-161.pdf#page=5","Abrir facsímil")</f>
        <v>Abrir facsímil</v>
      </c>
      <c r="K1600" s="3" t="s">
        <v>24</v>
      </c>
    </row>
    <row r="1601" spans="1:11" ht="42" customHeight="1">
      <c r="A1601" s="2" t="s">
        <v>3719</v>
      </c>
      <c r="B1601" s="2" t="s">
        <v>3719</v>
      </c>
      <c r="C1601" s="2" t="s">
        <v>33</v>
      </c>
      <c r="D1601" s="2" t="s">
        <v>34</v>
      </c>
      <c r="E1601" s="5" t="s">
        <v>452</v>
      </c>
      <c r="F1601" s="3" t="s">
        <v>453</v>
      </c>
      <c r="G1601" s="3" t="s">
        <v>127</v>
      </c>
      <c r="H1601" s="2" t="s">
        <v>22</v>
      </c>
      <c r="I1601" s="2" t="s">
        <v>3720</v>
      </c>
      <c r="J1601" s="3" t="str">
        <f>HYPERLINK("https://www.boe.es/gazeta/dias/1833/12/17/pdfs/GMD-1833-161.pdf#page=5","Abrir facsímil")</f>
        <v>Abrir facsímil</v>
      </c>
      <c r="K1601" s="3" t="s">
        <v>24</v>
      </c>
    </row>
    <row r="1602" spans="1:11" ht="42" customHeight="1">
      <c r="A1602" s="2" t="s">
        <v>3721</v>
      </c>
      <c r="B1602" s="2" t="s">
        <v>3722</v>
      </c>
      <c r="C1602" s="2" t="s">
        <v>33</v>
      </c>
      <c r="D1602" s="2" t="s">
        <v>34</v>
      </c>
      <c r="E1602" s="5" t="s">
        <v>452</v>
      </c>
      <c r="F1602" s="3" t="s">
        <v>453</v>
      </c>
      <c r="G1602" s="3" t="s">
        <v>127</v>
      </c>
      <c r="H1602" s="2" t="s">
        <v>22</v>
      </c>
      <c r="I1602" s="2" t="s">
        <v>3723</v>
      </c>
      <c r="J1602" s="3" t="str">
        <f>HYPERLINK("https://www.boe.es/gazeta/dias/1833/12/17/pdfs/GMD-1833-161.pdf#page=5","Abrir facsímil")</f>
        <v>Abrir facsímil</v>
      </c>
      <c r="K1602" s="3" t="s">
        <v>24</v>
      </c>
    </row>
    <row r="1603" spans="1:11" ht="42" customHeight="1">
      <c r="A1603" s="2" t="s">
        <v>3724</v>
      </c>
      <c r="B1603" s="2" t="s">
        <v>3725</v>
      </c>
      <c r="C1603" s="2" t="s">
        <v>26</v>
      </c>
      <c r="D1603" s="2" t="s">
        <v>18</v>
      </c>
      <c r="E1603" s="5" t="s">
        <v>632</v>
      </c>
      <c r="F1603" s="3" t="s">
        <v>633</v>
      </c>
      <c r="G1603" s="3" t="s">
        <v>21</v>
      </c>
      <c r="H1603" s="2" t="s">
        <v>22</v>
      </c>
      <c r="I1603" s="2" t="s">
        <v>3726</v>
      </c>
      <c r="J1603" s="3" t="str">
        <f>HYPERLINK("https://www.boe.es/gazeta/dias/1833/06/11/pdfs/GMD-1833-71.pdf#page=4","Abrir facsímil")</f>
        <v>Abrir facsímil</v>
      </c>
      <c r="K1603" s="3" t="s">
        <v>24</v>
      </c>
    </row>
    <row r="1604" spans="1:11" ht="42" customHeight="1">
      <c r="A1604" s="2" t="s">
        <v>3727</v>
      </c>
      <c r="B1604" s="2" t="s">
        <v>3728</v>
      </c>
      <c r="C1604" s="2" t="s">
        <v>33</v>
      </c>
      <c r="D1604" s="2" t="s">
        <v>191</v>
      </c>
      <c r="E1604" s="5" t="s">
        <v>426</v>
      </c>
      <c r="F1604" s="3" t="s">
        <v>427</v>
      </c>
      <c r="G1604" s="3" t="s">
        <v>56</v>
      </c>
      <c r="H1604" s="2" t="s">
        <v>22</v>
      </c>
      <c r="I1604" s="2" t="s">
        <v>3729</v>
      </c>
      <c r="J1604" s="3" t="str">
        <f>HYPERLINK("https://www.boe.es/gazeta/dias/1833/10/31/pdfs/GMD-1833-136E.pdf#page=1","Abrir facsímil")</f>
        <v>Abrir facsímil</v>
      </c>
      <c r="K1604" s="3" t="s">
        <v>24</v>
      </c>
    </row>
    <row r="1605" spans="1:11" ht="42" customHeight="1">
      <c r="A1605" s="2" t="s">
        <v>3730</v>
      </c>
      <c r="B1605" s="2" t="s">
        <v>3730</v>
      </c>
      <c r="C1605" s="2" t="s">
        <v>17</v>
      </c>
      <c r="D1605" s="2" t="s">
        <v>18</v>
      </c>
      <c r="E1605" s="5" t="s">
        <v>186</v>
      </c>
      <c r="F1605" s="3" t="s">
        <v>187</v>
      </c>
      <c r="G1605" s="3" t="s">
        <v>37</v>
      </c>
      <c r="H1605" s="2" t="s">
        <v>22</v>
      </c>
      <c r="I1605" s="2" t="s">
        <v>3731</v>
      </c>
      <c r="J1605" s="3" t="str">
        <f>HYPERLINK("https://www.boe.es/gazeta/dias/1833/07/02/pdfs/GMD-1833-80.pdf#page=2","Abrir facsímil")</f>
        <v>Abrir facsímil</v>
      </c>
      <c r="K1605" s="3" t="s">
        <v>24</v>
      </c>
    </row>
    <row r="1606" spans="1:11" ht="42" customHeight="1">
      <c r="A1606" s="2" t="s">
        <v>3732</v>
      </c>
      <c r="B1606" s="2" t="s">
        <v>3733</v>
      </c>
      <c r="C1606" s="2" t="s">
        <v>131</v>
      </c>
      <c r="D1606" s="2" t="s">
        <v>18</v>
      </c>
      <c r="E1606" s="5" t="s">
        <v>1165</v>
      </c>
      <c r="F1606" s="3" t="s">
        <v>1166</v>
      </c>
      <c r="G1606" s="3" t="s">
        <v>45</v>
      </c>
      <c r="H1606" s="2" t="s">
        <v>38</v>
      </c>
      <c r="I1606" s="2" t="s">
        <v>3734</v>
      </c>
      <c r="J1606" s="3" t="str">
        <f>HYPERLINK("https://www.boe.es/gazeta/dias/1833/09/12/pdfs/GMD-1833-111.pdf#page=6","Abrir facsímil")</f>
        <v>Abrir facsímil</v>
      </c>
      <c r="K1606" s="3" t="s">
        <v>40</v>
      </c>
    </row>
    <row r="1607" spans="1:11" ht="42" customHeight="1">
      <c r="A1607" s="2" t="s">
        <v>3735</v>
      </c>
      <c r="B1607" s="2" t="s">
        <v>3736</v>
      </c>
      <c r="C1607" s="2" t="s">
        <v>207</v>
      </c>
      <c r="D1607" s="2" t="s">
        <v>18</v>
      </c>
      <c r="E1607" s="5" t="s">
        <v>1411</v>
      </c>
      <c r="F1607" s="3" t="s">
        <v>1412</v>
      </c>
      <c r="G1607" s="3" t="s">
        <v>21</v>
      </c>
      <c r="H1607" s="2" t="s">
        <v>22</v>
      </c>
      <c r="I1607" s="2" t="s">
        <v>3737</v>
      </c>
      <c r="J1607" s="3" t="str">
        <f>HYPERLINK("https://www.boe.es/gazeta/dias/1833/03/05/pdfs/GMD-1833-28.pdf#page=4","Abrir facsímil")</f>
        <v>Abrir facsímil</v>
      </c>
      <c r="K1607" s="3" t="s">
        <v>24</v>
      </c>
    </row>
    <row r="1608" spans="1:11" ht="42" customHeight="1">
      <c r="A1608" s="2" t="s">
        <v>3738</v>
      </c>
      <c r="B1608" s="2" t="s">
        <v>3739</v>
      </c>
      <c r="C1608" s="2" t="s">
        <v>131</v>
      </c>
      <c r="D1608" s="2" t="s">
        <v>18</v>
      </c>
      <c r="E1608" s="5" t="s">
        <v>399</v>
      </c>
      <c r="F1608" s="3" t="s">
        <v>400</v>
      </c>
      <c r="G1608" s="3" t="s">
        <v>21</v>
      </c>
      <c r="H1608" s="2" t="s">
        <v>22</v>
      </c>
      <c r="I1608" s="2" t="s">
        <v>3740</v>
      </c>
      <c r="J1608" s="3" t="str">
        <f>HYPERLINK("https://www.boe.es/gazeta/dias/1833/05/18/pdfs/GMD-1833-61.pdf#page=4","Abrir facsímil")</f>
        <v>Abrir facsímil</v>
      </c>
      <c r="K1608" s="3" t="s">
        <v>24</v>
      </c>
    </row>
    <row r="1609" spans="1:11" ht="42" customHeight="1">
      <c r="A1609" s="2" t="s">
        <v>3741</v>
      </c>
      <c r="B1609" s="2" t="s">
        <v>3742</v>
      </c>
      <c r="C1609" s="2" t="s">
        <v>297</v>
      </c>
      <c r="D1609" s="2" t="s">
        <v>18</v>
      </c>
      <c r="E1609" s="5" t="s">
        <v>197</v>
      </c>
      <c r="F1609" s="3" t="s">
        <v>198</v>
      </c>
      <c r="G1609" s="3" t="s">
        <v>21</v>
      </c>
      <c r="H1609" s="2" t="s">
        <v>22</v>
      </c>
      <c r="I1609" s="2" t="s">
        <v>3743</v>
      </c>
      <c r="J1609" s="3" t="str">
        <f>HYPERLINK("https://www.boe.es/gazeta/dias/1833/05/07/pdfs/GMD-1833-56.pdf#page=4","Abrir facsímil")</f>
        <v>Abrir facsímil</v>
      </c>
      <c r="K1609" s="3" t="s">
        <v>24</v>
      </c>
    </row>
    <row r="1610" spans="1:11" ht="42" customHeight="1">
      <c r="A1610" s="2" t="s">
        <v>3744</v>
      </c>
      <c r="B1610" s="2" t="s">
        <v>3745</v>
      </c>
      <c r="C1610" s="2" t="s">
        <v>26</v>
      </c>
      <c r="D1610" s="2" t="s">
        <v>18</v>
      </c>
      <c r="E1610" s="5" t="s">
        <v>452</v>
      </c>
      <c r="F1610" s="3" t="s">
        <v>453</v>
      </c>
      <c r="G1610" s="3" t="s">
        <v>89</v>
      </c>
      <c r="H1610" s="2" t="s">
        <v>22</v>
      </c>
      <c r="I1610" s="2" t="s">
        <v>3746</v>
      </c>
      <c r="J1610" s="3" t="str">
        <f>HYPERLINK("https://www.boe.es/gazeta/dias/1833/12/17/pdfs/GMD-1833-161.pdf#page=3","Abrir facsímil")</f>
        <v>Abrir facsímil</v>
      </c>
      <c r="K1610" s="3" t="s">
        <v>24</v>
      </c>
    </row>
    <row r="1611" spans="1:11" ht="42" customHeight="1">
      <c r="A1611" s="2" t="s">
        <v>3747</v>
      </c>
      <c r="B1611" s="2" t="s">
        <v>3748</v>
      </c>
      <c r="C1611" s="2" t="s">
        <v>33</v>
      </c>
      <c r="D1611" s="2" t="s">
        <v>34</v>
      </c>
      <c r="E1611" s="5" t="s">
        <v>443</v>
      </c>
      <c r="F1611" s="3" t="s">
        <v>444</v>
      </c>
      <c r="G1611" s="3" t="s">
        <v>89</v>
      </c>
      <c r="H1611" s="2" t="s">
        <v>22</v>
      </c>
      <c r="I1611" s="2" t="s">
        <v>3749</v>
      </c>
      <c r="J1611" s="3" t="str">
        <f>HYPERLINK("https://www.boe.es/gazeta/dias/1833/07/25/pdfs/GMD-1833-90.pdf#page=3","Abrir facsímil")</f>
        <v>Abrir facsímil</v>
      </c>
      <c r="K1611" s="3" t="s">
        <v>24</v>
      </c>
    </row>
    <row r="1612" spans="1:11" ht="42" customHeight="1">
      <c r="A1612" s="2" t="s">
        <v>3750</v>
      </c>
      <c r="B1612" s="2" t="s">
        <v>3751</v>
      </c>
      <c r="C1612" s="2" t="s">
        <v>17</v>
      </c>
      <c r="D1612" s="2" t="s">
        <v>18</v>
      </c>
      <c r="E1612" s="5" t="s">
        <v>1867</v>
      </c>
      <c r="F1612" s="3" t="s">
        <v>1868</v>
      </c>
      <c r="G1612" s="3" t="s">
        <v>21</v>
      </c>
      <c r="H1612" s="2" t="s">
        <v>22</v>
      </c>
      <c r="I1612" s="2" t="s">
        <v>3752</v>
      </c>
      <c r="J1612" s="3" t="str">
        <f>HYPERLINK("https://www.boe.es/gazeta/dias/1833/01/15/pdfs/GMD-1833-7.pdf#page=4","Abrir facsímil")</f>
        <v>Abrir facsímil</v>
      </c>
      <c r="K1612" s="3" t="s">
        <v>24</v>
      </c>
    </row>
    <row r="1613" spans="1:11" ht="42" customHeight="1">
      <c r="A1613" s="2" t="s">
        <v>3753</v>
      </c>
      <c r="B1613" s="2" t="s">
        <v>3754</v>
      </c>
      <c r="C1613" s="2" t="s">
        <v>26</v>
      </c>
      <c r="D1613" s="2" t="s">
        <v>18</v>
      </c>
      <c r="E1613" s="5" t="s">
        <v>377</v>
      </c>
      <c r="F1613" s="3" t="s">
        <v>378</v>
      </c>
      <c r="G1613" s="3" t="s">
        <v>37</v>
      </c>
      <c r="H1613" s="2" t="s">
        <v>22</v>
      </c>
      <c r="I1613" s="2" t="s">
        <v>3755</v>
      </c>
      <c r="J1613" s="3" t="str">
        <f>HYPERLINK("https://www.boe.es/gazeta/dias/1833/02/05/pdfs/GMD-1833-16.pdf#page=2","Abrir facsímil")</f>
        <v>Abrir facsímil</v>
      </c>
      <c r="K1613" s="3" t="s">
        <v>24</v>
      </c>
    </row>
    <row r="1614" spans="1:11" ht="42" customHeight="1">
      <c r="A1614" s="2" t="s">
        <v>3756</v>
      </c>
      <c r="B1614" s="2" t="s">
        <v>3757</v>
      </c>
      <c r="C1614" s="2" t="s">
        <v>131</v>
      </c>
      <c r="D1614" s="2" t="s">
        <v>18</v>
      </c>
      <c r="E1614" s="5" t="s">
        <v>478</v>
      </c>
      <c r="F1614" s="3" t="s">
        <v>479</v>
      </c>
      <c r="G1614" s="3" t="s">
        <v>127</v>
      </c>
      <c r="H1614" s="2" t="s">
        <v>22</v>
      </c>
      <c r="I1614" s="2" t="s">
        <v>3758</v>
      </c>
      <c r="J1614" s="3" t="str">
        <f>HYPERLINK("https://www.boe.es/gazeta/dias/1833/10/19/pdfs/GMD-1833-129.pdf#page=5","Abrir facsímil")</f>
        <v>Abrir facsímil</v>
      </c>
      <c r="K1614" s="3" t="s">
        <v>24</v>
      </c>
    </row>
    <row r="1615" spans="1:11" ht="42" customHeight="1">
      <c r="A1615" s="2" t="s">
        <v>3759</v>
      </c>
      <c r="B1615" s="2" t="s">
        <v>3760</v>
      </c>
      <c r="C1615" s="2" t="s">
        <v>207</v>
      </c>
      <c r="D1615" s="2" t="s">
        <v>18</v>
      </c>
      <c r="E1615" s="5" t="s">
        <v>227</v>
      </c>
      <c r="F1615" s="3" t="s">
        <v>228</v>
      </c>
      <c r="G1615" s="3" t="s">
        <v>21</v>
      </c>
      <c r="H1615" s="2" t="s">
        <v>22</v>
      </c>
      <c r="I1615" s="2" t="s">
        <v>3761</v>
      </c>
      <c r="J1615" s="3" t="str">
        <f>HYPERLINK("https://www.boe.es/gazeta/dias/1833/08/08/pdfs/GMD-1833-96.pdf#page=4","Abrir facsímil")</f>
        <v>Abrir facsímil</v>
      </c>
      <c r="K1615" s="3" t="s">
        <v>24</v>
      </c>
    </row>
    <row r="1616" spans="1:11" ht="42" customHeight="1">
      <c r="A1616" s="2" t="s">
        <v>3762</v>
      </c>
      <c r="B1616" s="2" t="s">
        <v>3763</v>
      </c>
      <c r="C1616" s="2" t="s">
        <v>26</v>
      </c>
      <c r="D1616" s="2" t="s">
        <v>18</v>
      </c>
      <c r="E1616" s="5" t="s">
        <v>436</v>
      </c>
      <c r="F1616" s="3" t="s">
        <v>437</v>
      </c>
      <c r="G1616" s="3" t="s">
        <v>628</v>
      </c>
      <c r="H1616" s="2" t="s">
        <v>22</v>
      </c>
      <c r="I1616" s="2" t="s">
        <v>3764</v>
      </c>
      <c r="J1616" s="3" t="str">
        <f>HYPERLINK("https://www.boe.es/gazeta/dias/1833/03/23/pdfs/GMD-1833-36.pdf#page=6","Abrir facsímil")</f>
        <v>Abrir facsímil</v>
      </c>
      <c r="K1616" s="3" t="s">
        <v>24</v>
      </c>
    </row>
    <row r="1617" spans="1:11" ht="42" customHeight="1">
      <c r="A1617" s="2" t="s">
        <v>3765</v>
      </c>
      <c r="B1617" s="2" t="s">
        <v>3766</v>
      </c>
      <c r="C1617" s="2" t="s">
        <v>26</v>
      </c>
      <c r="D1617" s="2" t="s">
        <v>18</v>
      </c>
      <c r="E1617" s="5" t="s">
        <v>436</v>
      </c>
      <c r="F1617" s="3" t="s">
        <v>437</v>
      </c>
      <c r="G1617" s="3" t="s">
        <v>628</v>
      </c>
      <c r="H1617" s="2" t="s">
        <v>22</v>
      </c>
      <c r="I1617" s="2" t="s">
        <v>3767</v>
      </c>
      <c r="J1617" s="3" t="str">
        <f>HYPERLINK("https://www.boe.es/gazeta/dias/1833/03/23/pdfs/GMD-1833-36.pdf#page=6","Abrir facsímil")</f>
        <v>Abrir facsímil</v>
      </c>
      <c r="K1617" s="3" t="s">
        <v>24</v>
      </c>
    </row>
    <row r="1618" spans="1:11" ht="42" customHeight="1">
      <c r="A1618" s="2" t="s">
        <v>3768</v>
      </c>
      <c r="B1618" s="2" t="s">
        <v>3769</v>
      </c>
      <c r="C1618" s="2" t="s">
        <v>17</v>
      </c>
      <c r="D1618" s="2" t="s">
        <v>18</v>
      </c>
      <c r="E1618" s="5" t="s">
        <v>377</v>
      </c>
      <c r="F1618" s="3" t="s">
        <v>378</v>
      </c>
      <c r="G1618" s="3" t="s">
        <v>45</v>
      </c>
      <c r="H1618" s="2" t="s">
        <v>22</v>
      </c>
      <c r="I1618" s="2" t="s">
        <v>3770</v>
      </c>
      <c r="J1618" s="3" t="str">
        <f>HYPERLINK("https://www.boe.es/gazeta/dias/1833/02/05/pdfs/GMD-1833-16.pdf#page=6","Abrir facsímil")</f>
        <v>Abrir facsímil</v>
      </c>
      <c r="K1618" s="3" t="s">
        <v>24</v>
      </c>
    </row>
    <row r="1619" spans="1:11" ht="42" customHeight="1">
      <c r="A1619" s="2" t="s">
        <v>3771</v>
      </c>
      <c r="B1619" s="2" t="s">
        <v>3772</v>
      </c>
      <c r="C1619" s="2" t="s">
        <v>17</v>
      </c>
      <c r="D1619" s="2" t="s">
        <v>18</v>
      </c>
      <c r="E1619" s="5" t="s">
        <v>58</v>
      </c>
      <c r="F1619" s="3" t="s">
        <v>59</v>
      </c>
      <c r="G1619" s="3" t="s">
        <v>21</v>
      </c>
      <c r="H1619" s="2" t="s">
        <v>22</v>
      </c>
      <c r="I1619" s="2" t="s">
        <v>3773</v>
      </c>
      <c r="J1619" s="3" t="str">
        <f>HYPERLINK("https://www.boe.es/gazeta/dias/1833/10/03/pdfs/GMD-1833-121.pdf#page=4","Abrir facsímil")</f>
        <v>Abrir facsímil</v>
      </c>
      <c r="K1619" s="3" t="s">
        <v>24</v>
      </c>
    </row>
    <row r="1620" spans="1:11" ht="42" customHeight="1">
      <c r="A1620" s="2" t="s">
        <v>3774</v>
      </c>
      <c r="B1620" s="2" t="s">
        <v>3775</v>
      </c>
      <c r="C1620" s="2" t="s">
        <v>33</v>
      </c>
      <c r="D1620" s="2" t="s">
        <v>34</v>
      </c>
      <c r="E1620" s="5" t="s">
        <v>485</v>
      </c>
      <c r="F1620" s="3" t="s">
        <v>486</v>
      </c>
      <c r="G1620" s="3" t="s">
        <v>56</v>
      </c>
      <c r="H1620" s="2" t="s">
        <v>22</v>
      </c>
      <c r="I1620" s="2" t="s">
        <v>3776</v>
      </c>
      <c r="J1620" s="3" t="str">
        <f>HYPERLINK("https://www.boe.es/gazeta/dias/1833/12/19/pdfs/GMD-1833-162.pdf#page=1","Abrir facsímil")</f>
        <v>Abrir facsímil</v>
      </c>
      <c r="K1620" s="3" t="s">
        <v>24</v>
      </c>
    </row>
    <row r="1621" spans="1:11" ht="42" customHeight="1">
      <c r="A1621" s="2" t="s">
        <v>3777</v>
      </c>
      <c r="B1621" s="2" t="s">
        <v>3778</v>
      </c>
      <c r="C1621" s="2" t="s">
        <v>26</v>
      </c>
      <c r="D1621" s="2" t="s">
        <v>18</v>
      </c>
      <c r="E1621" s="5" t="s">
        <v>1582</v>
      </c>
      <c r="F1621" s="3" t="s">
        <v>1583</v>
      </c>
      <c r="G1621" s="3" t="s">
        <v>21</v>
      </c>
      <c r="H1621" s="2" t="s">
        <v>22</v>
      </c>
      <c r="I1621" s="2" t="s">
        <v>3779</v>
      </c>
      <c r="J1621" s="3" t="str">
        <f>HYPERLINK("https://www.boe.es/gazeta/dias/1833/03/19/pdfs/GMD-1833-34.pdf#page=4","Abrir facsímil")</f>
        <v>Abrir facsímil</v>
      </c>
      <c r="K1621" s="3" t="s">
        <v>24</v>
      </c>
    </row>
    <row r="1622" spans="1:11" ht="42" customHeight="1">
      <c r="A1622" s="2" t="s">
        <v>3780</v>
      </c>
      <c r="B1622" s="2" t="s">
        <v>3781</v>
      </c>
      <c r="C1622" s="2" t="s">
        <v>33</v>
      </c>
      <c r="D1622" s="2" t="s">
        <v>34</v>
      </c>
      <c r="E1622" s="5" t="s">
        <v>417</v>
      </c>
      <c r="F1622" s="3" t="s">
        <v>418</v>
      </c>
      <c r="G1622" s="3" t="s">
        <v>21</v>
      </c>
      <c r="H1622" s="2" t="s">
        <v>22</v>
      </c>
      <c r="I1622" s="2" t="s">
        <v>3782</v>
      </c>
      <c r="J1622" s="3" t="str">
        <f>HYPERLINK("https://www.boe.es/gazeta/dias/1833/04/09/pdfs/GMD-1833-44.pdf#page=4","Abrir facsímil")</f>
        <v>Abrir facsímil</v>
      </c>
      <c r="K1622" s="3" t="s">
        <v>24</v>
      </c>
    </row>
    <row r="1623" spans="1:11" ht="42" customHeight="1">
      <c r="A1623" s="2" t="s">
        <v>3783</v>
      </c>
      <c r="B1623" s="2" t="s">
        <v>3784</v>
      </c>
      <c r="C1623" s="2" t="s">
        <v>33</v>
      </c>
      <c r="D1623" s="2" t="s">
        <v>34</v>
      </c>
      <c r="E1623" s="5" t="s">
        <v>125</v>
      </c>
      <c r="F1623" s="3" t="s">
        <v>126</v>
      </c>
      <c r="G1623" s="3" t="s">
        <v>127</v>
      </c>
      <c r="H1623" s="2" t="s">
        <v>22</v>
      </c>
      <c r="I1623" s="2" t="s">
        <v>3785</v>
      </c>
      <c r="J1623" s="3" t="str">
        <f>HYPERLINK("https://www.boe.es/gazeta/dias/1833/08/29/pdfs/GMD-1833-105.pdf#page=5","Abrir facsímil")</f>
        <v>Abrir facsímil</v>
      </c>
      <c r="K1623" s="3" t="s">
        <v>24</v>
      </c>
    </row>
    <row r="1624" spans="1:11" ht="42" customHeight="1">
      <c r="A1624" s="2" t="s">
        <v>3786</v>
      </c>
      <c r="B1624" s="2" t="s">
        <v>3787</v>
      </c>
      <c r="C1624" s="2" t="s">
        <v>33</v>
      </c>
      <c r="D1624" s="2" t="s">
        <v>34</v>
      </c>
      <c r="E1624" s="5" t="s">
        <v>1165</v>
      </c>
      <c r="F1624" s="3" t="s">
        <v>1166</v>
      </c>
      <c r="G1624" s="3" t="s">
        <v>89</v>
      </c>
      <c r="H1624" s="2" t="s">
        <v>22</v>
      </c>
      <c r="I1624" s="2" t="s">
        <v>3788</v>
      </c>
      <c r="J1624" s="3" t="str">
        <f>HYPERLINK("https://www.boe.es/gazeta/dias/1833/09/12/pdfs/GMD-1833-111.pdf#page=3","Abrir facsímil")</f>
        <v>Abrir facsímil</v>
      </c>
      <c r="K1624" s="3" t="s">
        <v>24</v>
      </c>
    </row>
    <row r="1625" spans="1:11" ht="42" customHeight="1">
      <c r="A1625" s="2" t="s">
        <v>3789</v>
      </c>
      <c r="B1625" s="2" t="s">
        <v>3789</v>
      </c>
      <c r="C1625" s="2" t="s">
        <v>26</v>
      </c>
      <c r="D1625" s="2" t="s">
        <v>18</v>
      </c>
      <c r="E1625" s="5" t="s">
        <v>520</v>
      </c>
      <c r="F1625" s="3" t="s">
        <v>521</v>
      </c>
      <c r="G1625" s="3" t="s">
        <v>89</v>
      </c>
      <c r="H1625" s="2" t="s">
        <v>22</v>
      </c>
      <c r="I1625" s="2" t="s">
        <v>3790</v>
      </c>
      <c r="J1625" s="3" t="str">
        <f>HYPERLINK("https://www.boe.es/gazeta/dias/1833/04/11/pdfs/GMD-1833-45.pdf#page=3","Abrir facsímil")</f>
        <v>Abrir facsímil</v>
      </c>
      <c r="K1625" s="3" t="s">
        <v>24</v>
      </c>
    </row>
    <row r="1626" spans="1:11" ht="42" customHeight="1">
      <c r="A1626" s="2" t="s">
        <v>3791</v>
      </c>
      <c r="B1626" s="2" t="s">
        <v>3791</v>
      </c>
      <c r="C1626" s="2" t="s">
        <v>33</v>
      </c>
      <c r="D1626" s="2" t="s">
        <v>34</v>
      </c>
      <c r="E1626" s="5" t="s">
        <v>192</v>
      </c>
      <c r="F1626" s="3" t="s">
        <v>218</v>
      </c>
      <c r="G1626" s="3" t="s">
        <v>127</v>
      </c>
      <c r="H1626" s="2" t="s">
        <v>22</v>
      </c>
      <c r="I1626" s="2" t="s">
        <v>3792</v>
      </c>
      <c r="J1626" s="3" t="str">
        <f>HYPERLINK("https://www.boe.es/gazeta/dias/1833/12/14/pdfs/GMD-1833-159.pdf#page=5","Abrir facsímil")</f>
        <v>Abrir facsímil</v>
      </c>
      <c r="K1626" s="3" t="s">
        <v>24</v>
      </c>
    </row>
    <row r="1627" spans="1:11" ht="42" customHeight="1">
      <c r="A1627" s="2" t="s">
        <v>3793</v>
      </c>
      <c r="B1627" s="2" t="s">
        <v>3794</v>
      </c>
      <c r="C1627" s="2" t="s">
        <v>33</v>
      </c>
      <c r="D1627" s="2" t="s">
        <v>34</v>
      </c>
      <c r="E1627" s="5" t="s">
        <v>192</v>
      </c>
      <c r="F1627" s="3" t="s">
        <v>218</v>
      </c>
      <c r="G1627" s="3" t="s">
        <v>127</v>
      </c>
      <c r="H1627" s="2" t="s">
        <v>22</v>
      </c>
      <c r="I1627" s="2" t="s">
        <v>3795</v>
      </c>
      <c r="J1627" s="3" t="str">
        <f>HYPERLINK("https://www.boe.es/gazeta/dias/1833/12/14/pdfs/GMD-1833-159.pdf#page=5","Abrir facsímil")</f>
        <v>Abrir facsímil</v>
      </c>
      <c r="K1627" s="3" t="s">
        <v>24</v>
      </c>
    </row>
    <row r="1628" spans="1:11" ht="42" customHeight="1">
      <c r="A1628" s="2" t="s">
        <v>3796</v>
      </c>
      <c r="B1628" s="2" t="s">
        <v>3796</v>
      </c>
      <c r="C1628" s="2" t="s">
        <v>33</v>
      </c>
      <c r="D1628" s="2" t="s">
        <v>34</v>
      </c>
      <c r="E1628" s="5" t="s">
        <v>98</v>
      </c>
      <c r="F1628" s="3" t="s">
        <v>99</v>
      </c>
      <c r="G1628" s="3" t="s">
        <v>37</v>
      </c>
      <c r="H1628" s="2" t="s">
        <v>22</v>
      </c>
      <c r="I1628" s="2" t="s">
        <v>3797</v>
      </c>
      <c r="J1628" s="3" t="str">
        <f>HYPERLINK("https://www.boe.es/gazeta/dias/1833/07/04/pdfs/GMD-1833-81.pdf#page=2","Abrir facsímil")</f>
        <v>Abrir facsímil</v>
      </c>
      <c r="K1628" s="3" t="s">
        <v>24</v>
      </c>
    </row>
    <row r="1629" spans="1:11" ht="42" customHeight="1">
      <c r="A1629" s="2" t="s">
        <v>3798</v>
      </c>
      <c r="B1629" s="2" t="s">
        <v>3799</v>
      </c>
      <c r="C1629" s="2" t="s">
        <v>33</v>
      </c>
      <c r="D1629" s="2" t="s">
        <v>34</v>
      </c>
      <c r="E1629" s="5" t="s">
        <v>272</v>
      </c>
      <c r="F1629" s="3" t="s">
        <v>273</v>
      </c>
      <c r="G1629" s="3" t="s">
        <v>45</v>
      </c>
      <c r="H1629" s="2" t="s">
        <v>38</v>
      </c>
      <c r="I1629" s="2" t="s">
        <v>3800</v>
      </c>
      <c r="J1629" s="3" t="str">
        <f>HYPERLINK("https://www.boe.es/gazeta/dias/1833/11/19/pdfs/GMD-1833-144.pdf#page=6","Abrir facsímil")</f>
        <v>Abrir facsímil</v>
      </c>
      <c r="K1629" s="3" t="s">
        <v>40</v>
      </c>
    </row>
    <row r="1630" spans="1:11" ht="42" customHeight="1">
      <c r="A1630" s="2" t="s">
        <v>3801</v>
      </c>
      <c r="B1630" s="2" t="s">
        <v>3802</v>
      </c>
      <c r="C1630" s="2" t="s">
        <v>26</v>
      </c>
      <c r="D1630" s="2" t="s">
        <v>18</v>
      </c>
      <c r="E1630" s="5" t="s">
        <v>3103</v>
      </c>
      <c r="F1630" s="3" t="s">
        <v>3104</v>
      </c>
      <c r="G1630" s="3" t="s">
        <v>56</v>
      </c>
      <c r="H1630" s="2" t="s">
        <v>38</v>
      </c>
      <c r="I1630" s="2" t="s">
        <v>3803</v>
      </c>
      <c r="J1630" s="3" t="str">
        <f>HYPERLINK("https://www.boe.es/gazeta/dias/1833/09/10/pdfs/GMD-1833-110.pdf#page=1","Abrir facsímil")</f>
        <v>Abrir facsímil</v>
      </c>
      <c r="K1630" s="3" t="s">
        <v>40</v>
      </c>
    </row>
    <row r="1631" spans="1:11" ht="42" customHeight="1">
      <c r="A1631" s="2" t="s">
        <v>3804</v>
      </c>
      <c r="B1631" s="2" t="s">
        <v>3805</v>
      </c>
      <c r="C1631" s="2" t="s">
        <v>33</v>
      </c>
      <c r="D1631" s="2" t="s">
        <v>34</v>
      </c>
      <c r="E1631" s="5" t="s">
        <v>259</v>
      </c>
      <c r="F1631" s="3" t="s">
        <v>260</v>
      </c>
      <c r="G1631" s="3" t="s">
        <v>21</v>
      </c>
      <c r="H1631" s="2" t="s">
        <v>22</v>
      </c>
      <c r="I1631" s="2" t="s">
        <v>3806</v>
      </c>
      <c r="J1631" s="3" t="str">
        <f>HYPERLINK("https://www.boe.es/gazeta/dias/1833/02/26/pdfs/GMD-1833-25.pdf#page=4","Abrir facsímil")</f>
        <v>Abrir facsímil</v>
      </c>
      <c r="K1631" s="3" t="s">
        <v>24</v>
      </c>
    </row>
    <row r="1632" spans="1:11" ht="42" customHeight="1">
      <c r="A1632" s="2" t="s">
        <v>3807</v>
      </c>
      <c r="B1632" s="2" t="s">
        <v>3808</v>
      </c>
      <c r="C1632" s="2" t="s">
        <v>26</v>
      </c>
      <c r="D1632" s="2" t="s">
        <v>18</v>
      </c>
      <c r="E1632" s="5" t="s">
        <v>66</v>
      </c>
      <c r="F1632" s="3" t="s">
        <v>67</v>
      </c>
      <c r="G1632" s="3" t="s">
        <v>68</v>
      </c>
      <c r="H1632" s="2" t="s">
        <v>22</v>
      </c>
      <c r="I1632" s="2" t="s">
        <v>3809</v>
      </c>
      <c r="J1632" s="3" t="str">
        <f>HYPERLINK("https://www.boe.es/gazeta/dias/1833/01/31/pdfs/GMD-1833-14.pdf#page=4","Abrir facsímil")</f>
        <v>Abrir facsímil</v>
      </c>
      <c r="K1632" s="3" t="s">
        <v>24</v>
      </c>
    </row>
    <row r="1633" spans="1:11" ht="42" customHeight="1">
      <c r="A1633" s="2" t="s">
        <v>3807</v>
      </c>
      <c r="B1633" s="2" t="s">
        <v>3808</v>
      </c>
      <c r="C1633" s="2" t="s">
        <v>33</v>
      </c>
      <c r="D1633" s="2" t="s">
        <v>34</v>
      </c>
      <c r="E1633" s="5" t="s">
        <v>110</v>
      </c>
      <c r="F1633" s="3" t="s">
        <v>111</v>
      </c>
      <c r="G1633" s="3" t="s">
        <v>21</v>
      </c>
      <c r="H1633" s="2" t="s">
        <v>22</v>
      </c>
      <c r="I1633" s="2" t="s">
        <v>3810</v>
      </c>
      <c r="J1633" s="3" t="str">
        <f>HYPERLINK("https://www.boe.es/gazeta/dias/1833/11/16/pdfs/GMD-1833-143.pdf#page=4","Abrir facsímil")</f>
        <v>Abrir facsímil</v>
      </c>
      <c r="K1633" s="3" t="s">
        <v>24</v>
      </c>
    </row>
    <row r="1634" spans="1:11" ht="42" customHeight="1">
      <c r="A1634" s="2" t="s">
        <v>3811</v>
      </c>
      <c r="B1634" s="2" t="s">
        <v>3812</v>
      </c>
      <c r="C1634" s="2" t="s">
        <v>33</v>
      </c>
      <c r="D1634" s="2" t="s">
        <v>191</v>
      </c>
      <c r="E1634" s="5" t="s">
        <v>426</v>
      </c>
      <c r="F1634" s="3" t="s">
        <v>427</v>
      </c>
      <c r="G1634" s="3" t="s">
        <v>56</v>
      </c>
      <c r="H1634" s="2" t="s">
        <v>22</v>
      </c>
      <c r="I1634" s="2" t="s">
        <v>3813</v>
      </c>
      <c r="J1634" s="3" t="str">
        <f>HYPERLINK("https://www.boe.es/gazeta/dias/1833/10/31/pdfs/GMD-1833-136E.pdf#page=1","Abrir facsímil")</f>
        <v>Abrir facsímil</v>
      </c>
      <c r="K1634" s="3" t="s">
        <v>24</v>
      </c>
    </row>
    <row r="1635" spans="1:11" ht="42" customHeight="1">
      <c r="A1635" s="2" t="s">
        <v>3814</v>
      </c>
      <c r="B1635" s="2" t="s">
        <v>3815</v>
      </c>
      <c r="C1635" s="2" t="s">
        <v>33</v>
      </c>
      <c r="D1635" s="2" t="s">
        <v>34</v>
      </c>
      <c r="E1635" s="5" t="s">
        <v>364</v>
      </c>
      <c r="F1635" s="3" t="s">
        <v>365</v>
      </c>
      <c r="G1635" s="3" t="s">
        <v>21</v>
      </c>
      <c r="H1635" s="2" t="s">
        <v>22</v>
      </c>
      <c r="I1635" s="2" t="s">
        <v>3816</v>
      </c>
      <c r="J1635" s="3" t="str">
        <f>HYPERLINK("https://www.boe.es/gazeta/dias/1833/11/07/pdfs/GMD-1833-139.pdf#page=4","Abrir facsímil")</f>
        <v>Abrir facsímil</v>
      </c>
      <c r="K1635" s="3" t="s">
        <v>24</v>
      </c>
    </row>
    <row r="1636" spans="1:11" ht="42" customHeight="1">
      <c r="A1636" s="2" t="s">
        <v>3817</v>
      </c>
      <c r="B1636" s="2" t="s">
        <v>3818</v>
      </c>
      <c r="C1636" s="2" t="s">
        <v>26</v>
      </c>
      <c r="D1636" s="2" t="s">
        <v>18</v>
      </c>
      <c r="E1636" s="5" t="s">
        <v>197</v>
      </c>
      <c r="F1636" s="3" t="s">
        <v>198</v>
      </c>
      <c r="G1636" s="3" t="s">
        <v>21</v>
      </c>
      <c r="H1636" s="2" t="s">
        <v>22</v>
      </c>
      <c r="I1636" s="2" t="s">
        <v>3819</v>
      </c>
      <c r="J1636" s="3" t="str">
        <f>HYPERLINK("https://www.boe.es/gazeta/dias/1833/05/07/pdfs/GMD-1833-56.pdf#page=4","Abrir facsímil")</f>
        <v>Abrir facsímil</v>
      </c>
      <c r="K1636" s="3" t="s">
        <v>24</v>
      </c>
    </row>
    <row r="1637" spans="1:11" ht="42" customHeight="1">
      <c r="A1637" s="2" t="s">
        <v>3820</v>
      </c>
      <c r="B1637" s="2" t="s">
        <v>3821</v>
      </c>
      <c r="C1637" s="2" t="s">
        <v>122</v>
      </c>
      <c r="D1637" s="2" t="s">
        <v>18</v>
      </c>
      <c r="E1637" s="5" t="s">
        <v>470</v>
      </c>
      <c r="F1637" s="3" t="s">
        <v>471</v>
      </c>
      <c r="G1637" s="3" t="s">
        <v>56</v>
      </c>
      <c r="H1637" s="2" t="s">
        <v>22</v>
      </c>
      <c r="I1637" s="2" t="s">
        <v>3822</v>
      </c>
      <c r="J1637" s="3" t="str">
        <f>HYPERLINK("https://www.boe.es/gazeta/dias/1833/12/28/pdfs/GMD-1833-166.pdf#page=1","Abrir facsímil")</f>
        <v>Abrir facsímil</v>
      </c>
      <c r="K1637" s="3" t="s">
        <v>24</v>
      </c>
    </row>
    <row r="1638" spans="1:11" ht="42" customHeight="1">
      <c r="A1638" s="2" t="s">
        <v>3823</v>
      </c>
      <c r="B1638" s="2" t="s">
        <v>3824</v>
      </c>
      <c r="C1638" s="2" t="s">
        <v>297</v>
      </c>
      <c r="D1638" s="2" t="s">
        <v>18</v>
      </c>
      <c r="E1638" s="5" t="s">
        <v>197</v>
      </c>
      <c r="F1638" s="3" t="s">
        <v>198</v>
      </c>
      <c r="G1638" s="3" t="s">
        <v>21</v>
      </c>
      <c r="H1638" s="2" t="s">
        <v>38</v>
      </c>
      <c r="I1638" s="2" t="s">
        <v>3825</v>
      </c>
      <c r="J1638" s="3" t="str">
        <f>HYPERLINK("https://www.boe.es/gazeta/dias/1833/05/07/pdfs/GMD-1833-56.pdf#page=4","Abrir facsímil")</f>
        <v>Abrir facsímil</v>
      </c>
      <c r="K1638" s="3" t="s">
        <v>40</v>
      </c>
    </row>
    <row r="1639" spans="1:11" ht="42" customHeight="1">
      <c r="A1639" s="2" t="s">
        <v>3826</v>
      </c>
      <c r="B1639" s="2" t="s">
        <v>3827</v>
      </c>
      <c r="C1639" s="2" t="s">
        <v>33</v>
      </c>
      <c r="D1639" s="2" t="s">
        <v>34</v>
      </c>
      <c r="E1639" s="5" t="s">
        <v>1125</v>
      </c>
      <c r="F1639" s="3" t="s">
        <v>1126</v>
      </c>
      <c r="G1639" s="3" t="s">
        <v>56</v>
      </c>
      <c r="H1639" s="2" t="s">
        <v>38</v>
      </c>
      <c r="I1639" s="2" t="s">
        <v>3828</v>
      </c>
      <c r="J1639" s="3" t="str">
        <f>HYPERLINK("https://www.boe.es/gazeta/dias/1833/04/30/pdfs/GMD-1833-53.pdf#page=1","Abrir facsímil")</f>
        <v>Abrir facsímil</v>
      </c>
      <c r="K1639" s="3" t="s">
        <v>40</v>
      </c>
    </row>
    <row r="1640" spans="1:11" ht="42" customHeight="1">
      <c r="A1640" s="2" t="s">
        <v>3829</v>
      </c>
      <c r="B1640" s="2" t="s">
        <v>3830</v>
      </c>
      <c r="C1640" s="2" t="s">
        <v>33</v>
      </c>
      <c r="D1640" s="2" t="s">
        <v>34</v>
      </c>
      <c r="E1640" s="5" t="s">
        <v>338</v>
      </c>
      <c r="F1640" s="3" t="s">
        <v>339</v>
      </c>
      <c r="G1640" s="3" t="s">
        <v>56</v>
      </c>
      <c r="H1640" s="2" t="s">
        <v>22</v>
      </c>
      <c r="I1640" s="2" t="s">
        <v>3831</v>
      </c>
      <c r="J1640" s="3" t="str">
        <f>HYPERLINK("https://www.boe.es/gazeta/dias/1833/12/31/pdfs/GMD-1833-167.pdf#page=1","Abrir facsímil")</f>
        <v>Abrir facsímil</v>
      </c>
      <c r="K1640" s="3" t="s">
        <v>24</v>
      </c>
    </row>
    <row r="1641" spans="1:11" ht="42" customHeight="1">
      <c r="A1641" s="2" t="s">
        <v>3832</v>
      </c>
      <c r="B1641" s="2" t="s">
        <v>3833</v>
      </c>
      <c r="C1641" s="2" t="s">
        <v>131</v>
      </c>
      <c r="D1641" s="2" t="s">
        <v>18</v>
      </c>
      <c r="E1641" s="5" t="s">
        <v>377</v>
      </c>
      <c r="F1641" s="3" t="s">
        <v>378</v>
      </c>
      <c r="G1641" s="3" t="s">
        <v>45</v>
      </c>
      <c r="H1641" s="2" t="s">
        <v>22</v>
      </c>
      <c r="I1641" s="2" t="s">
        <v>3834</v>
      </c>
      <c r="J1641" s="3" t="str">
        <f>HYPERLINK("https://www.boe.es/gazeta/dias/1833/02/05/pdfs/GMD-1833-16.pdf#page=6","Abrir facsímil")</f>
        <v>Abrir facsímil</v>
      </c>
      <c r="K1641" s="3" t="s">
        <v>24</v>
      </c>
    </row>
    <row r="1642" spans="1:11" ht="42" customHeight="1">
      <c r="A1642" s="2" t="s">
        <v>3835</v>
      </c>
      <c r="B1642" s="2" t="s">
        <v>3836</v>
      </c>
      <c r="C1642" s="2" t="s">
        <v>297</v>
      </c>
      <c r="D1642" s="2" t="s">
        <v>18</v>
      </c>
      <c r="E1642" s="5" t="s">
        <v>35</v>
      </c>
      <c r="F1642" s="3" t="s">
        <v>36</v>
      </c>
      <c r="G1642" s="3" t="s">
        <v>664</v>
      </c>
      <c r="H1642" s="2" t="s">
        <v>22</v>
      </c>
      <c r="I1642" s="2" t="s">
        <v>3837</v>
      </c>
      <c r="J1642" s="3" t="str">
        <f>HYPERLINK("https://www.boe.es/gazeta/dias/1833/02/28/pdfs/GMD-1833-26.pdf#page=8","Abrir facsímil")</f>
        <v>Abrir facsímil</v>
      </c>
      <c r="K1642" s="3" t="s">
        <v>24</v>
      </c>
    </row>
    <row r="1643" spans="1:11" ht="42" customHeight="1">
      <c r="A1643" s="2" t="s">
        <v>3838</v>
      </c>
      <c r="B1643" s="2" t="s">
        <v>3839</v>
      </c>
      <c r="C1643" s="2" t="s">
        <v>33</v>
      </c>
      <c r="D1643" s="2" t="s">
        <v>34</v>
      </c>
      <c r="E1643" s="5" t="s">
        <v>298</v>
      </c>
      <c r="F1643" s="3" t="s">
        <v>299</v>
      </c>
      <c r="G1643" s="3" t="s">
        <v>21</v>
      </c>
      <c r="H1643" s="2" t="s">
        <v>22</v>
      </c>
      <c r="I1643" s="2" t="s">
        <v>3840</v>
      </c>
      <c r="J1643" s="3" t="str">
        <f>HYPERLINK("https://www.boe.es/gazeta/dias/1833/12/26/pdfs/GMD-1833-165.pdf#page=4","Abrir facsímil")</f>
        <v>Abrir facsímil</v>
      </c>
      <c r="K1643" s="3" t="s">
        <v>24</v>
      </c>
    </row>
    <row r="1644" spans="1:11" ht="42" customHeight="1">
      <c r="A1644" s="2" t="s">
        <v>3841</v>
      </c>
      <c r="B1644" s="2" t="s">
        <v>3842</v>
      </c>
      <c r="C1644" s="2" t="s">
        <v>131</v>
      </c>
      <c r="D1644" s="2" t="s">
        <v>18</v>
      </c>
      <c r="E1644" s="5" t="s">
        <v>587</v>
      </c>
      <c r="F1644" s="3" t="s">
        <v>588</v>
      </c>
      <c r="G1644" s="3" t="s">
        <v>21</v>
      </c>
      <c r="H1644" s="2" t="s">
        <v>22</v>
      </c>
      <c r="I1644" s="2" t="s">
        <v>3843</v>
      </c>
      <c r="J1644" s="3" t="str">
        <f>HYPERLINK("https://www.boe.es/gazeta/dias/1833/09/03/pdfs/GMD-1833-107.pdf#page=4","Abrir facsímil")</f>
        <v>Abrir facsímil</v>
      </c>
      <c r="K1644" s="3" t="s">
        <v>24</v>
      </c>
    </row>
    <row r="1645" spans="1:11" ht="42" customHeight="1">
      <c r="A1645" s="2" t="s">
        <v>3844</v>
      </c>
      <c r="B1645" s="2" t="s">
        <v>3845</v>
      </c>
      <c r="C1645" s="2" t="s">
        <v>49</v>
      </c>
      <c r="D1645" s="2" t="s">
        <v>50</v>
      </c>
      <c r="E1645" s="5" t="s">
        <v>596</v>
      </c>
      <c r="F1645" s="3" t="s">
        <v>597</v>
      </c>
      <c r="G1645" s="3" t="s">
        <v>89</v>
      </c>
      <c r="H1645" s="2" t="s">
        <v>22</v>
      </c>
      <c r="I1645" s="2" t="s">
        <v>3846</v>
      </c>
      <c r="J1645" s="3" t="str">
        <f>HYPERLINK("https://www.boe.es/gazeta/dias/1833/10/29/pdfs/GMD-1833-134.pdf#page=3","Abrir facsímil")</f>
        <v>Abrir facsímil</v>
      </c>
      <c r="K1645" s="3" t="s">
        <v>24</v>
      </c>
    </row>
    <row r="1646" spans="1:11" ht="42" customHeight="1">
      <c r="A1646" s="2" t="s">
        <v>3847</v>
      </c>
      <c r="B1646" s="2" t="s">
        <v>3848</v>
      </c>
      <c r="C1646" s="2" t="s">
        <v>49</v>
      </c>
      <c r="D1646" s="2" t="s">
        <v>50</v>
      </c>
      <c r="E1646" s="5" t="s">
        <v>58</v>
      </c>
      <c r="F1646" s="3" t="s">
        <v>59</v>
      </c>
      <c r="G1646" s="3" t="s">
        <v>56</v>
      </c>
      <c r="H1646" s="2" t="s">
        <v>22</v>
      </c>
      <c r="I1646" s="2" t="s">
        <v>3849</v>
      </c>
      <c r="J1646" s="3" t="str">
        <f>HYPERLINK("https://www.boe.es/gazeta/dias/1833/10/03/pdfs/GMD-1833-121.pdf#page=1","Abrir facsímil")</f>
        <v>Abrir facsímil</v>
      </c>
      <c r="K1646" s="3" t="s">
        <v>24</v>
      </c>
    </row>
    <row r="1647" spans="1:11" ht="42" customHeight="1">
      <c r="A1647" s="2" t="s">
        <v>3847</v>
      </c>
      <c r="B1647" s="2" t="s">
        <v>3848</v>
      </c>
      <c r="C1647" s="2" t="s">
        <v>33</v>
      </c>
      <c r="D1647" s="2" t="s">
        <v>34</v>
      </c>
      <c r="E1647" s="5" t="s">
        <v>596</v>
      </c>
      <c r="F1647" s="3" t="s">
        <v>597</v>
      </c>
      <c r="G1647" s="3" t="s">
        <v>89</v>
      </c>
      <c r="H1647" s="2" t="s">
        <v>22</v>
      </c>
      <c r="I1647" s="2" t="s">
        <v>3850</v>
      </c>
      <c r="J1647" s="3" t="str">
        <f>HYPERLINK("https://www.boe.es/gazeta/dias/1833/10/29/pdfs/GMD-1833-134.pdf#page=3","Abrir facsímil")</f>
        <v>Abrir facsímil</v>
      </c>
      <c r="K1647" s="3" t="s">
        <v>24</v>
      </c>
    </row>
    <row r="1648" spans="1:11" ht="42" customHeight="1">
      <c r="A1648" s="2" t="s">
        <v>3851</v>
      </c>
      <c r="B1648" s="2" t="s">
        <v>3851</v>
      </c>
      <c r="C1648" s="2" t="s">
        <v>26</v>
      </c>
      <c r="D1648" s="2" t="s">
        <v>18</v>
      </c>
      <c r="E1648" s="5" t="s">
        <v>298</v>
      </c>
      <c r="F1648" s="3" t="s">
        <v>299</v>
      </c>
      <c r="G1648" s="3" t="s">
        <v>1595</v>
      </c>
      <c r="H1648" s="2" t="s">
        <v>22</v>
      </c>
      <c r="I1648" s="2" t="s">
        <v>3852</v>
      </c>
      <c r="J1648" s="3" t="str">
        <f>HYPERLINK("https://www.boe.es/gazeta/dias/1833/12/26/pdfs/GMD-1833-165.pdf#page=2","Abrir facsímil")</f>
        <v>Abrir facsímil</v>
      </c>
      <c r="K1648" s="3" t="s">
        <v>24</v>
      </c>
    </row>
    <row r="1649" spans="1:11" ht="42" customHeight="1">
      <c r="A1649" s="2" t="s">
        <v>3853</v>
      </c>
      <c r="B1649" s="2" t="s">
        <v>3853</v>
      </c>
      <c r="C1649" s="2" t="s">
        <v>17</v>
      </c>
      <c r="D1649" s="2" t="s">
        <v>18</v>
      </c>
      <c r="E1649" s="5" t="s">
        <v>421</v>
      </c>
      <c r="F1649" s="3" t="s">
        <v>422</v>
      </c>
      <c r="G1649" s="3" t="s">
        <v>21</v>
      </c>
      <c r="H1649" s="2" t="s">
        <v>22</v>
      </c>
      <c r="I1649" s="2" t="s">
        <v>3854</v>
      </c>
      <c r="J1649" s="3" t="str">
        <f>HYPERLINK("https://www.boe.es/gazeta/dias/1833/12/05/pdfs/GMD-1833-155.pdf#page=4","Abrir facsímil")</f>
        <v>Abrir facsímil</v>
      </c>
      <c r="K1649" s="3" t="s">
        <v>24</v>
      </c>
    </row>
    <row r="1650" spans="1:11" ht="42" customHeight="1">
      <c r="A1650" s="2" t="s">
        <v>3855</v>
      </c>
      <c r="B1650" s="2" t="s">
        <v>3855</v>
      </c>
      <c r="C1650" s="2" t="s">
        <v>33</v>
      </c>
      <c r="D1650" s="2" t="s">
        <v>191</v>
      </c>
      <c r="E1650" s="5" t="s">
        <v>426</v>
      </c>
      <c r="F1650" s="3" t="s">
        <v>427</v>
      </c>
      <c r="G1650" s="3" t="s">
        <v>56</v>
      </c>
      <c r="H1650" s="2" t="s">
        <v>22</v>
      </c>
      <c r="I1650" s="2" t="s">
        <v>3856</v>
      </c>
      <c r="J1650" s="3" t="str">
        <f>HYPERLINK("https://www.boe.es/gazeta/dias/1833/10/31/pdfs/GMD-1833-136E.pdf#page=1","Abrir facsímil")</f>
        <v>Abrir facsímil</v>
      </c>
      <c r="K1650" s="3" t="s">
        <v>24</v>
      </c>
    </row>
    <row r="1651" spans="1:11" ht="42" customHeight="1">
      <c r="A1651" s="2" t="s">
        <v>3857</v>
      </c>
      <c r="B1651" s="2" t="s">
        <v>3858</v>
      </c>
      <c r="C1651" s="2" t="s">
        <v>33</v>
      </c>
      <c r="D1651" s="2" t="s">
        <v>191</v>
      </c>
      <c r="E1651" s="5" t="s">
        <v>426</v>
      </c>
      <c r="F1651" s="3" t="s">
        <v>427</v>
      </c>
      <c r="G1651" s="3" t="s">
        <v>56</v>
      </c>
      <c r="H1651" s="2" t="s">
        <v>22</v>
      </c>
      <c r="I1651" s="2" t="s">
        <v>3859</v>
      </c>
      <c r="J1651" s="3" t="str">
        <f>HYPERLINK("https://www.boe.es/gazeta/dias/1833/10/31/pdfs/GMD-1833-136E.pdf#page=1","Abrir facsímil")</f>
        <v>Abrir facsímil</v>
      </c>
      <c r="K1651" s="3" t="s">
        <v>24</v>
      </c>
    </row>
    <row r="1652" spans="1:11" ht="42" customHeight="1">
      <c r="A1652" s="2" t="s">
        <v>3860</v>
      </c>
      <c r="B1652" s="2" t="s">
        <v>3861</v>
      </c>
      <c r="C1652" s="2" t="s">
        <v>33</v>
      </c>
      <c r="D1652" s="2" t="s">
        <v>34</v>
      </c>
      <c r="E1652" s="5" t="s">
        <v>266</v>
      </c>
      <c r="F1652" s="3" t="s">
        <v>267</v>
      </c>
      <c r="G1652" s="3" t="s">
        <v>21</v>
      </c>
      <c r="H1652" s="2" t="s">
        <v>22</v>
      </c>
      <c r="I1652" s="2" t="s">
        <v>3862</v>
      </c>
      <c r="J1652" s="3" t="str">
        <f>HYPERLINK("https://www.boe.es/gazeta/dias/1833/10/05/pdfs/GMD-1833-122.pdf#page=4","Abrir facsímil")</f>
        <v>Abrir facsímil</v>
      </c>
      <c r="K1652" s="3" t="s">
        <v>24</v>
      </c>
    </row>
    <row r="1653" spans="1:11" ht="42" customHeight="1">
      <c r="A1653" s="2" t="s">
        <v>3863</v>
      </c>
      <c r="B1653" s="2" t="s">
        <v>3864</v>
      </c>
      <c r="C1653" s="2" t="s">
        <v>33</v>
      </c>
      <c r="D1653" s="2" t="s">
        <v>34</v>
      </c>
      <c r="E1653" s="5" t="s">
        <v>182</v>
      </c>
      <c r="F1653" s="3" t="s">
        <v>183</v>
      </c>
      <c r="G1653" s="3" t="s">
        <v>1143</v>
      </c>
      <c r="H1653" s="2" t="s">
        <v>22</v>
      </c>
      <c r="I1653" s="2" t="s">
        <v>3865</v>
      </c>
      <c r="J1653" s="3" t="str">
        <f>HYPERLINK("https://www.boe.es/gazeta/dias/1833/02/12/pdfs/GMD-1833-19.pdf#page=6","Abrir facsímil")</f>
        <v>Abrir facsímil</v>
      </c>
      <c r="K1653" s="3" t="s">
        <v>24</v>
      </c>
    </row>
    <row r="1654" spans="1:11" ht="42" customHeight="1">
      <c r="A1654" s="2" t="s">
        <v>3866</v>
      </c>
      <c r="B1654" s="2" t="s">
        <v>3866</v>
      </c>
      <c r="C1654" s="2" t="s">
        <v>207</v>
      </c>
      <c r="D1654" s="2" t="s">
        <v>18</v>
      </c>
      <c r="E1654" s="5" t="s">
        <v>61</v>
      </c>
      <c r="F1654" s="3" t="s">
        <v>62</v>
      </c>
      <c r="G1654" s="3" t="s">
        <v>89</v>
      </c>
      <c r="H1654" s="2" t="s">
        <v>22</v>
      </c>
      <c r="I1654" s="2" t="s">
        <v>3867</v>
      </c>
      <c r="J1654" s="3" t="str">
        <f>HYPERLINK("https://www.boe.es/gazeta/dias/1833/10/15/pdfs/GMD-1833-126.pdf#page=3","Abrir facsímil")</f>
        <v>Abrir facsímil</v>
      </c>
      <c r="K1654" s="3" t="s">
        <v>24</v>
      </c>
    </row>
    <row r="1655" spans="1:11" ht="42" customHeight="1">
      <c r="A1655" s="2" t="s">
        <v>3868</v>
      </c>
      <c r="B1655" s="2" t="s">
        <v>3869</v>
      </c>
      <c r="C1655" s="2" t="s">
        <v>33</v>
      </c>
      <c r="D1655" s="2" t="s">
        <v>34</v>
      </c>
      <c r="E1655" s="5" t="s">
        <v>298</v>
      </c>
      <c r="F1655" s="3" t="s">
        <v>299</v>
      </c>
      <c r="G1655" s="3" t="s">
        <v>21</v>
      </c>
      <c r="H1655" s="2" t="s">
        <v>22</v>
      </c>
      <c r="I1655" s="2" t="s">
        <v>3870</v>
      </c>
      <c r="J1655" s="3" t="str">
        <f>HYPERLINK("https://www.boe.es/gazeta/dias/1833/12/26/pdfs/GMD-1833-165.pdf#page=4","Abrir facsímil")</f>
        <v>Abrir facsímil</v>
      </c>
      <c r="K1655" s="3" t="s">
        <v>24</v>
      </c>
    </row>
    <row r="1656" spans="1:11" ht="42" customHeight="1">
      <c r="A1656" s="2" t="s">
        <v>3871</v>
      </c>
      <c r="B1656" s="2" t="s">
        <v>3872</v>
      </c>
      <c r="C1656" s="2" t="s">
        <v>33</v>
      </c>
      <c r="D1656" s="2" t="s">
        <v>34</v>
      </c>
      <c r="E1656" s="5" t="s">
        <v>841</v>
      </c>
      <c r="F1656" s="3" t="s">
        <v>842</v>
      </c>
      <c r="G1656" s="3" t="s">
        <v>56</v>
      </c>
      <c r="H1656" s="2" t="s">
        <v>22</v>
      </c>
      <c r="I1656" s="2" t="s">
        <v>3873</v>
      </c>
      <c r="J1656" s="3" t="str">
        <f>HYPERLINK("https://www.boe.es/gazeta/dias/1833/11/02/pdfs/GMD-1833-137.pdf#page=1","Abrir facsímil")</f>
        <v>Abrir facsímil</v>
      </c>
      <c r="K1656" s="3" t="s">
        <v>24</v>
      </c>
    </row>
    <row r="1657" spans="1:11" ht="42" customHeight="1">
      <c r="A1657" s="2" t="s">
        <v>3874</v>
      </c>
      <c r="B1657" s="2" t="s">
        <v>3875</v>
      </c>
      <c r="C1657" s="2" t="s">
        <v>33</v>
      </c>
      <c r="D1657" s="2" t="s">
        <v>34</v>
      </c>
      <c r="E1657" s="5" t="s">
        <v>338</v>
      </c>
      <c r="F1657" s="3" t="s">
        <v>339</v>
      </c>
      <c r="G1657" s="3" t="s">
        <v>56</v>
      </c>
      <c r="H1657" s="2" t="s">
        <v>22</v>
      </c>
      <c r="I1657" s="2" t="s">
        <v>3876</v>
      </c>
      <c r="J1657" s="3" t="str">
        <f>HYPERLINK("https://www.boe.es/gazeta/dias/1833/12/31/pdfs/GMD-1833-167.pdf#page=1","Abrir facsímil")</f>
        <v>Abrir facsímil</v>
      </c>
      <c r="K1657" s="3" t="s">
        <v>24</v>
      </c>
    </row>
    <row r="1658" spans="1:11" ht="42" customHeight="1">
      <c r="A1658" s="2" t="s">
        <v>3877</v>
      </c>
      <c r="B1658" s="2" t="s">
        <v>3878</v>
      </c>
      <c r="C1658" s="2" t="s">
        <v>297</v>
      </c>
      <c r="D1658" s="2" t="s">
        <v>18</v>
      </c>
      <c r="E1658" s="5" t="s">
        <v>940</v>
      </c>
      <c r="F1658" s="3" t="s">
        <v>941</v>
      </c>
      <c r="G1658" s="3" t="s">
        <v>56</v>
      </c>
      <c r="H1658" s="2" t="s">
        <v>22</v>
      </c>
      <c r="I1658" s="2" t="s">
        <v>3879</v>
      </c>
      <c r="J1658" s="3" t="str">
        <f>HYPERLINK("https://www.boe.es/gazeta/dias/1833/04/23/pdfs/GMD-1833-50.pdf#page=1","Abrir facsímil")</f>
        <v>Abrir facsímil</v>
      </c>
      <c r="K1658" s="3" t="s">
        <v>24</v>
      </c>
    </row>
    <row r="1659" spans="1:11" ht="42" customHeight="1">
      <c r="A1659" s="2" t="s">
        <v>3880</v>
      </c>
      <c r="B1659" s="2" t="s">
        <v>3881</v>
      </c>
      <c r="C1659" s="2" t="s">
        <v>33</v>
      </c>
      <c r="D1659" s="2" t="s">
        <v>34</v>
      </c>
      <c r="E1659" s="5" t="s">
        <v>561</v>
      </c>
      <c r="F1659" s="3" t="s">
        <v>562</v>
      </c>
      <c r="G1659" s="3" t="s">
        <v>21</v>
      </c>
      <c r="H1659" s="2" t="s">
        <v>22</v>
      </c>
      <c r="I1659" s="2" t="s">
        <v>3882</v>
      </c>
      <c r="J1659" s="3" t="str">
        <f>HYPERLINK("https://www.boe.es/gazeta/dias/1833/07/20/pdfs/GMD-1833-88.pdf#page=4","Abrir facsímil")</f>
        <v>Abrir facsímil</v>
      </c>
      <c r="K1659" s="3" t="s">
        <v>24</v>
      </c>
    </row>
    <row r="1660" spans="1:11" ht="42" customHeight="1">
      <c r="A1660" s="2" t="s">
        <v>3883</v>
      </c>
      <c r="B1660" s="2" t="s">
        <v>3883</v>
      </c>
      <c r="C1660" s="2" t="s">
        <v>33</v>
      </c>
      <c r="D1660" s="2" t="s">
        <v>34</v>
      </c>
      <c r="E1660" s="5" t="s">
        <v>178</v>
      </c>
      <c r="F1660" s="3" t="s">
        <v>179</v>
      </c>
      <c r="G1660" s="3" t="s">
        <v>37</v>
      </c>
      <c r="H1660" s="2" t="s">
        <v>22</v>
      </c>
      <c r="I1660" s="2" t="s">
        <v>3884</v>
      </c>
      <c r="J1660" s="3" t="str">
        <f>HYPERLINK("https://www.boe.es/gazeta/dias/1833/01/05/pdfs/GMD-1833-3.pdf#page=2","Abrir facsímil")</f>
        <v>Abrir facsímil</v>
      </c>
      <c r="K1660" s="3" t="s">
        <v>24</v>
      </c>
    </row>
    <row r="1661" spans="1:11" ht="42" customHeight="1">
      <c r="A1661" s="2" t="s">
        <v>3885</v>
      </c>
      <c r="B1661" s="2" t="s">
        <v>3886</v>
      </c>
      <c r="C1661" s="2" t="s">
        <v>33</v>
      </c>
      <c r="D1661" s="2" t="s">
        <v>34</v>
      </c>
      <c r="E1661" s="5" t="s">
        <v>841</v>
      </c>
      <c r="F1661" s="3" t="s">
        <v>842</v>
      </c>
      <c r="G1661" s="3" t="s">
        <v>21</v>
      </c>
      <c r="H1661" s="2" t="s">
        <v>22</v>
      </c>
      <c r="I1661" s="2" t="s">
        <v>3887</v>
      </c>
      <c r="J1661" s="3" t="str">
        <f>HYPERLINK("https://www.boe.es/gazeta/dias/1833/11/02/pdfs/GMD-1833-137.pdf#page=4","Abrir facsímil")</f>
        <v>Abrir facsímil</v>
      </c>
      <c r="K1661" s="3" t="s">
        <v>24</v>
      </c>
    </row>
    <row r="1662" spans="1:11" ht="42" customHeight="1">
      <c r="A1662" s="2" t="s">
        <v>3888</v>
      </c>
      <c r="B1662" s="2" t="s">
        <v>3889</v>
      </c>
      <c r="C1662" s="2" t="s">
        <v>33</v>
      </c>
      <c r="D1662" s="2" t="s">
        <v>34</v>
      </c>
      <c r="E1662" s="5" t="s">
        <v>601</v>
      </c>
      <c r="F1662" s="3" t="s">
        <v>602</v>
      </c>
      <c r="G1662" s="3" t="s">
        <v>21</v>
      </c>
      <c r="H1662" s="2" t="s">
        <v>22</v>
      </c>
      <c r="I1662" s="2" t="s">
        <v>3890</v>
      </c>
      <c r="J1662" s="3" t="str">
        <f>HYPERLINK("https://www.boe.es/gazeta/dias/1833/12/21/pdfs/GMD-1833-163.pdf#page=4","Abrir facsímil")</f>
        <v>Abrir facsímil</v>
      </c>
      <c r="K1662" s="3" t="s">
        <v>24</v>
      </c>
    </row>
    <row r="1663" spans="1:11" ht="42" customHeight="1">
      <c r="A1663" s="2" t="s">
        <v>3891</v>
      </c>
      <c r="B1663" s="2" t="s">
        <v>3891</v>
      </c>
      <c r="C1663" s="2" t="s">
        <v>33</v>
      </c>
      <c r="D1663" s="2" t="s">
        <v>34</v>
      </c>
      <c r="E1663" s="5" t="s">
        <v>178</v>
      </c>
      <c r="F1663" s="3" t="s">
        <v>179</v>
      </c>
      <c r="G1663" s="3" t="s">
        <v>37</v>
      </c>
      <c r="H1663" s="2" t="s">
        <v>22</v>
      </c>
      <c r="I1663" s="2" t="s">
        <v>3892</v>
      </c>
      <c r="J1663" s="3" t="str">
        <f>HYPERLINK("https://www.boe.es/gazeta/dias/1833/01/05/pdfs/GMD-1833-3.pdf#page=2","Abrir facsímil")</f>
        <v>Abrir facsímil</v>
      </c>
      <c r="K1663" s="3" t="s">
        <v>24</v>
      </c>
    </row>
    <row r="1664" spans="1:11" ht="42" customHeight="1">
      <c r="A1664" s="2" t="s">
        <v>3891</v>
      </c>
      <c r="B1664" s="2" t="s">
        <v>3891</v>
      </c>
      <c r="C1664" s="2" t="s">
        <v>49</v>
      </c>
      <c r="D1664" s="2" t="s">
        <v>50</v>
      </c>
      <c r="E1664" s="5" t="s">
        <v>281</v>
      </c>
      <c r="F1664" s="3" t="s">
        <v>282</v>
      </c>
      <c r="G1664" s="3" t="s">
        <v>89</v>
      </c>
      <c r="H1664" s="2" t="s">
        <v>22</v>
      </c>
      <c r="I1664" s="2" t="s">
        <v>3893</v>
      </c>
      <c r="J1664" s="3" t="str">
        <f>HYPERLINK("https://www.boe.es/gazeta/dias/1833/01/08/pdfs/GMD-1833-4.pdf#page=3","Abrir facsímil")</f>
        <v>Abrir facsímil</v>
      </c>
      <c r="K1664" s="3" t="s">
        <v>24</v>
      </c>
    </row>
    <row r="1665" spans="1:11" ht="42" customHeight="1">
      <c r="A1665" s="2" t="s">
        <v>3891</v>
      </c>
      <c r="B1665" s="2" t="s">
        <v>3891</v>
      </c>
      <c r="C1665" s="2" t="s">
        <v>33</v>
      </c>
      <c r="D1665" s="2" t="s">
        <v>34</v>
      </c>
      <c r="E1665" s="5" t="s">
        <v>461</v>
      </c>
      <c r="F1665" s="3" t="s">
        <v>462</v>
      </c>
      <c r="G1665" s="3" t="s">
        <v>89</v>
      </c>
      <c r="H1665" s="2" t="s">
        <v>22</v>
      </c>
      <c r="I1665" s="2" t="s">
        <v>3894</v>
      </c>
      <c r="J1665" s="3" t="str">
        <f>HYPERLINK("https://www.boe.es/gazeta/dias/1833/01/26/pdfs/GMD-1833-12.pdf#page=3","Abrir facsímil")</f>
        <v>Abrir facsímil</v>
      </c>
      <c r="K1665" s="3" t="s">
        <v>24</v>
      </c>
    </row>
    <row r="1666" spans="1:11" ht="42" customHeight="1">
      <c r="A1666" s="2" t="s">
        <v>3891</v>
      </c>
      <c r="B1666" s="2" t="s">
        <v>3891</v>
      </c>
      <c r="C1666" s="2" t="s">
        <v>33</v>
      </c>
      <c r="D1666" s="2" t="s">
        <v>34</v>
      </c>
      <c r="E1666" s="5" t="s">
        <v>523</v>
      </c>
      <c r="F1666" s="3" t="s">
        <v>524</v>
      </c>
      <c r="G1666" s="3" t="s">
        <v>21</v>
      </c>
      <c r="H1666" s="2" t="s">
        <v>22</v>
      </c>
      <c r="I1666" s="2" t="s">
        <v>3895</v>
      </c>
      <c r="J1666" s="3" t="str">
        <f>HYPERLINK("https://www.boe.es/gazeta/dias/1833/04/27/pdfs/GMD-1833-52.pdf#page=4","Abrir facsímil")</f>
        <v>Abrir facsímil</v>
      </c>
      <c r="K1666" s="3" t="s">
        <v>24</v>
      </c>
    </row>
    <row r="1667" spans="1:11" ht="42" customHeight="1">
      <c r="A1667" s="2" t="s">
        <v>3891</v>
      </c>
      <c r="B1667" s="2" t="s">
        <v>3891</v>
      </c>
      <c r="C1667" s="2" t="s">
        <v>49</v>
      </c>
      <c r="D1667" s="2" t="s">
        <v>50</v>
      </c>
      <c r="E1667" s="5" t="s">
        <v>531</v>
      </c>
      <c r="F1667" s="3" t="s">
        <v>532</v>
      </c>
      <c r="G1667" s="3" t="s">
        <v>21</v>
      </c>
      <c r="H1667" s="2" t="s">
        <v>22</v>
      </c>
      <c r="I1667" s="2" t="s">
        <v>3896</v>
      </c>
      <c r="J1667" s="3" t="str">
        <f>HYPERLINK("https://www.boe.es/gazeta/dias/1833/05/09/pdfs/GMD-1833-57.pdf#page=4","Abrir facsímil")</f>
        <v>Abrir facsímil</v>
      </c>
      <c r="K1667" s="3" t="s">
        <v>24</v>
      </c>
    </row>
    <row r="1668" spans="1:11" ht="42" customHeight="1">
      <c r="A1668" s="2" t="s">
        <v>3897</v>
      </c>
      <c r="B1668" s="2" t="s">
        <v>3897</v>
      </c>
      <c r="C1668" s="2" t="s">
        <v>33</v>
      </c>
      <c r="D1668" s="2" t="s">
        <v>34</v>
      </c>
      <c r="E1668" s="5" t="s">
        <v>359</v>
      </c>
      <c r="F1668" s="3" t="s">
        <v>360</v>
      </c>
      <c r="G1668" s="3" t="s">
        <v>89</v>
      </c>
      <c r="H1668" s="2" t="s">
        <v>22</v>
      </c>
      <c r="I1668" s="2" t="s">
        <v>3898</v>
      </c>
      <c r="J1668" s="3" t="str">
        <f>HYPERLINK("https://www.boe.es/gazeta/dias/1833/05/16/pdfs/GMD-1833-60.pdf#page=3","Abrir facsímil")</f>
        <v>Abrir facsímil</v>
      </c>
      <c r="K1668" s="3" t="s">
        <v>24</v>
      </c>
    </row>
    <row r="1669" spans="1:11" ht="42" customHeight="1">
      <c r="A1669" s="2" t="s">
        <v>3891</v>
      </c>
      <c r="B1669" s="2" t="s">
        <v>3891</v>
      </c>
      <c r="C1669" s="2" t="s">
        <v>49</v>
      </c>
      <c r="D1669" s="2" t="s">
        <v>50</v>
      </c>
      <c r="E1669" s="5" t="s">
        <v>98</v>
      </c>
      <c r="F1669" s="3" t="s">
        <v>99</v>
      </c>
      <c r="G1669" s="3" t="s">
        <v>89</v>
      </c>
      <c r="H1669" s="2" t="s">
        <v>22</v>
      </c>
      <c r="I1669" s="2" t="s">
        <v>3899</v>
      </c>
      <c r="J1669" s="3" t="str">
        <f>HYPERLINK("https://www.boe.es/gazeta/dias/1833/07/04/pdfs/GMD-1833-81.pdf#page=3","Abrir facsímil")</f>
        <v>Abrir facsímil</v>
      </c>
      <c r="K1669" s="3" t="s">
        <v>24</v>
      </c>
    </row>
    <row r="1670" spans="1:11" ht="42" customHeight="1">
      <c r="A1670" s="2" t="s">
        <v>3891</v>
      </c>
      <c r="B1670" s="2" t="s">
        <v>3891</v>
      </c>
      <c r="C1670" s="2" t="s">
        <v>33</v>
      </c>
      <c r="D1670" s="2" t="s">
        <v>34</v>
      </c>
      <c r="E1670" s="5" t="s">
        <v>561</v>
      </c>
      <c r="F1670" s="3" t="s">
        <v>562</v>
      </c>
      <c r="G1670" s="3" t="s">
        <v>89</v>
      </c>
      <c r="H1670" s="2" t="s">
        <v>22</v>
      </c>
      <c r="I1670" s="2" t="s">
        <v>3900</v>
      </c>
      <c r="J1670" s="3" t="str">
        <f>HYPERLINK("https://www.boe.es/gazeta/dias/1833/07/20/pdfs/GMD-1833-88.pdf#page=3","Abrir facsímil")</f>
        <v>Abrir facsímil</v>
      </c>
      <c r="K1670" s="3" t="s">
        <v>24</v>
      </c>
    </row>
    <row r="1671" spans="1:11" ht="42" customHeight="1">
      <c r="A1671" s="2" t="s">
        <v>3891</v>
      </c>
      <c r="B1671" s="2" t="s">
        <v>3891</v>
      </c>
      <c r="C1671" s="2" t="s">
        <v>33</v>
      </c>
      <c r="D1671" s="2" t="s">
        <v>34</v>
      </c>
      <c r="E1671" s="5" t="s">
        <v>213</v>
      </c>
      <c r="F1671" s="3" t="s">
        <v>214</v>
      </c>
      <c r="G1671" s="3" t="s">
        <v>37</v>
      </c>
      <c r="H1671" s="2" t="s">
        <v>22</v>
      </c>
      <c r="I1671" s="2" t="s">
        <v>3901</v>
      </c>
      <c r="J1671" s="3" t="str">
        <f>HYPERLINK("https://www.boe.es/gazeta/dias/1833/08/17/pdfs/GMD-1833-100.pdf#page=2","Abrir facsímil")</f>
        <v>Abrir facsímil</v>
      </c>
      <c r="K1671" s="3" t="s">
        <v>24</v>
      </c>
    </row>
    <row r="1672" spans="1:11" ht="42" customHeight="1">
      <c r="A1672" s="2" t="s">
        <v>3902</v>
      </c>
      <c r="B1672" s="2" t="s">
        <v>3902</v>
      </c>
      <c r="C1672" s="2" t="s">
        <v>33</v>
      </c>
      <c r="D1672" s="2" t="s">
        <v>34</v>
      </c>
      <c r="E1672" s="5" t="s">
        <v>178</v>
      </c>
      <c r="F1672" s="3" t="s">
        <v>179</v>
      </c>
      <c r="G1672" s="3" t="s">
        <v>37</v>
      </c>
      <c r="H1672" s="2" t="s">
        <v>22</v>
      </c>
      <c r="I1672" s="2" t="s">
        <v>3903</v>
      </c>
      <c r="J1672" s="3" t="str">
        <f>HYPERLINK("https://www.boe.es/gazeta/dias/1833/01/05/pdfs/GMD-1833-3.pdf#page=2","Abrir facsímil")</f>
        <v>Abrir facsímil</v>
      </c>
      <c r="K1672" s="3" t="s">
        <v>24</v>
      </c>
    </row>
    <row r="1673" spans="1:11" ht="42" customHeight="1">
      <c r="A1673" s="2" t="s">
        <v>3904</v>
      </c>
      <c r="B1673" s="2" t="s">
        <v>3904</v>
      </c>
      <c r="C1673" s="2" t="s">
        <v>297</v>
      </c>
      <c r="D1673" s="2" t="s">
        <v>18</v>
      </c>
      <c r="E1673" s="5" t="s">
        <v>780</v>
      </c>
      <c r="F1673" s="3" t="s">
        <v>781</v>
      </c>
      <c r="G1673" s="3" t="s">
        <v>45</v>
      </c>
      <c r="H1673" s="2" t="s">
        <v>22</v>
      </c>
      <c r="I1673" s="2" t="s">
        <v>3905</v>
      </c>
      <c r="J1673" s="3" t="str">
        <f>HYPERLINK("https://www.boe.es/gazeta/dias/1833/03/07/pdfs/GMD-1833-29.pdf#page=6","Abrir facsímil")</f>
        <v>Abrir facsímil</v>
      </c>
      <c r="K1673" s="3" t="s">
        <v>24</v>
      </c>
    </row>
    <row r="1674" spans="1:11" ht="42" customHeight="1">
      <c r="A1674" s="2" t="s">
        <v>3906</v>
      </c>
      <c r="B1674" s="2" t="s">
        <v>3906</v>
      </c>
      <c r="C1674" s="2" t="s">
        <v>297</v>
      </c>
      <c r="D1674" s="2" t="s">
        <v>18</v>
      </c>
      <c r="E1674" s="5" t="s">
        <v>19</v>
      </c>
      <c r="F1674" s="3" t="s">
        <v>20</v>
      </c>
      <c r="G1674" s="3" t="s">
        <v>37</v>
      </c>
      <c r="H1674" s="2" t="s">
        <v>22</v>
      </c>
      <c r="I1674" s="2" t="s">
        <v>3907</v>
      </c>
      <c r="J1674" s="3" t="str">
        <f>HYPERLINK("https://www.boe.es/gazeta/dias/1833/09/07/pdfs/GMD-1833-109.pdf#page=2","Abrir facsímil")</f>
        <v>Abrir facsímil</v>
      </c>
      <c r="K1674" s="3" t="s">
        <v>24</v>
      </c>
    </row>
    <row r="1675" spans="1:11" ht="42" customHeight="1">
      <c r="A1675" s="2" t="s">
        <v>3908</v>
      </c>
      <c r="B1675" s="2" t="s">
        <v>3909</v>
      </c>
      <c r="C1675" s="2" t="s">
        <v>33</v>
      </c>
      <c r="D1675" s="2" t="s">
        <v>34</v>
      </c>
      <c r="E1675" s="5" t="s">
        <v>110</v>
      </c>
      <c r="F1675" s="3" t="s">
        <v>111</v>
      </c>
      <c r="G1675" s="3" t="s">
        <v>127</v>
      </c>
      <c r="H1675" s="2" t="s">
        <v>22</v>
      </c>
      <c r="I1675" s="2" t="s">
        <v>3910</v>
      </c>
      <c r="J1675" s="3" t="str">
        <f>HYPERLINK("https://www.boe.es/gazeta/dias/1833/11/16/pdfs/GMD-1833-143.pdf#page=5","Abrir facsímil")</f>
        <v>Abrir facsímil</v>
      </c>
      <c r="K1675" s="3" t="s">
        <v>24</v>
      </c>
    </row>
    <row r="1676" spans="1:11" ht="42" customHeight="1">
      <c r="A1676" s="2" t="s">
        <v>3911</v>
      </c>
      <c r="B1676" s="2" t="s">
        <v>3911</v>
      </c>
      <c r="C1676" s="2" t="s">
        <v>297</v>
      </c>
      <c r="D1676" s="2" t="s">
        <v>18</v>
      </c>
      <c r="E1676" s="5" t="s">
        <v>289</v>
      </c>
      <c r="F1676" s="3" t="s">
        <v>290</v>
      </c>
      <c r="G1676" s="3" t="s">
        <v>21</v>
      </c>
      <c r="H1676" s="2" t="s">
        <v>22</v>
      </c>
      <c r="I1676" s="2" t="s">
        <v>3912</v>
      </c>
      <c r="J1676" s="3" t="str">
        <f>HYPERLINK("https://www.boe.es/gazeta/dias/1833/05/23/pdfs/GMD-1833-63.pdf#page=4","Abrir facsímil")</f>
        <v>Abrir facsímil</v>
      </c>
      <c r="K1676" s="3" t="s">
        <v>24</v>
      </c>
    </row>
    <row r="1677" spans="1:11" ht="42" customHeight="1">
      <c r="A1677" s="2" t="s">
        <v>3913</v>
      </c>
      <c r="B1677" s="2" t="s">
        <v>3913</v>
      </c>
      <c r="C1677" s="2" t="s">
        <v>33</v>
      </c>
      <c r="D1677" s="2" t="s">
        <v>34</v>
      </c>
      <c r="E1677" s="5" t="s">
        <v>178</v>
      </c>
      <c r="F1677" s="3" t="s">
        <v>179</v>
      </c>
      <c r="G1677" s="3" t="s">
        <v>37</v>
      </c>
      <c r="H1677" s="2" t="s">
        <v>22</v>
      </c>
      <c r="I1677" s="2" t="s">
        <v>3914</v>
      </c>
      <c r="J1677" s="3" t="str">
        <f>HYPERLINK("https://www.boe.es/gazeta/dias/1833/01/05/pdfs/GMD-1833-3.pdf#page=2","Abrir facsímil")</f>
        <v>Abrir facsímil</v>
      </c>
      <c r="K1677" s="3" t="s">
        <v>24</v>
      </c>
    </row>
    <row r="1678" spans="1:11" ht="42" customHeight="1">
      <c r="A1678" s="2" t="s">
        <v>3915</v>
      </c>
      <c r="B1678" s="2" t="s">
        <v>3915</v>
      </c>
      <c r="C1678" s="2" t="s">
        <v>33</v>
      </c>
      <c r="D1678" s="2" t="s">
        <v>34</v>
      </c>
      <c r="E1678" s="5" t="s">
        <v>426</v>
      </c>
      <c r="F1678" s="3" t="s">
        <v>1257</v>
      </c>
      <c r="G1678" s="3" t="s">
        <v>89</v>
      </c>
      <c r="H1678" s="2" t="s">
        <v>22</v>
      </c>
      <c r="I1678" s="2" t="s">
        <v>3916</v>
      </c>
      <c r="J1678" s="3" t="str">
        <f>HYPERLINK("https://www.boe.es/gazeta/dias/1833/10/31/pdfs/GMD-1833-135.pdf#page=3","Abrir facsímil")</f>
        <v>Abrir facsímil</v>
      </c>
      <c r="K1678" s="3" t="s">
        <v>24</v>
      </c>
    </row>
    <row r="1679" spans="1:11" ht="42" customHeight="1">
      <c r="A1679" s="2" t="s">
        <v>3917</v>
      </c>
      <c r="B1679" s="2" t="s">
        <v>3918</v>
      </c>
      <c r="C1679" s="2" t="s">
        <v>131</v>
      </c>
      <c r="D1679" s="2" t="s">
        <v>18</v>
      </c>
      <c r="E1679" s="5" t="s">
        <v>61</v>
      </c>
      <c r="F1679" s="3" t="s">
        <v>62</v>
      </c>
      <c r="G1679" s="3" t="s">
        <v>89</v>
      </c>
      <c r="H1679" s="2" t="s">
        <v>22</v>
      </c>
      <c r="I1679" s="2" t="s">
        <v>3919</v>
      </c>
      <c r="J1679" s="3" t="str">
        <f>HYPERLINK("https://www.boe.es/gazeta/dias/1833/10/15/pdfs/GMD-1833-126.pdf#page=3","Abrir facsímil")</f>
        <v>Abrir facsímil</v>
      </c>
      <c r="K1679" s="3" t="s">
        <v>24</v>
      </c>
    </row>
    <row r="1680" spans="1:11" ht="42" customHeight="1">
      <c r="A1680" s="2" t="s">
        <v>3920</v>
      </c>
      <c r="B1680" s="2" t="s">
        <v>3920</v>
      </c>
      <c r="C1680" s="2" t="s">
        <v>17</v>
      </c>
      <c r="D1680" s="2" t="s">
        <v>18</v>
      </c>
      <c r="E1680" s="5" t="s">
        <v>729</v>
      </c>
      <c r="F1680" s="3" t="s">
        <v>730</v>
      </c>
      <c r="G1680" s="3" t="s">
        <v>89</v>
      </c>
      <c r="H1680" s="2" t="s">
        <v>22</v>
      </c>
      <c r="I1680" s="2" t="s">
        <v>3921</v>
      </c>
      <c r="J1680" s="3" t="str">
        <f>HYPERLINK("https://www.boe.es/gazeta/dias/1833/03/14/pdfs/GMD-1833-32.pdf#page=3","Abrir facsímil")</f>
        <v>Abrir facsímil</v>
      </c>
      <c r="K1680" s="3" t="s">
        <v>24</v>
      </c>
    </row>
    <row r="1681" spans="1:11" ht="42" customHeight="1">
      <c r="A1681" s="2" t="s">
        <v>3922</v>
      </c>
      <c r="B1681" s="2" t="s">
        <v>3922</v>
      </c>
      <c r="C1681" s="2" t="s">
        <v>26</v>
      </c>
      <c r="D1681" s="2" t="s">
        <v>18</v>
      </c>
      <c r="E1681" s="5" t="s">
        <v>554</v>
      </c>
      <c r="F1681" s="3" t="s">
        <v>555</v>
      </c>
      <c r="G1681" s="3" t="s">
        <v>89</v>
      </c>
      <c r="H1681" s="2" t="s">
        <v>22</v>
      </c>
      <c r="I1681" s="2" t="s">
        <v>3923</v>
      </c>
      <c r="J1681" s="3" t="str">
        <f>HYPERLINK("https://www.boe.es/gazeta/dias/1833/06/29/pdfs/GMD-1833-79.pdf#page=3","Abrir facsímil")</f>
        <v>Abrir facsímil</v>
      </c>
      <c r="K1681" s="3" t="s">
        <v>24</v>
      </c>
    </row>
    <row r="1682" spans="1:11" ht="42" customHeight="1">
      <c r="A1682" s="2" t="s">
        <v>3924</v>
      </c>
      <c r="B1682" s="2" t="s">
        <v>3925</v>
      </c>
      <c r="C1682" s="2" t="s">
        <v>33</v>
      </c>
      <c r="D1682" s="2" t="s">
        <v>34</v>
      </c>
      <c r="E1682" s="5" t="s">
        <v>307</v>
      </c>
      <c r="F1682" s="3" t="s">
        <v>308</v>
      </c>
      <c r="G1682" s="3" t="s">
        <v>21</v>
      </c>
      <c r="H1682" s="2" t="s">
        <v>22</v>
      </c>
      <c r="I1682" s="2" t="s">
        <v>3926</v>
      </c>
      <c r="J1682" s="3" t="str">
        <f>HYPERLINK("https://www.boe.es/gazeta/dias/1833/03/09/pdfs/GMD-1833-30.pdf#page=4","Abrir facsímil")</f>
        <v>Abrir facsímil</v>
      </c>
      <c r="K1682" s="3" t="s">
        <v>24</v>
      </c>
    </row>
    <row r="1683" spans="1:11" ht="42" customHeight="1">
      <c r="A1683" s="2" t="s">
        <v>3927</v>
      </c>
      <c r="B1683" s="2" t="s">
        <v>3927</v>
      </c>
      <c r="C1683" s="2" t="s">
        <v>33</v>
      </c>
      <c r="D1683" s="2" t="s">
        <v>34</v>
      </c>
      <c r="E1683" s="5" t="s">
        <v>671</v>
      </c>
      <c r="F1683" s="3" t="s">
        <v>672</v>
      </c>
      <c r="G1683" s="3" t="s">
        <v>89</v>
      </c>
      <c r="H1683" s="2" t="s">
        <v>22</v>
      </c>
      <c r="I1683" s="2" t="s">
        <v>3928</v>
      </c>
      <c r="J1683" s="3" t="str">
        <f>HYPERLINK("https://www.boe.es/gazeta/dias/1833/11/28/pdfs/GMD-1833-151.pdf#page=3","Abrir facsímil")</f>
        <v>Abrir facsímil</v>
      </c>
      <c r="K1683" s="3" t="s">
        <v>24</v>
      </c>
    </row>
    <row r="1684" spans="1:11" ht="42" customHeight="1">
      <c r="A1684" s="2" t="s">
        <v>3929</v>
      </c>
      <c r="B1684" s="2" t="s">
        <v>3930</v>
      </c>
      <c r="C1684" s="2" t="s">
        <v>17</v>
      </c>
      <c r="D1684" s="2" t="s">
        <v>18</v>
      </c>
      <c r="E1684" s="5" t="s">
        <v>277</v>
      </c>
      <c r="F1684" s="3" t="s">
        <v>278</v>
      </c>
      <c r="G1684" s="3" t="s">
        <v>45</v>
      </c>
      <c r="H1684" s="2" t="s">
        <v>22</v>
      </c>
      <c r="I1684" s="2" t="s">
        <v>3931</v>
      </c>
      <c r="J1684" s="3" t="str">
        <f>HYPERLINK("https://www.boe.es/gazeta/dias/1833/12/12/pdfs/GMD-1833-158.pdf#page=6","Abrir facsímil")</f>
        <v>Abrir facsímil</v>
      </c>
      <c r="K1684" s="3" t="s">
        <v>24</v>
      </c>
    </row>
    <row r="1685" spans="1:11" ht="42" customHeight="1">
      <c r="A1685" s="2" t="s">
        <v>3932</v>
      </c>
      <c r="B1685" s="2" t="s">
        <v>3933</v>
      </c>
      <c r="C1685" s="2" t="s">
        <v>207</v>
      </c>
      <c r="D1685" s="2" t="s">
        <v>18</v>
      </c>
      <c r="E1685" s="5" t="s">
        <v>259</v>
      </c>
      <c r="F1685" s="3" t="s">
        <v>260</v>
      </c>
      <c r="G1685" s="3" t="s">
        <v>21</v>
      </c>
      <c r="H1685" s="2" t="s">
        <v>22</v>
      </c>
      <c r="I1685" s="2" t="s">
        <v>3934</v>
      </c>
      <c r="J1685" s="3" t="str">
        <f>HYPERLINK("https://www.boe.es/gazeta/dias/1833/02/26/pdfs/GMD-1833-25.pdf#page=4","Abrir facsímil")</f>
        <v>Abrir facsímil</v>
      </c>
      <c r="K1685" s="3" t="s">
        <v>24</v>
      </c>
    </row>
    <row r="1686" spans="1:11" ht="42" customHeight="1">
      <c r="A1686" s="2" t="s">
        <v>3935</v>
      </c>
      <c r="B1686" s="2" t="s">
        <v>3936</v>
      </c>
      <c r="C1686" s="2" t="s">
        <v>49</v>
      </c>
      <c r="D1686" s="2" t="s">
        <v>50</v>
      </c>
      <c r="E1686" s="5" t="s">
        <v>601</v>
      </c>
      <c r="F1686" s="3" t="s">
        <v>602</v>
      </c>
      <c r="G1686" s="3" t="s">
        <v>21</v>
      </c>
      <c r="H1686" s="2" t="s">
        <v>22</v>
      </c>
      <c r="I1686" s="2" t="s">
        <v>3937</v>
      </c>
      <c r="J1686" s="3" t="str">
        <f>HYPERLINK("https://www.boe.es/gazeta/dias/1833/12/21/pdfs/GMD-1833-163.pdf#page=4","Abrir facsímil")</f>
        <v>Abrir facsímil</v>
      </c>
      <c r="K1686" s="3" t="s">
        <v>24</v>
      </c>
    </row>
    <row r="1687" spans="1:11" ht="42" customHeight="1">
      <c r="A1687" s="2" t="s">
        <v>3938</v>
      </c>
      <c r="B1687" s="2" t="s">
        <v>3938</v>
      </c>
      <c r="C1687" s="2" t="s">
        <v>122</v>
      </c>
      <c r="D1687" s="2" t="s">
        <v>18</v>
      </c>
      <c r="E1687" s="5" t="s">
        <v>876</v>
      </c>
      <c r="F1687" s="3" t="s">
        <v>877</v>
      </c>
      <c r="G1687" s="3" t="s">
        <v>21</v>
      </c>
      <c r="H1687" s="2" t="s">
        <v>22</v>
      </c>
      <c r="I1687" s="2" t="s">
        <v>3939</v>
      </c>
      <c r="J1687" s="3" t="str">
        <f>HYPERLINK("https://www.boe.es/gazeta/dias/1833/08/06/pdfs/GMD-1833-95.pdf#page=4","Abrir facsímil")</f>
        <v>Abrir facsímil</v>
      </c>
      <c r="K1687" s="3" t="s">
        <v>24</v>
      </c>
    </row>
    <row r="1688" spans="1:11" ht="42" customHeight="1">
      <c r="A1688" s="2" t="s">
        <v>3940</v>
      </c>
      <c r="B1688" s="2" t="s">
        <v>3941</v>
      </c>
      <c r="C1688" s="2" t="s">
        <v>49</v>
      </c>
      <c r="D1688" s="2" t="s">
        <v>50</v>
      </c>
      <c r="E1688" s="5" t="s">
        <v>150</v>
      </c>
      <c r="F1688" s="3" t="s">
        <v>151</v>
      </c>
      <c r="G1688" s="3" t="s">
        <v>56</v>
      </c>
      <c r="H1688" s="2" t="s">
        <v>22</v>
      </c>
      <c r="I1688" s="2" t="s">
        <v>3942</v>
      </c>
      <c r="J1688" s="3" t="str">
        <f>HYPERLINK("https://www.boe.es/gazeta/dias/1833/10/24/pdfs/GMD-1833-131.pdf#page=1","Abrir facsímil")</f>
        <v>Abrir facsímil</v>
      </c>
      <c r="K1688" s="3" t="s">
        <v>24</v>
      </c>
    </row>
    <row r="1689" spans="1:11" ht="42" customHeight="1">
      <c r="A1689" s="2" t="s">
        <v>3943</v>
      </c>
      <c r="B1689" s="2" t="s">
        <v>3944</v>
      </c>
      <c r="C1689" s="2" t="s">
        <v>49</v>
      </c>
      <c r="D1689" s="2" t="s">
        <v>50</v>
      </c>
      <c r="E1689" s="5" t="s">
        <v>377</v>
      </c>
      <c r="F1689" s="3" t="s">
        <v>378</v>
      </c>
      <c r="G1689" s="3" t="s">
        <v>45</v>
      </c>
      <c r="H1689" s="2" t="s">
        <v>22</v>
      </c>
      <c r="I1689" s="2" t="s">
        <v>3945</v>
      </c>
      <c r="J1689" s="3" t="str">
        <f>HYPERLINK("https://www.boe.es/gazeta/dias/1833/02/05/pdfs/GMD-1833-16.pdf#page=6","Abrir facsímil")</f>
        <v>Abrir facsímil</v>
      </c>
      <c r="K1689" s="3" t="s">
        <v>24</v>
      </c>
    </row>
    <row r="1690" spans="1:11" ht="42" customHeight="1">
      <c r="A1690" s="2" t="s">
        <v>3946</v>
      </c>
      <c r="B1690" s="2" t="s">
        <v>3947</v>
      </c>
      <c r="C1690" s="2" t="s">
        <v>33</v>
      </c>
      <c r="D1690" s="2" t="s">
        <v>34</v>
      </c>
      <c r="E1690" s="5" t="s">
        <v>470</v>
      </c>
      <c r="F1690" s="3" t="s">
        <v>471</v>
      </c>
      <c r="G1690" s="3" t="s">
        <v>45</v>
      </c>
      <c r="H1690" s="2" t="s">
        <v>22</v>
      </c>
      <c r="I1690" s="2" t="s">
        <v>3948</v>
      </c>
      <c r="J1690" s="3" t="str">
        <f>HYPERLINK("https://www.boe.es/gazeta/dias/1833/12/28/pdfs/GMD-1833-166.pdf#page=6","Abrir facsímil")</f>
        <v>Abrir facsímil</v>
      </c>
      <c r="K1690" s="3" t="s">
        <v>24</v>
      </c>
    </row>
    <row r="1691" spans="1:11" ht="42" customHeight="1">
      <c r="A1691" s="2" t="s">
        <v>3949</v>
      </c>
      <c r="B1691" s="2" t="s">
        <v>3950</v>
      </c>
      <c r="C1691" s="2" t="s">
        <v>33</v>
      </c>
      <c r="D1691" s="2" t="s">
        <v>34</v>
      </c>
      <c r="E1691" s="5" t="s">
        <v>1017</v>
      </c>
      <c r="F1691" s="3" t="s">
        <v>1018</v>
      </c>
      <c r="G1691" s="3" t="s">
        <v>37</v>
      </c>
      <c r="H1691" s="2" t="s">
        <v>22</v>
      </c>
      <c r="I1691" s="2" t="s">
        <v>3951</v>
      </c>
      <c r="J1691" s="3" t="str">
        <f>HYPERLINK("https://www.boe.es/gazeta/dias/1833/10/08/pdfs/GMD-1833-123.pdf#page=2","Abrir facsímil")</f>
        <v>Abrir facsímil</v>
      </c>
      <c r="K1691" s="3" t="s">
        <v>24</v>
      </c>
    </row>
    <row r="1692" spans="1:11" ht="42" customHeight="1">
      <c r="A1692" s="2" t="s">
        <v>3952</v>
      </c>
      <c r="B1692" s="2" t="s">
        <v>3952</v>
      </c>
      <c r="C1692" s="2" t="s">
        <v>49</v>
      </c>
      <c r="D1692" s="2" t="s">
        <v>50</v>
      </c>
      <c r="E1692" s="5" t="s">
        <v>404</v>
      </c>
      <c r="F1692" s="3" t="s">
        <v>405</v>
      </c>
      <c r="G1692" s="3" t="s">
        <v>21</v>
      </c>
      <c r="H1692" s="2" t="s">
        <v>22</v>
      </c>
      <c r="I1692" s="2" t="s">
        <v>3953</v>
      </c>
      <c r="J1692" s="3" t="str">
        <f>HYPERLINK("https://www.boe.es/gazeta/dias/1833/03/16/pdfs/GMD-1833-33.pdf#page=4","Abrir facsímil")</f>
        <v>Abrir facsímil</v>
      </c>
      <c r="K1692" s="3" t="s">
        <v>24</v>
      </c>
    </row>
    <row r="1693" spans="1:11" ht="42" customHeight="1">
      <c r="A1693" s="2" t="s">
        <v>3954</v>
      </c>
      <c r="B1693" s="2" t="s">
        <v>3954</v>
      </c>
      <c r="C1693" s="2" t="s">
        <v>33</v>
      </c>
      <c r="D1693" s="2" t="s">
        <v>34</v>
      </c>
      <c r="E1693" s="5" t="s">
        <v>114</v>
      </c>
      <c r="F1693" s="3" t="s">
        <v>115</v>
      </c>
      <c r="G1693" s="3" t="s">
        <v>89</v>
      </c>
      <c r="H1693" s="2" t="s">
        <v>22</v>
      </c>
      <c r="I1693" s="2" t="s">
        <v>3955</v>
      </c>
      <c r="J1693" s="3" t="str">
        <f>HYPERLINK("https://www.boe.es/gazeta/dias/1833/08/20/pdfs/GMD-1833-101.pdf#page=3","Abrir facsímil")</f>
        <v>Abrir facsímil</v>
      </c>
      <c r="K1693" s="3" t="s">
        <v>24</v>
      </c>
    </row>
    <row r="1694" spans="1:11" ht="42" customHeight="1">
      <c r="A1694" s="2" t="s">
        <v>3956</v>
      </c>
      <c r="B1694" s="2" t="s">
        <v>3956</v>
      </c>
      <c r="C1694" s="2" t="s">
        <v>49</v>
      </c>
      <c r="D1694" s="2" t="s">
        <v>50</v>
      </c>
      <c r="E1694" s="5" t="s">
        <v>114</v>
      </c>
      <c r="F1694" s="3" t="s">
        <v>115</v>
      </c>
      <c r="G1694" s="3" t="s">
        <v>89</v>
      </c>
      <c r="H1694" s="2" t="s">
        <v>22</v>
      </c>
      <c r="I1694" s="2" t="s">
        <v>3957</v>
      </c>
      <c r="J1694" s="3" t="str">
        <f>HYPERLINK("https://www.boe.es/gazeta/dias/1833/08/20/pdfs/GMD-1833-101.pdf#page=3","Abrir facsímil")</f>
        <v>Abrir facsímil</v>
      </c>
      <c r="K1694" s="3" t="s">
        <v>24</v>
      </c>
    </row>
    <row r="1695" spans="1:11" ht="42" customHeight="1">
      <c r="A1695" s="2" t="s">
        <v>3958</v>
      </c>
      <c r="B1695" s="2" t="s">
        <v>3958</v>
      </c>
      <c r="C1695" s="2" t="s">
        <v>33</v>
      </c>
      <c r="D1695" s="2" t="s">
        <v>34</v>
      </c>
      <c r="E1695" s="5" t="s">
        <v>752</v>
      </c>
      <c r="F1695" s="3" t="s">
        <v>753</v>
      </c>
      <c r="G1695" s="3" t="s">
        <v>56</v>
      </c>
      <c r="H1695" s="2" t="s">
        <v>22</v>
      </c>
      <c r="I1695" s="2" t="s">
        <v>3959</v>
      </c>
      <c r="J1695" s="3" t="str">
        <f>HYPERLINK("https://www.boe.es/gazeta/dias/1833/10/10/pdfs/GMD-1833-124.pdf#page=1","Abrir facsímil")</f>
        <v>Abrir facsímil</v>
      </c>
      <c r="K1695" s="3" t="s">
        <v>24</v>
      </c>
    </row>
    <row r="1696" spans="1:11" ht="42" customHeight="1">
      <c r="A1696" s="2" t="s">
        <v>3960</v>
      </c>
      <c r="B1696" s="2" t="s">
        <v>3961</v>
      </c>
      <c r="C1696" s="2" t="s">
        <v>33</v>
      </c>
      <c r="D1696" s="2" t="s">
        <v>34</v>
      </c>
      <c r="E1696" s="5" t="s">
        <v>292</v>
      </c>
      <c r="F1696" s="3" t="s">
        <v>293</v>
      </c>
      <c r="G1696" s="3" t="s">
        <v>21</v>
      </c>
      <c r="H1696" s="2" t="s">
        <v>22</v>
      </c>
      <c r="I1696" s="2" t="s">
        <v>3962</v>
      </c>
      <c r="J1696" s="3" t="str">
        <f>HYPERLINK("https://www.boe.es/gazeta/dias/1833/05/28/pdfs/GMD-1833-65.pdf#page=4","Abrir facsímil")</f>
        <v>Abrir facsímil</v>
      </c>
      <c r="K1696" s="3" t="s">
        <v>24</v>
      </c>
    </row>
    <row r="1697" spans="1:11" ht="42" customHeight="1">
      <c r="A1697" s="2" t="s">
        <v>3963</v>
      </c>
      <c r="B1697" s="2" t="s">
        <v>3963</v>
      </c>
      <c r="C1697" s="2" t="s">
        <v>33</v>
      </c>
      <c r="D1697" s="2" t="s">
        <v>34</v>
      </c>
      <c r="E1697" s="5" t="s">
        <v>859</v>
      </c>
      <c r="F1697" s="3" t="s">
        <v>860</v>
      </c>
      <c r="G1697" s="3" t="s">
        <v>56</v>
      </c>
      <c r="H1697" s="2" t="s">
        <v>22</v>
      </c>
      <c r="I1697" s="2" t="s">
        <v>3964</v>
      </c>
      <c r="J1697" s="3" t="str">
        <f>HYPERLINK("https://www.boe.es/gazeta/dias/1833/10/12/pdfs/GMD-1833-125.pdf#page=1","Abrir facsímil")</f>
        <v>Abrir facsímil</v>
      </c>
      <c r="K1697" s="3" t="s">
        <v>24</v>
      </c>
    </row>
    <row r="1698" spans="1:11" ht="42" customHeight="1">
      <c r="A1698" s="2" t="s">
        <v>3965</v>
      </c>
      <c r="B1698" s="2" t="s">
        <v>3965</v>
      </c>
      <c r="C1698" s="2" t="s">
        <v>33</v>
      </c>
      <c r="D1698" s="2" t="s">
        <v>34</v>
      </c>
      <c r="E1698" s="5" t="s">
        <v>1867</v>
      </c>
      <c r="F1698" s="3" t="s">
        <v>1868</v>
      </c>
      <c r="G1698" s="3" t="s">
        <v>56</v>
      </c>
      <c r="H1698" s="2" t="s">
        <v>22</v>
      </c>
      <c r="I1698" s="2" t="s">
        <v>3966</v>
      </c>
      <c r="J1698" s="3" t="str">
        <f>HYPERLINK("https://www.boe.es/gazeta/dias/1833/01/15/pdfs/GMD-1833-7.pdf#page=1","Abrir facsímil")</f>
        <v>Abrir facsímil</v>
      </c>
      <c r="K1698" s="3" t="s">
        <v>24</v>
      </c>
    </row>
    <row r="1699" spans="1:11" ht="42" customHeight="1">
      <c r="A1699" s="2" t="s">
        <v>3965</v>
      </c>
      <c r="B1699" s="2" t="s">
        <v>3965</v>
      </c>
      <c r="C1699" s="2" t="s">
        <v>33</v>
      </c>
      <c r="D1699" s="2" t="s">
        <v>34</v>
      </c>
      <c r="E1699" s="5" t="s">
        <v>1083</v>
      </c>
      <c r="F1699" s="3" t="s">
        <v>1084</v>
      </c>
      <c r="G1699" s="3" t="s">
        <v>89</v>
      </c>
      <c r="H1699" s="2" t="s">
        <v>22</v>
      </c>
      <c r="I1699" s="2" t="s">
        <v>3967</v>
      </c>
      <c r="J1699" s="3" t="str">
        <f>HYPERLINK("https://www.boe.es/gazeta/dias/1833/07/11/pdfs/GMD-1833-84.pdf#page=3","Abrir facsímil")</f>
        <v>Abrir facsímil</v>
      </c>
      <c r="K1699" s="3" t="s">
        <v>24</v>
      </c>
    </row>
    <row r="1700" spans="1:11" ht="42" customHeight="1">
      <c r="A1700" s="2" t="s">
        <v>3965</v>
      </c>
      <c r="B1700" s="2" t="s">
        <v>3965</v>
      </c>
      <c r="C1700" s="2" t="s">
        <v>33</v>
      </c>
      <c r="D1700" s="2" t="s">
        <v>34</v>
      </c>
      <c r="E1700" s="5" t="s">
        <v>702</v>
      </c>
      <c r="F1700" s="3" t="s">
        <v>703</v>
      </c>
      <c r="G1700" s="3" t="s">
        <v>1345</v>
      </c>
      <c r="H1700" s="2" t="s">
        <v>22</v>
      </c>
      <c r="I1700" s="2" t="s">
        <v>3968</v>
      </c>
      <c r="J1700" s="3" t="str">
        <f>HYPERLINK("https://www.boe.es/gazeta/dias/1833/09/14/pdfs/GMD-1833-112.pdf#page=1","Abrir facsímil")</f>
        <v>Abrir facsímil</v>
      </c>
      <c r="K1700" s="3" t="s">
        <v>24</v>
      </c>
    </row>
    <row r="1701" spans="1:11" ht="42" customHeight="1">
      <c r="A1701" s="2" t="s">
        <v>3965</v>
      </c>
      <c r="B1701" s="2" t="s">
        <v>3965</v>
      </c>
      <c r="C1701" s="2" t="s">
        <v>33</v>
      </c>
      <c r="D1701" s="2" t="s">
        <v>34</v>
      </c>
      <c r="E1701" s="5" t="s">
        <v>1138</v>
      </c>
      <c r="F1701" s="3" t="s">
        <v>1139</v>
      </c>
      <c r="G1701" s="3" t="s">
        <v>37</v>
      </c>
      <c r="H1701" s="2" t="s">
        <v>22</v>
      </c>
      <c r="I1701" s="2" t="s">
        <v>3969</v>
      </c>
      <c r="J1701" s="3" t="str">
        <f>HYPERLINK("https://www.boe.es/gazeta/dias/1833/10/26/pdfs/GMD-1833-132.pdf#page=2","Abrir facsímil")</f>
        <v>Abrir facsímil</v>
      </c>
      <c r="K1701" s="3" t="s">
        <v>24</v>
      </c>
    </row>
    <row r="1702" spans="1:11" ht="42" customHeight="1">
      <c r="A1702" s="2" t="s">
        <v>3970</v>
      </c>
      <c r="B1702" s="2" t="s">
        <v>3971</v>
      </c>
      <c r="C1702" s="2" t="s">
        <v>49</v>
      </c>
      <c r="D1702" s="2" t="s">
        <v>50</v>
      </c>
      <c r="E1702" s="5" t="s">
        <v>364</v>
      </c>
      <c r="F1702" s="3" t="s">
        <v>365</v>
      </c>
      <c r="G1702" s="3" t="s">
        <v>2634</v>
      </c>
      <c r="H1702" s="2" t="s">
        <v>22</v>
      </c>
      <c r="I1702" s="2" t="s">
        <v>3972</v>
      </c>
      <c r="J1702" s="3" t="str">
        <f>HYPERLINK("https://www.boe.es/gazeta/dias/1833/11/07/pdfs/GMD-1833-139.pdf#page=5","Abrir facsímil")</f>
        <v>Abrir facsímil</v>
      </c>
      <c r="K1702" s="3" t="s">
        <v>24</v>
      </c>
    </row>
    <row r="1703" spans="1:11" ht="42" customHeight="1">
      <c r="A1703" s="2" t="s">
        <v>3973</v>
      </c>
      <c r="B1703" s="2" t="s">
        <v>3974</v>
      </c>
      <c r="C1703" s="2" t="s">
        <v>33</v>
      </c>
      <c r="D1703" s="2" t="s">
        <v>34</v>
      </c>
      <c r="E1703" s="5" t="s">
        <v>364</v>
      </c>
      <c r="F1703" s="3" t="s">
        <v>365</v>
      </c>
      <c r="G1703" s="3" t="s">
        <v>2634</v>
      </c>
      <c r="H1703" s="2" t="s">
        <v>38</v>
      </c>
      <c r="I1703" s="2" t="s">
        <v>3975</v>
      </c>
      <c r="J1703" s="3" t="str">
        <f>HYPERLINK("https://www.boe.es/gazeta/dias/1833/11/07/pdfs/GMD-1833-139.pdf#page=5","Abrir facsímil")</f>
        <v>Abrir facsímil</v>
      </c>
      <c r="K1703" s="3" t="s">
        <v>40</v>
      </c>
    </row>
    <row r="1704" spans="1:11" ht="42" customHeight="1">
      <c r="A1704" s="2" t="s">
        <v>3976</v>
      </c>
      <c r="B1704" s="2" t="s">
        <v>3977</v>
      </c>
      <c r="C1704" s="2" t="s">
        <v>17</v>
      </c>
      <c r="D1704" s="2" t="s">
        <v>18</v>
      </c>
      <c r="E1704" s="5" t="s">
        <v>485</v>
      </c>
      <c r="F1704" s="3" t="s">
        <v>486</v>
      </c>
      <c r="G1704" s="3" t="s">
        <v>1708</v>
      </c>
      <c r="H1704" s="2" t="s">
        <v>38</v>
      </c>
      <c r="I1704" s="2" t="s">
        <v>3978</v>
      </c>
      <c r="J1704" s="3" t="str">
        <f>HYPERLINK("https://www.boe.es/gazeta/dias/1833/12/19/pdfs/GMD-1833-162.pdf#page=2","Abrir facsímil")</f>
        <v>Abrir facsímil</v>
      </c>
      <c r="K1704" s="3" t="s">
        <v>40</v>
      </c>
    </row>
    <row r="1705" spans="1:11" ht="42" customHeight="1">
      <c r="A1705" s="2" t="s">
        <v>3979</v>
      </c>
      <c r="B1705" s="2" t="s">
        <v>3979</v>
      </c>
      <c r="C1705" s="2" t="s">
        <v>33</v>
      </c>
      <c r="D1705" s="2" t="s">
        <v>34</v>
      </c>
      <c r="E1705" s="5" t="s">
        <v>1017</v>
      </c>
      <c r="F1705" s="3" t="s">
        <v>1018</v>
      </c>
      <c r="G1705" s="3" t="s">
        <v>89</v>
      </c>
      <c r="H1705" s="2" t="s">
        <v>22</v>
      </c>
      <c r="I1705" s="2" t="s">
        <v>3980</v>
      </c>
      <c r="J1705" s="3" t="str">
        <f>HYPERLINK("https://www.boe.es/gazeta/dias/1833/10/08/pdfs/GMD-1833-123.pdf#page=3","Abrir facsímil")</f>
        <v>Abrir facsímil</v>
      </c>
      <c r="K1705" s="3" t="s">
        <v>24</v>
      </c>
    </row>
    <row r="1706" spans="1:11" ht="42" customHeight="1">
      <c r="A1706" s="2" t="s">
        <v>3981</v>
      </c>
      <c r="B1706" s="2" t="s">
        <v>3981</v>
      </c>
      <c r="C1706" s="2" t="s">
        <v>33</v>
      </c>
      <c r="D1706" s="2" t="s">
        <v>34</v>
      </c>
      <c r="E1706" s="5" t="s">
        <v>369</v>
      </c>
      <c r="F1706" s="3" t="s">
        <v>370</v>
      </c>
      <c r="G1706" s="3" t="s">
        <v>37</v>
      </c>
      <c r="H1706" s="2" t="s">
        <v>22</v>
      </c>
      <c r="I1706" s="2" t="s">
        <v>3982</v>
      </c>
      <c r="J1706" s="3" t="str">
        <f>HYPERLINK("https://www.boe.es/gazeta/dias/1833/07/27/pdfs/GMD-1833-91.pdf#page=2","Abrir facsímil")</f>
        <v>Abrir facsímil</v>
      </c>
      <c r="K1706" s="3" t="s">
        <v>24</v>
      </c>
    </row>
    <row r="1707" spans="1:11" ht="42" customHeight="1">
      <c r="A1707" s="2" t="s">
        <v>3981</v>
      </c>
      <c r="B1707" s="2" t="s">
        <v>3981</v>
      </c>
      <c r="C1707" s="2" t="s">
        <v>33</v>
      </c>
      <c r="D1707" s="2" t="s">
        <v>34</v>
      </c>
      <c r="E1707" s="5" t="s">
        <v>566</v>
      </c>
      <c r="F1707" s="3" t="s">
        <v>567</v>
      </c>
      <c r="G1707" s="3" t="s">
        <v>89</v>
      </c>
      <c r="H1707" s="2" t="s">
        <v>22</v>
      </c>
      <c r="I1707" s="2" t="s">
        <v>3983</v>
      </c>
      <c r="J1707" s="3" t="str">
        <f>HYPERLINK("https://www.boe.es/gazeta/dias/1833/07/30/pdfs/GMD-1833-92.pdf#page=3","Abrir facsímil")</f>
        <v>Abrir facsímil</v>
      </c>
      <c r="K1707" s="3" t="s">
        <v>24</v>
      </c>
    </row>
    <row r="1708" spans="1:11" ht="42" customHeight="1">
      <c r="A1708" s="2" t="s">
        <v>3981</v>
      </c>
      <c r="B1708" s="2" t="s">
        <v>3981</v>
      </c>
      <c r="C1708" s="2" t="s">
        <v>33</v>
      </c>
      <c r="D1708" s="2" t="s">
        <v>34</v>
      </c>
      <c r="E1708" s="5" t="s">
        <v>876</v>
      </c>
      <c r="F1708" s="3" t="s">
        <v>877</v>
      </c>
      <c r="G1708" s="3" t="s">
        <v>2119</v>
      </c>
      <c r="H1708" s="2" t="s">
        <v>22</v>
      </c>
      <c r="I1708" s="2" t="s">
        <v>3984</v>
      </c>
      <c r="J1708" s="3" t="str">
        <f>HYPERLINK("https://www.boe.es/gazeta/dias/1833/08/06/pdfs/GMD-1833-95.pdf#page=2","Abrir facsímil")</f>
        <v>Abrir facsímil</v>
      </c>
      <c r="K1708" s="3" t="s">
        <v>24</v>
      </c>
    </row>
    <row r="1709" spans="1:11" ht="42" customHeight="1">
      <c r="A1709" s="2" t="s">
        <v>3985</v>
      </c>
      <c r="B1709" s="2" t="s">
        <v>3985</v>
      </c>
      <c r="C1709" s="2" t="s">
        <v>131</v>
      </c>
      <c r="D1709" s="2" t="s">
        <v>18</v>
      </c>
      <c r="E1709" s="5" t="s">
        <v>436</v>
      </c>
      <c r="F1709" s="3" t="s">
        <v>437</v>
      </c>
      <c r="G1709" s="3" t="s">
        <v>628</v>
      </c>
      <c r="H1709" s="2" t="s">
        <v>22</v>
      </c>
      <c r="I1709" s="2" t="s">
        <v>3986</v>
      </c>
      <c r="J1709" s="3" t="str">
        <f>HYPERLINK("https://www.boe.es/gazeta/dias/1833/03/23/pdfs/GMD-1833-36.pdf#page=6","Abrir facsímil")</f>
        <v>Abrir facsímil</v>
      </c>
      <c r="K1709" s="3" t="s">
        <v>24</v>
      </c>
    </row>
    <row r="1710" spans="1:11" ht="42" customHeight="1">
      <c r="A1710" s="2" t="s">
        <v>3987</v>
      </c>
      <c r="B1710" s="2" t="s">
        <v>3987</v>
      </c>
      <c r="C1710" s="2" t="s">
        <v>297</v>
      </c>
      <c r="D1710" s="2" t="s">
        <v>18</v>
      </c>
      <c r="E1710" s="5" t="s">
        <v>27</v>
      </c>
      <c r="F1710" s="3" t="s">
        <v>28</v>
      </c>
      <c r="G1710" s="3" t="s">
        <v>29</v>
      </c>
      <c r="H1710" s="2" t="s">
        <v>22</v>
      </c>
      <c r="I1710" s="2" t="s">
        <v>3988</v>
      </c>
      <c r="J1710" s="3" t="str">
        <f>HYPERLINK("https://www.boe.es/gazeta/dias/1833/03/30/pdfs/GMD-1833-39.pdf#page=2","Abrir facsímil")</f>
        <v>Abrir facsímil</v>
      </c>
      <c r="K1710" s="3" t="s">
        <v>24</v>
      </c>
    </row>
    <row r="1711" spans="1:11" ht="42" customHeight="1">
      <c r="A1711" s="2" t="s">
        <v>3989</v>
      </c>
      <c r="B1711" s="2" t="s">
        <v>3989</v>
      </c>
      <c r="C1711" s="2" t="s">
        <v>33</v>
      </c>
      <c r="D1711" s="2" t="s">
        <v>34</v>
      </c>
      <c r="E1711" s="5" t="s">
        <v>417</v>
      </c>
      <c r="F1711" s="3" t="s">
        <v>418</v>
      </c>
      <c r="G1711" s="3" t="s">
        <v>37</v>
      </c>
      <c r="H1711" s="2" t="s">
        <v>22</v>
      </c>
      <c r="I1711" s="2" t="s">
        <v>3990</v>
      </c>
      <c r="J1711" s="3" t="str">
        <f>HYPERLINK("https://www.boe.es/gazeta/dias/1833/04/09/pdfs/GMD-1833-44.pdf#page=2","Abrir facsímil")</f>
        <v>Abrir facsímil</v>
      </c>
      <c r="K1711" s="3" t="s">
        <v>24</v>
      </c>
    </row>
    <row r="1712" spans="1:11" ht="42" customHeight="1">
      <c r="A1712" s="2" t="s">
        <v>3989</v>
      </c>
      <c r="B1712" s="2" t="s">
        <v>3989</v>
      </c>
      <c r="C1712" s="2" t="s">
        <v>26</v>
      </c>
      <c r="D1712" s="2" t="s">
        <v>18</v>
      </c>
      <c r="E1712" s="5" t="s">
        <v>523</v>
      </c>
      <c r="F1712" s="3" t="s">
        <v>524</v>
      </c>
      <c r="G1712" s="3" t="s">
        <v>525</v>
      </c>
      <c r="H1712" s="2" t="s">
        <v>22</v>
      </c>
      <c r="I1712" s="2" t="s">
        <v>3991</v>
      </c>
      <c r="J1712" s="3" t="str">
        <f>HYPERLINK("https://www.boe.es/gazeta/dias/1833/04/27/pdfs/GMD-1833-52.pdf#page=2","Abrir facsímil")</f>
        <v>Abrir facsímil</v>
      </c>
      <c r="K1712" s="3" t="s">
        <v>24</v>
      </c>
    </row>
    <row r="1713" spans="1:11" ht="42" customHeight="1">
      <c r="A1713" s="2" t="s">
        <v>3992</v>
      </c>
      <c r="B1713" s="2" t="s">
        <v>3992</v>
      </c>
      <c r="C1713" s="2" t="s">
        <v>49</v>
      </c>
      <c r="D1713" s="2" t="s">
        <v>50</v>
      </c>
      <c r="E1713" s="5" t="s">
        <v>739</v>
      </c>
      <c r="F1713" s="3" t="s">
        <v>740</v>
      </c>
      <c r="G1713" s="3" t="s">
        <v>56</v>
      </c>
      <c r="H1713" s="2" t="s">
        <v>22</v>
      </c>
      <c r="I1713" s="2" t="s">
        <v>3993</v>
      </c>
      <c r="J1713" s="3" t="str">
        <f>HYPERLINK("https://www.boe.es/gazeta/dias/1833/07/06/pdfs/GMD-1833-82.pdf#page=1","Abrir facsímil")</f>
        <v>Abrir facsímil</v>
      </c>
      <c r="K1713" s="3" t="s">
        <v>24</v>
      </c>
    </row>
    <row r="1714" spans="1:11" ht="42" customHeight="1">
      <c r="A1714" s="2" t="s">
        <v>3994</v>
      </c>
      <c r="B1714" s="2" t="s">
        <v>3995</v>
      </c>
      <c r="C1714" s="2" t="s">
        <v>26</v>
      </c>
      <c r="D1714" s="2" t="s">
        <v>18</v>
      </c>
      <c r="E1714" s="5" t="s">
        <v>780</v>
      </c>
      <c r="F1714" s="3" t="s">
        <v>781</v>
      </c>
      <c r="G1714" s="3" t="s">
        <v>127</v>
      </c>
      <c r="H1714" s="2" t="s">
        <v>22</v>
      </c>
      <c r="I1714" s="2" t="s">
        <v>3996</v>
      </c>
      <c r="J1714" s="3" t="str">
        <f>HYPERLINK("https://www.boe.es/gazeta/dias/1833/03/07/pdfs/GMD-1833-29.pdf#page=5","Abrir facsímil")</f>
        <v>Abrir facsímil</v>
      </c>
      <c r="K1714" s="3" t="s">
        <v>24</v>
      </c>
    </row>
    <row r="1715" spans="1:11" ht="42" customHeight="1">
      <c r="A1715" s="2" t="s">
        <v>3997</v>
      </c>
      <c r="B1715" s="2" t="s">
        <v>3998</v>
      </c>
      <c r="C1715" s="2" t="s">
        <v>26</v>
      </c>
      <c r="D1715" s="2" t="s">
        <v>18</v>
      </c>
      <c r="E1715" s="5" t="s">
        <v>155</v>
      </c>
      <c r="F1715" s="3" t="s">
        <v>156</v>
      </c>
      <c r="G1715" s="3" t="s">
        <v>21</v>
      </c>
      <c r="H1715" s="2" t="s">
        <v>22</v>
      </c>
      <c r="I1715" s="2" t="s">
        <v>3999</v>
      </c>
      <c r="J1715" s="3" t="str">
        <f>HYPERLINK("https://www.boe.es/gazeta/dias/1833/08/01/pdfs/GMD-1833-93.pdf#page=4","Abrir facsímil")</f>
        <v>Abrir facsímil</v>
      </c>
      <c r="K1715" s="3" t="s">
        <v>24</v>
      </c>
    </row>
    <row r="1716" spans="1:11" ht="42" customHeight="1">
      <c r="A1716" s="2" t="s">
        <v>4000</v>
      </c>
      <c r="B1716" s="2" t="s">
        <v>4001</v>
      </c>
      <c r="C1716" s="2" t="s">
        <v>33</v>
      </c>
      <c r="D1716" s="2" t="s">
        <v>34</v>
      </c>
      <c r="E1716" s="5" t="s">
        <v>841</v>
      </c>
      <c r="F1716" s="3" t="s">
        <v>842</v>
      </c>
      <c r="G1716" s="3" t="s">
        <v>45</v>
      </c>
      <c r="H1716" s="2" t="s">
        <v>22</v>
      </c>
      <c r="I1716" s="2" t="s">
        <v>4002</v>
      </c>
      <c r="J1716" s="3" t="str">
        <f>HYPERLINK("https://www.boe.es/gazeta/dias/1833/11/02/pdfs/GMD-1833-137.pdf#page=6","Abrir facsímil")</f>
        <v>Abrir facsímil</v>
      </c>
      <c r="K1716" s="3" t="s">
        <v>24</v>
      </c>
    </row>
    <row r="1717" spans="1:11" ht="42" customHeight="1">
      <c r="A1717" s="2" t="s">
        <v>4003</v>
      </c>
      <c r="B1717" s="2" t="s">
        <v>4004</v>
      </c>
      <c r="C1717" s="2" t="s">
        <v>17</v>
      </c>
      <c r="D1717" s="2" t="s">
        <v>18</v>
      </c>
      <c r="E1717" s="5" t="s">
        <v>523</v>
      </c>
      <c r="F1717" s="3" t="s">
        <v>524</v>
      </c>
      <c r="G1717" s="3" t="s">
        <v>21</v>
      </c>
      <c r="H1717" s="2" t="s">
        <v>22</v>
      </c>
      <c r="I1717" s="2" t="s">
        <v>4005</v>
      </c>
      <c r="J1717" s="3" t="str">
        <f>HYPERLINK("https://www.boe.es/gazeta/dias/1833/04/27/pdfs/GMD-1833-52.pdf#page=4","Abrir facsímil")</f>
        <v>Abrir facsímil</v>
      </c>
      <c r="K1717" s="3" t="s">
        <v>24</v>
      </c>
    </row>
    <row r="1718" spans="1:11" ht="42" customHeight="1">
      <c r="A1718" s="2" t="s">
        <v>4006</v>
      </c>
      <c r="B1718" s="2" t="s">
        <v>4006</v>
      </c>
      <c r="C1718" s="2" t="s">
        <v>26</v>
      </c>
      <c r="D1718" s="2" t="s">
        <v>18</v>
      </c>
      <c r="E1718" s="5" t="s">
        <v>1138</v>
      </c>
      <c r="F1718" s="3" t="s">
        <v>1139</v>
      </c>
      <c r="G1718" s="3" t="s">
        <v>21</v>
      </c>
      <c r="H1718" s="2" t="s">
        <v>22</v>
      </c>
      <c r="I1718" s="2" t="s">
        <v>4007</v>
      </c>
      <c r="J1718" s="3" t="str">
        <f>HYPERLINK("https://www.boe.es/gazeta/dias/1833/10/26/pdfs/GMD-1833-132.pdf#page=4","Abrir facsímil")</f>
        <v>Abrir facsímil</v>
      </c>
      <c r="K1718" s="3" t="s">
        <v>24</v>
      </c>
    </row>
    <row r="1719" spans="1:11" ht="42" customHeight="1">
      <c r="A1719" s="2" t="s">
        <v>4008</v>
      </c>
      <c r="B1719" s="2" t="s">
        <v>4009</v>
      </c>
      <c r="C1719" s="2" t="s">
        <v>26</v>
      </c>
      <c r="D1719" s="2" t="s">
        <v>18</v>
      </c>
      <c r="E1719" s="5" t="s">
        <v>452</v>
      </c>
      <c r="F1719" s="3" t="s">
        <v>453</v>
      </c>
      <c r="G1719" s="3" t="s">
        <v>89</v>
      </c>
      <c r="H1719" s="2" t="s">
        <v>38</v>
      </c>
      <c r="I1719" s="2" t="s">
        <v>4010</v>
      </c>
      <c r="J1719" s="3" t="str">
        <f>HYPERLINK("https://www.boe.es/gazeta/dias/1833/12/17/pdfs/GMD-1833-161.pdf#page=3","Abrir facsímil")</f>
        <v>Abrir facsímil</v>
      </c>
      <c r="K1719" s="3" t="s">
        <v>40</v>
      </c>
    </row>
    <row r="1720" spans="1:11" ht="42" customHeight="1">
      <c r="A1720" s="2" t="s">
        <v>4011</v>
      </c>
      <c r="B1720" s="2" t="s">
        <v>4012</v>
      </c>
      <c r="C1720" s="2" t="s">
        <v>26</v>
      </c>
      <c r="D1720" s="2" t="s">
        <v>18</v>
      </c>
      <c r="E1720" s="5" t="s">
        <v>159</v>
      </c>
      <c r="F1720" s="3" t="s">
        <v>160</v>
      </c>
      <c r="G1720" s="3" t="s">
        <v>21</v>
      </c>
      <c r="H1720" s="2" t="s">
        <v>22</v>
      </c>
      <c r="I1720" s="2" t="s">
        <v>4013</v>
      </c>
      <c r="J1720" s="3" t="str">
        <f>HYPERLINK("https://www.boe.es/gazeta/dias/1833/09/24/pdfs/GMD-1833-116.pdf#page=4","Abrir facsímil")</f>
        <v>Abrir facsímil</v>
      </c>
      <c r="K1720" s="3" t="s">
        <v>24</v>
      </c>
    </row>
    <row r="1721" spans="1:11" ht="42" customHeight="1">
      <c r="A1721" s="2" t="s">
        <v>4014</v>
      </c>
      <c r="B1721" s="2" t="s">
        <v>4015</v>
      </c>
      <c r="C1721" s="2" t="s">
        <v>207</v>
      </c>
      <c r="D1721" s="2" t="s">
        <v>18</v>
      </c>
      <c r="E1721" s="5" t="s">
        <v>1165</v>
      </c>
      <c r="F1721" s="3" t="s">
        <v>1166</v>
      </c>
      <c r="G1721" s="3" t="s">
        <v>45</v>
      </c>
      <c r="H1721" s="2" t="s">
        <v>22</v>
      </c>
      <c r="I1721" s="2" t="s">
        <v>4016</v>
      </c>
      <c r="J1721" s="3" t="str">
        <f>HYPERLINK("https://www.boe.es/gazeta/dias/1833/09/12/pdfs/GMD-1833-111.pdf#page=6","Abrir facsímil")</f>
        <v>Abrir facsímil</v>
      </c>
      <c r="K1721" s="3" t="s">
        <v>24</v>
      </c>
    </row>
    <row r="1722" spans="1:11" ht="42" customHeight="1">
      <c r="A1722" s="2" t="s">
        <v>4017</v>
      </c>
      <c r="B1722" s="2" t="s">
        <v>4018</v>
      </c>
      <c r="C1722" s="2" t="s">
        <v>26</v>
      </c>
      <c r="D1722" s="2" t="s">
        <v>18</v>
      </c>
      <c r="E1722" s="5" t="s">
        <v>233</v>
      </c>
      <c r="F1722" s="3" t="s">
        <v>234</v>
      </c>
      <c r="G1722" s="3" t="s">
        <v>21</v>
      </c>
      <c r="H1722" s="2" t="s">
        <v>22</v>
      </c>
      <c r="I1722" s="2" t="s">
        <v>4019</v>
      </c>
      <c r="J1722" s="3" t="str">
        <f>HYPERLINK("https://www.boe.es/gazeta/dias/1833/11/21/pdfs/GMD-1833-146.pdf#page=4","Abrir facsímil")</f>
        <v>Abrir facsímil</v>
      </c>
      <c r="K1722" s="3" t="s">
        <v>24</v>
      </c>
    </row>
    <row r="1723" spans="1:11" ht="42" customHeight="1">
      <c r="A1723" s="2" t="s">
        <v>4020</v>
      </c>
      <c r="B1723" s="2" t="s">
        <v>4020</v>
      </c>
      <c r="C1723" s="2" t="s">
        <v>26</v>
      </c>
      <c r="D1723" s="2" t="s">
        <v>18</v>
      </c>
      <c r="E1723" s="5" t="s">
        <v>743</v>
      </c>
      <c r="F1723" s="3" t="s">
        <v>744</v>
      </c>
      <c r="G1723" s="3" t="s">
        <v>89</v>
      </c>
      <c r="H1723" s="2" t="s">
        <v>22</v>
      </c>
      <c r="I1723" s="2" t="s">
        <v>4021</v>
      </c>
      <c r="J1723" s="3" t="str">
        <f>HYPERLINK("https://www.boe.es/gazeta/dias/1833/02/19/pdfs/GMD-1833-22.pdf#page=3","Abrir facsímil")</f>
        <v>Abrir facsímil</v>
      </c>
      <c r="K1723" s="3" t="s">
        <v>24</v>
      </c>
    </row>
    <row r="1724" spans="1:11" ht="42" customHeight="1">
      <c r="A1724" s="2" t="s">
        <v>4020</v>
      </c>
      <c r="B1724" s="2" t="s">
        <v>4020</v>
      </c>
      <c r="C1724" s="2" t="s">
        <v>49</v>
      </c>
      <c r="D1724" s="2" t="s">
        <v>50</v>
      </c>
      <c r="E1724" s="5" t="s">
        <v>227</v>
      </c>
      <c r="F1724" s="3" t="s">
        <v>228</v>
      </c>
      <c r="G1724" s="3" t="s">
        <v>89</v>
      </c>
      <c r="H1724" s="2" t="s">
        <v>22</v>
      </c>
      <c r="I1724" s="2" t="s">
        <v>4022</v>
      </c>
      <c r="J1724" s="3" t="str">
        <f>HYPERLINK("https://www.boe.es/gazeta/dias/1833/08/08/pdfs/GMD-1833-96.pdf#page=3","Abrir facsímil")</f>
        <v>Abrir facsímil</v>
      </c>
      <c r="K1724" s="3" t="s">
        <v>24</v>
      </c>
    </row>
    <row r="1725" spans="1:11" ht="42" customHeight="1">
      <c r="A1725" s="2" t="s">
        <v>4023</v>
      </c>
      <c r="B1725" s="2" t="s">
        <v>4024</v>
      </c>
      <c r="C1725" s="2" t="s">
        <v>49</v>
      </c>
      <c r="D1725" s="2" t="s">
        <v>50</v>
      </c>
      <c r="E1725" s="5" t="s">
        <v>266</v>
      </c>
      <c r="F1725" s="3" t="s">
        <v>267</v>
      </c>
      <c r="G1725" s="3" t="s">
        <v>268</v>
      </c>
      <c r="H1725" s="2" t="s">
        <v>22</v>
      </c>
      <c r="I1725" s="2" t="s">
        <v>4025</v>
      </c>
      <c r="J1725" s="3" t="str">
        <f>HYPERLINK("https://www.boe.es/gazeta/dias/1833/10/05/pdfs/GMD-1833-122.pdf#page=3","Abrir facsímil")</f>
        <v>Abrir facsímil</v>
      </c>
      <c r="K1725" s="3" t="s">
        <v>24</v>
      </c>
    </row>
    <row r="1726" spans="1:11" ht="42" customHeight="1">
      <c r="A1726" s="2" t="s">
        <v>4026</v>
      </c>
      <c r="B1726" s="2" t="s">
        <v>4027</v>
      </c>
      <c r="C1726" s="2" t="s">
        <v>33</v>
      </c>
      <c r="D1726" s="2" t="s">
        <v>34</v>
      </c>
      <c r="E1726" s="5" t="s">
        <v>150</v>
      </c>
      <c r="F1726" s="3" t="s">
        <v>151</v>
      </c>
      <c r="G1726" s="3" t="s">
        <v>56</v>
      </c>
      <c r="H1726" s="2" t="s">
        <v>22</v>
      </c>
      <c r="I1726" s="2" t="s">
        <v>4028</v>
      </c>
      <c r="J1726" s="3" t="str">
        <f>HYPERLINK("https://www.boe.es/gazeta/dias/1833/10/24/pdfs/GMD-1833-131.pdf#page=1","Abrir facsímil")</f>
        <v>Abrir facsímil</v>
      </c>
      <c r="K1726" s="3" t="s">
        <v>24</v>
      </c>
    </row>
    <row r="1727" spans="1:11" ht="42" customHeight="1">
      <c r="A1727" s="2" t="s">
        <v>4029</v>
      </c>
      <c r="B1727" s="2" t="s">
        <v>4030</v>
      </c>
      <c r="C1727" s="2" t="s">
        <v>26</v>
      </c>
      <c r="D1727" s="2" t="s">
        <v>18</v>
      </c>
      <c r="E1727" s="5" t="s">
        <v>466</v>
      </c>
      <c r="F1727" s="3" t="s">
        <v>467</v>
      </c>
      <c r="G1727" s="3" t="s">
        <v>37</v>
      </c>
      <c r="H1727" s="2" t="s">
        <v>22</v>
      </c>
      <c r="I1727" s="2" t="s">
        <v>4031</v>
      </c>
      <c r="J1727" s="3" t="str">
        <f>HYPERLINK("https://www.boe.es/gazeta/dias/1833/10/22/pdfs/GMD-1833-130.pdf#page=2","Abrir facsímil")</f>
        <v>Abrir facsímil</v>
      </c>
      <c r="K1727" s="3" t="s">
        <v>24</v>
      </c>
    </row>
    <row r="1728" spans="1:11" ht="42" customHeight="1">
      <c r="A1728" s="2" t="s">
        <v>4032</v>
      </c>
      <c r="B1728" s="2" t="s">
        <v>4033</v>
      </c>
      <c r="C1728" s="2" t="s">
        <v>49</v>
      </c>
      <c r="D1728" s="2" t="s">
        <v>50</v>
      </c>
      <c r="E1728" s="5" t="s">
        <v>436</v>
      </c>
      <c r="F1728" s="3" t="s">
        <v>437</v>
      </c>
      <c r="G1728" s="3" t="s">
        <v>628</v>
      </c>
      <c r="H1728" s="2" t="s">
        <v>22</v>
      </c>
      <c r="I1728" s="2" t="s">
        <v>4034</v>
      </c>
      <c r="J1728" s="3" t="str">
        <f>HYPERLINK("https://www.boe.es/gazeta/dias/1833/03/23/pdfs/GMD-1833-36.pdf#page=6","Abrir facsímil")</f>
        <v>Abrir facsímil</v>
      </c>
      <c r="K1728" s="3" t="s">
        <v>24</v>
      </c>
    </row>
    <row r="1729" spans="1:11" ht="42" customHeight="1">
      <c r="A1729" s="2" t="s">
        <v>4035</v>
      </c>
      <c r="B1729" s="2" t="s">
        <v>4035</v>
      </c>
      <c r="C1729" s="2" t="s">
        <v>26</v>
      </c>
      <c r="D1729" s="2" t="s">
        <v>18</v>
      </c>
      <c r="E1729" s="5" t="s">
        <v>671</v>
      </c>
      <c r="F1729" s="3" t="s">
        <v>672</v>
      </c>
      <c r="G1729" s="3" t="s">
        <v>45</v>
      </c>
      <c r="H1729" s="2" t="s">
        <v>22</v>
      </c>
      <c r="I1729" s="2" t="s">
        <v>4036</v>
      </c>
      <c r="J1729" s="3" t="str">
        <f>HYPERLINK("https://www.boe.es/gazeta/dias/1833/11/28/pdfs/GMD-1833-151.pdf#page=6","Abrir facsímil")</f>
        <v>Abrir facsímil</v>
      </c>
      <c r="K1729" s="3" t="s">
        <v>24</v>
      </c>
    </row>
    <row r="1730" spans="1:11" ht="42" customHeight="1">
      <c r="A1730" s="2" t="s">
        <v>4037</v>
      </c>
      <c r="B1730" s="2" t="s">
        <v>4038</v>
      </c>
      <c r="C1730" s="2" t="s">
        <v>33</v>
      </c>
      <c r="D1730" s="2" t="s">
        <v>34</v>
      </c>
      <c r="E1730" s="5" t="s">
        <v>241</v>
      </c>
      <c r="F1730" s="3" t="s">
        <v>242</v>
      </c>
      <c r="G1730" s="3" t="s">
        <v>21</v>
      </c>
      <c r="H1730" s="2" t="s">
        <v>22</v>
      </c>
      <c r="I1730" s="2" t="s">
        <v>4039</v>
      </c>
      <c r="J1730" s="3" t="str">
        <f>HYPERLINK("https://www.boe.es/gazeta/dias/1833/11/09/pdfs/GMD-1833-140.pdf#page=4","Abrir facsímil")</f>
        <v>Abrir facsímil</v>
      </c>
      <c r="K1730" s="3" t="s">
        <v>24</v>
      </c>
    </row>
    <row r="1731" spans="1:11" ht="42" customHeight="1">
      <c r="A1731" s="2" t="s">
        <v>4040</v>
      </c>
      <c r="B1731" s="2" t="s">
        <v>4041</v>
      </c>
      <c r="C1731" s="2" t="s">
        <v>297</v>
      </c>
      <c r="D1731" s="2" t="s">
        <v>18</v>
      </c>
      <c r="E1731" s="5" t="s">
        <v>523</v>
      </c>
      <c r="F1731" s="3" t="s">
        <v>524</v>
      </c>
      <c r="G1731" s="3" t="s">
        <v>21</v>
      </c>
      <c r="H1731" s="2" t="s">
        <v>22</v>
      </c>
      <c r="I1731" s="2" t="s">
        <v>4042</v>
      </c>
      <c r="J1731" s="3" t="str">
        <f>HYPERLINK("https://www.boe.es/gazeta/dias/1833/04/27/pdfs/GMD-1833-52.pdf#page=4","Abrir facsímil")</f>
        <v>Abrir facsímil</v>
      </c>
      <c r="K1731" s="3" t="s">
        <v>24</v>
      </c>
    </row>
    <row r="1732" spans="1:11" ht="42" customHeight="1">
      <c r="A1732" s="2" t="s">
        <v>4043</v>
      </c>
      <c r="B1732" s="2" t="s">
        <v>4044</v>
      </c>
      <c r="C1732" s="2" t="s">
        <v>49</v>
      </c>
      <c r="D1732" s="2" t="s">
        <v>50</v>
      </c>
      <c r="E1732" s="5" t="s">
        <v>470</v>
      </c>
      <c r="F1732" s="3" t="s">
        <v>471</v>
      </c>
      <c r="G1732" s="3" t="s">
        <v>37</v>
      </c>
      <c r="H1732" s="2" t="s">
        <v>22</v>
      </c>
      <c r="I1732" s="2" t="s">
        <v>4045</v>
      </c>
      <c r="J1732" s="3" t="str">
        <f>HYPERLINK("https://www.boe.es/gazeta/dias/1833/12/28/pdfs/GMD-1833-166.pdf#page=2","Abrir facsímil")</f>
        <v>Abrir facsímil</v>
      </c>
      <c r="K1732" s="3" t="s">
        <v>24</v>
      </c>
    </row>
    <row r="1733" spans="1:11" ht="42" customHeight="1">
      <c r="A1733" s="2" t="s">
        <v>4046</v>
      </c>
      <c r="B1733" s="2" t="s">
        <v>4047</v>
      </c>
      <c r="C1733" s="2" t="s">
        <v>26</v>
      </c>
      <c r="D1733" s="2" t="s">
        <v>18</v>
      </c>
      <c r="E1733" s="5" t="s">
        <v>241</v>
      </c>
      <c r="F1733" s="3" t="s">
        <v>242</v>
      </c>
      <c r="G1733" s="3" t="s">
        <v>21</v>
      </c>
      <c r="H1733" s="2" t="s">
        <v>22</v>
      </c>
      <c r="I1733" s="2" t="s">
        <v>4048</v>
      </c>
      <c r="J1733" s="3" t="str">
        <f>HYPERLINK("https://www.boe.es/gazeta/dias/1833/11/09/pdfs/GMD-1833-140.pdf#page=4","Abrir facsímil")</f>
        <v>Abrir facsímil</v>
      </c>
      <c r="K1733" s="3" t="s">
        <v>24</v>
      </c>
    </row>
    <row r="1734" spans="1:11" ht="42" customHeight="1">
      <c r="A1734" s="2" t="s">
        <v>4049</v>
      </c>
      <c r="B1734" s="2" t="s">
        <v>4050</v>
      </c>
      <c r="C1734" s="2" t="s">
        <v>49</v>
      </c>
      <c r="D1734" s="2" t="s">
        <v>50</v>
      </c>
      <c r="E1734" s="5" t="s">
        <v>58</v>
      </c>
      <c r="F1734" s="3" t="s">
        <v>59</v>
      </c>
      <c r="G1734" s="3" t="s">
        <v>56</v>
      </c>
      <c r="H1734" s="2" t="s">
        <v>22</v>
      </c>
      <c r="I1734" s="2" t="s">
        <v>4051</v>
      </c>
      <c r="J1734" s="3" t="str">
        <f>HYPERLINK("https://www.boe.es/gazeta/dias/1833/10/03/pdfs/GMD-1833-121.pdf#page=1","Abrir facsímil")</f>
        <v>Abrir facsímil</v>
      </c>
      <c r="K1734" s="3" t="s">
        <v>24</v>
      </c>
    </row>
    <row r="1735" spans="1:11" ht="42" customHeight="1">
      <c r="A1735" s="2" t="s">
        <v>4052</v>
      </c>
      <c r="B1735" s="2" t="s">
        <v>4053</v>
      </c>
      <c r="C1735" s="2" t="s">
        <v>49</v>
      </c>
      <c r="D1735" s="2" t="s">
        <v>50</v>
      </c>
      <c r="E1735" s="5" t="s">
        <v>647</v>
      </c>
      <c r="F1735" s="3" t="s">
        <v>648</v>
      </c>
      <c r="G1735" s="3" t="s">
        <v>56</v>
      </c>
      <c r="H1735" s="2" t="s">
        <v>22</v>
      </c>
      <c r="I1735" s="2" t="s">
        <v>4054</v>
      </c>
      <c r="J1735" s="3" t="str">
        <f>HYPERLINK("https://www.boe.es/gazeta/dias/1833/03/26/pdfs/GMD-1833-37.pdf#page=1","Abrir facsímil")</f>
        <v>Abrir facsímil</v>
      </c>
      <c r="K1735" s="3" t="s">
        <v>24</v>
      </c>
    </row>
    <row r="1736" spans="1:11" ht="42" customHeight="1">
      <c r="A1736" s="2" t="s">
        <v>4052</v>
      </c>
      <c r="B1736" s="2" t="s">
        <v>4053</v>
      </c>
      <c r="C1736" s="2" t="s">
        <v>122</v>
      </c>
      <c r="D1736" s="2" t="s">
        <v>18</v>
      </c>
      <c r="E1736" s="5" t="s">
        <v>202</v>
      </c>
      <c r="F1736" s="3" t="s">
        <v>203</v>
      </c>
      <c r="G1736" s="3" t="s">
        <v>56</v>
      </c>
      <c r="H1736" s="2" t="s">
        <v>22</v>
      </c>
      <c r="I1736" s="2" t="s">
        <v>4055</v>
      </c>
      <c r="J1736" s="3" t="str">
        <f>HYPERLINK("https://www.boe.es/gazeta/dias/1833/05/14/pdfs/GMD-1833-59.pdf#page=1","Abrir facsímil")</f>
        <v>Abrir facsímil</v>
      </c>
      <c r="K1736" s="3" t="s">
        <v>24</v>
      </c>
    </row>
    <row r="1737" spans="1:11" ht="42" customHeight="1">
      <c r="A1737" s="2" t="s">
        <v>4052</v>
      </c>
      <c r="B1737" s="2" t="s">
        <v>4053</v>
      </c>
      <c r="C1737" s="2" t="s">
        <v>49</v>
      </c>
      <c r="D1737" s="2" t="s">
        <v>191</v>
      </c>
      <c r="E1737" s="5" t="s">
        <v>1325</v>
      </c>
      <c r="F1737" s="3" t="s">
        <v>1326</v>
      </c>
      <c r="G1737" s="3" t="s">
        <v>56</v>
      </c>
      <c r="H1737" s="2" t="s">
        <v>22</v>
      </c>
      <c r="I1737" s="2" t="s">
        <v>4056</v>
      </c>
      <c r="J1737" s="3" t="str">
        <f>HYPERLINK("https://www.boe.es/gazeta/dias/1833/09/29/pdfs/GMD-1833-119E.pdf#page=1","Abrir facsímil")</f>
        <v>Abrir facsímil</v>
      </c>
      <c r="K1737" s="3" t="s">
        <v>24</v>
      </c>
    </row>
    <row r="1738" spans="1:11" ht="42" customHeight="1">
      <c r="A1738" s="2" t="s">
        <v>4052</v>
      </c>
      <c r="B1738" s="2" t="s">
        <v>4053</v>
      </c>
      <c r="C1738" s="2" t="s">
        <v>49</v>
      </c>
      <c r="D1738" s="2" t="s">
        <v>50</v>
      </c>
      <c r="E1738" s="5" t="s">
        <v>752</v>
      </c>
      <c r="F1738" s="3" t="s">
        <v>753</v>
      </c>
      <c r="G1738" s="3" t="s">
        <v>127</v>
      </c>
      <c r="H1738" s="2" t="s">
        <v>22</v>
      </c>
      <c r="I1738" s="2" t="s">
        <v>4057</v>
      </c>
      <c r="J1738" s="3" t="str">
        <f>HYPERLINK("https://www.boe.es/gazeta/dias/1833/10/10/pdfs/GMD-1833-124.pdf#page=5","Abrir facsímil")</f>
        <v>Abrir facsímil</v>
      </c>
      <c r="K1738" s="3" t="s">
        <v>24</v>
      </c>
    </row>
    <row r="1739" spans="1:11" ht="42" customHeight="1">
      <c r="A1739" s="2" t="s">
        <v>4052</v>
      </c>
      <c r="B1739" s="2" t="s">
        <v>4053</v>
      </c>
      <c r="C1739" s="2" t="s">
        <v>49</v>
      </c>
      <c r="D1739" s="2" t="s">
        <v>50</v>
      </c>
      <c r="E1739" s="5" t="s">
        <v>452</v>
      </c>
      <c r="F1739" s="3" t="s">
        <v>453</v>
      </c>
      <c r="G1739" s="3" t="s">
        <v>37</v>
      </c>
      <c r="H1739" s="2" t="s">
        <v>22</v>
      </c>
      <c r="I1739" s="2" t="s">
        <v>4058</v>
      </c>
      <c r="J1739" s="3" t="str">
        <f>HYPERLINK("https://www.boe.es/gazeta/dias/1833/12/17/pdfs/GMD-1833-161.pdf#page=2","Abrir facsímil")</f>
        <v>Abrir facsímil</v>
      </c>
      <c r="K1739" s="3" t="s">
        <v>24</v>
      </c>
    </row>
    <row r="1740" spans="1:11" ht="42" customHeight="1">
      <c r="A1740" s="2" t="s">
        <v>4059</v>
      </c>
      <c r="B1740" s="2" t="s">
        <v>4060</v>
      </c>
      <c r="C1740" s="2" t="s">
        <v>26</v>
      </c>
      <c r="D1740" s="2" t="s">
        <v>18</v>
      </c>
      <c r="E1740" s="5" t="s">
        <v>780</v>
      </c>
      <c r="F1740" s="3" t="s">
        <v>781</v>
      </c>
      <c r="G1740" s="3" t="s">
        <v>127</v>
      </c>
      <c r="H1740" s="2" t="s">
        <v>22</v>
      </c>
      <c r="I1740" s="2" t="s">
        <v>4061</v>
      </c>
      <c r="J1740" s="3" t="str">
        <f>HYPERLINK("https://www.boe.es/gazeta/dias/1833/03/07/pdfs/GMD-1833-29.pdf#page=5","Abrir facsímil")</f>
        <v>Abrir facsímil</v>
      </c>
      <c r="K1740" s="3" t="s">
        <v>24</v>
      </c>
    </row>
    <row r="1741" spans="1:11" ht="42" customHeight="1">
      <c r="A1741" s="2" t="s">
        <v>4062</v>
      </c>
      <c r="B1741" s="2" t="s">
        <v>4063</v>
      </c>
      <c r="C1741" s="2" t="s">
        <v>131</v>
      </c>
      <c r="D1741" s="2" t="s">
        <v>18</v>
      </c>
      <c r="E1741" s="5" t="s">
        <v>399</v>
      </c>
      <c r="F1741" s="3" t="s">
        <v>400</v>
      </c>
      <c r="G1741" s="3" t="s">
        <v>21</v>
      </c>
      <c r="H1741" s="2" t="s">
        <v>22</v>
      </c>
      <c r="I1741" s="2" t="s">
        <v>4064</v>
      </c>
      <c r="J1741" s="3" t="str">
        <f>HYPERLINK("https://www.boe.es/gazeta/dias/1833/05/18/pdfs/GMD-1833-61.pdf#page=4","Abrir facsímil")</f>
        <v>Abrir facsímil</v>
      </c>
      <c r="K1741" s="3" t="s">
        <v>24</v>
      </c>
    </row>
    <row r="1742" spans="1:11" ht="42" customHeight="1">
      <c r="A1742" s="2" t="s">
        <v>4065</v>
      </c>
      <c r="B1742" s="2" t="s">
        <v>4066</v>
      </c>
      <c r="C1742" s="2" t="s">
        <v>131</v>
      </c>
      <c r="D1742" s="2" t="s">
        <v>18</v>
      </c>
      <c r="E1742" s="5" t="s">
        <v>566</v>
      </c>
      <c r="F1742" s="3" t="s">
        <v>567</v>
      </c>
      <c r="G1742" s="3" t="s">
        <v>21</v>
      </c>
      <c r="H1742" s="2" t="s">
        <v>22</v>
      </c>
      <c r="I1742" s="2" t="s">
        <v>4067</v>
      </c>
      <c r="J1742" s="3" t="str">
        <f>HYPERLINK("https://www.boe.es/gazeta/dias/1833/07/30/pdfs/GMD-1833-92.pdf#page=4","Abrir facsímil")</f>
        <v>Abrir facsímil</v>
      </c>
      <c r="K1742" s="3" t="s">
        <v>24</v>
      </c>
    </row>
    <row r="1743" spans="1:11" ht="42" customHeight="1">
      <c r="A1743" s="2" t="s">
        <v>4068</v>
      </c>
      <c r="B1743" s="2" t="s">
        <v>4069</v>
      </c>
      <c r="C1743" s="2" t="s">
        <v>33</v>
      </c>
      <c r="D1743" s="2" t="s">
        <v>34</v>
      </c>
      <c r="E1743" s="5" t="s">
        <v>1765</v>
      </c>
      <c r="F1743" s="3" t="s">
        <v>1766</v>
      </c>
      <c r="G1743" s="3" t="s">
        <v>21</v>
      </c>
      <c r="H1743" s="2" t="s">
        <v>22</v>
      </c>
      <c r="I1743" s="2" t="s">
        <v>4070</v>
      </c>
      <c r="J1743" s="3" t="str">
        <f>HYPERLINK("https://www.boe.es/gazeta/dias/1833/01/10/pdfs/GMD-1833-5.pdf#page=4","Abrir facsímil")</f>
        <v>Abrir facsímil</v>
      </c>
      <c r="K1743" s="3" t="s">
        <v>24</v>
      </c>
    </row>
    <row r="1744" spans="1:11" ht="42" customHeight="1">
      <c r="A1744" s="2" t="s">
        <v>4071</v>
      </c>
      <c r="B1744" s="2" t="s">
        <v>4072</v>
      </c>
      <c r="C1744" s="2" t="s">
        <v>131</v>
      </c>
      <c r="D1744" s="2" t="s">
        <v>18</v>
      </c>
      <c r="E1744" s="5" t="s">
        <v>399</v>
      </c>
      <c r="F1744" s="3" t="s">
        <v>400</v>
      </c>
      <c r="G1744" s="3" t="s">
        <v>21</v>
      </c>
      <c r="H1744" s="2" t="s">
        <v>22</v>
      </c>
      <c r="I1744" s="2" t="s">
        <v>4073</v>
      </c>
      <c r="J1744" s="3" t="str">
        <f>HYPERLINK("https://www.boe.es/gazeta/dias/1833/05/18/pdfs/GMD-1833-61.pdf#page=4","Abrir facsímil")</f>
        <v>Abrir facsímil</v>
      </c>
      <c r="K1744" s="3" t="s">
        <v>24</v>
      </c>
    </row>
    <row r="1745" spans="1:11" ht="42" customHeight="1">
      <c r="A1745" s="2" t="s">
        <v>4074</v>
      </c>
      <c r="B1745" s="2" t="s">
        <v>4074</v>
      </c>
      <c r="C1745" s="2" t="s">
        <v>26</v>
      </c>
      <c r="D1745" s="2" t="s">
        <v>18</v>
      </c>
      <c r="E1745" s="5" t="s">
        <v>520</v>
      </c>
      <c r="F1745" s="3" t="s">
        <v>521</v>
      </c>
      <c r="G1745" s="3" t="s">
        <v>56</v>
      </c>
      <c r="H1745" s="2" t="s">
        <v>22</v>
      </c>
      <c r="I1745" s="2" t="s">
        <v>4075</v>
      </c>
      <c r="J1745" s="3" t="str">
        <f>HYPERLINK("https://www.boe.es/gazeta/dias/1833/04/11/pdfs/GMD-1833-45.pdf#page=1","Abrir facsímil")</f>
        <v>Abrir facsímil</v>
      </c>
      <c r="K1745" s="3" t="s">
        <v>24</v>
      </c>
    </row>
    <row r="1746" spans="1:11" ht="42" customHeight="1">
      <c r="A1746" s="2" t="s">
        <v>4074</v>
      </c>
      <c r="B1746" s="2" t="s">
        <v>4074</v>
      </c>
      <c r="C1746" s="2" t="s">
        <v>49</v>
      </c>
      <c r="D1746" s="2" t="s">
        <v>50</v>
      </c>
      <c r="E1746" s="5" t="s">
        <v>841</v>
      </c>
      <c r="F1746" s="3" t="s">
        <v>842</v>
      </c>
      <c r="G1746" s="3" t="s">
        <v>56</v>
      </c>
      <c r="H1746" s="2" t="s">
        <v>22</v>
      </c>
      <c r="I1746" s="2" t="s">
        <v>4076</v>
      </c>
      <c r="J1746" s="3" t="str">
        <f>HYPERLINK("https://www.boe.es/gazeta/dias/1833/11/02/pdfs/GMD-1833-137.pdf#page=1","Abrir facsímil")</f>
        <v>Abrir facsímil</v>
      </c>
      <c r="K1746" s="3" t="s">
        <v>24</v>
      </c>
    </row>
    <row r="1747" spans="1:11" ht="42" customHeight="1">
      <c r="A1747" s="2" t="s">
        <v>4077</v>
      </c>
      <c r="B1747" s="2" t="s">
        <v>4077</v>
      </c>
      <c r="C1747" s="2" t="s">
        <v>33</v>
      </c>
      <c r="D1747" s="2" t="s">
        <v>34</v>
      </c>
      <c r="E1747" s="5" t="s">
        <v>311</v>
      </c>
      <c r="F1747" s="3" t="s">
        <v>312</v>
      </c>
      <c r="G1747" s="3" t="s">
        <v>89</v>
      </c>
      <c r="H1747" s="2" t="s">
        <v>22</v>
      </c>
      <c r="I1747" s="2" t="s">
        <v>4078</v>
      </c>
      <c r="J1747" s="3" t="str">
        <f>HYPERLINK("https://www.boe.es/gazeta/dias/1833/02/09/pdfs/GMD-1833-18.pdf#page=3","Abrir facsímil")</f>
        <v>Abrir facsímil</v>
      </c>
      <c r="K1747" s="3" t="s">
        <v>24</v>
      </c>
    </row>
    <row r="1748" spans="1:11" ht="42" customHeight="1">
      <c r="A1748" s="2" t="s">
        <v>4079</v>
      </c>
      <c r="B1748" s="2" t="s">
        <v>4079</v>
      </c>
      <c r="C1748" s="2" t="s">
        <v>33</v>
      </c>
      <c r="D1748" s="2" t="s">
        <v>34</v>
      </c>
      <c r="E1748" s="5" t="s">
        <v>98</v>
      </c>
      <c r="F1748" s="3" t="s">
        <v>99</v>
      </c>
      <c r="G1748" s="3" t="s">
        <v>21</v>
      </c>
      <c r="H1748" s="2" t="s">
        <v>22</v>
      </c>
      <c r="I1748" s="2" t="s">
        <v>4080</v>
      </c>
      <c r="J1748" s="3" t="str">
        <f>HYPERLINK("https://www.boe.es/gazeta/dias/1833/07/04/pdfs/GMD-1833-81.pdf#page=4","Abrir facsímil")</f>
        <v>Abrir facsímil</v>
      </c>
      <c r="K1748" s="3" t="s">
        <v>24</v>
      </c>
    </row>
    <row r="1749" spans="1:11" ht="42" customHeight="1">
      <c r="A1749" s="2" t="s">
        <v>4081</v>
      </c>
      <c r="B1749" s="2" t="s">
        <v>4082</v>
      </c>
      <c r="C1749" s="2" t="s">
        <v>33</v>
      </c>
      <c r="D1749" s="2" t="s">
        <v>34</v>
      </c>
      <c r="E1749" s="5" t="s">
        <v>192</v>
      </c>
      <c r="F1749" s="3" t="s">
        <v>218</v>
      </c>
      <c r="G1749" s="3" t="s">
        <v>89</v>
      </c>
      <c r="H1749" s="2" t="s">
        <v>22</v>
      </c>
      <c r="I1749" s="2" t="s">
        <v>4083</v>
      </c>
      <c r="J1749" s="3" t="str">
        <f>HYPERLINK("https://www.boe.es/gazeta/dias/1833/12/14/pdfs/GMD-1833-159.pdf#page=3","Abrir facsímil")</f>
        <v>Abrir facsímil</v>
      </c>
      <c r="K1749" s="3" t="s">
        <v>24</v>
      </c>
    </row>
    <row r="1750" spans="1:11" ht="42" customHeight="1">
      <c r="A1750" s="2" t="s">
        <v>4084</v>
      </c>
      <c r="B1750" s="2" t="s">
        <v>4085</v>
      </c>
      <c r="C1750" s="2" t="s">
        <v>33</v>
      </c>
      <c r="D1750" s="2" t="s">
        <v>34</v>
      </c>
      <c r="E1750" s="5" t="s">
        <v>110</v>
      </c>
      <c r="F1750" s="3" t="s">
        <v>111</v>
      </c>
      <c r="G1750" s="3" t="s">
        <v>21</v>
      </c>
      <c r="H1750" s="2" t="s">
        <v>22</v>
      </c>
      <c r="I1750" s="2" t="s">
        <v>4086</v>
      </c>
      <c r="J1750" s="3" t="str">
        <f>HYPERLINK("https://www.boe.es/gazeta/dias/1833/11/16/pdfs/GMD-1833-143.pdf#page=4","Abrir facsímil")</f>
        <v>Abrir facsímil</v>
      </c>
      <c r="K1750" s="3" t="s">
        <v>24</v>
      </c>
    </row>
    <row r="1751" spans="1:11" ht="42" customHeight="1">
      <c r="A1751" s="2" t="s">
        <v>4087</v>
      </c>
      <c r="B1751" s="2" t="s">
        <v>4088</v>
      </c>
      <c r="C1751" s="2" t="s">
        <v>297</v>
      </c>
      <c r="D1751" s="2" t="s">
        <v>18</v>
      </c>
      <c r="E1751" s="5" t="s">
        <v>457</v>
      </c>
      <c r="F1751" s="3" t="s">
        <v>458</v>
      </c>
      <c r="G1751" s="3" t="s">
        <v>21</v>
      </c>
      <c r="H1751" s="2" t="s">
        <v>22</v>
      </c>
      <c r="I1751" s="2" t="s">
        <v>4089</v>
      </c>
      <c r="J1751" s="3" t="str">
        <f>HYPERLINK("https://www.boe.es/gazeta/dias/1833/06/06/pdfs/GMD-1833-69.pdf#page=4","Abrir facsímil")</f>
        <v>Abrir facsímil</v>
      </c>
      <c r="K1751" s="3" t="s">
        <v>24</v>
      </c>
    </row>
    <row r="1752" spans="1:11" ht="42" customHeight="1">
      <c r="A1752" s="2" t="s">
        <v>4090</v>
      </c>
      <c r="B1752" s="2" t="s">
        <v>4091</v>
      </c>
      <c r="C1752" s="2" t="s">
        <v>49</v>
      </c>
      <c r="D1752" s="2" t="s">
        <v>50</v>
      </c>
      <c r="E1752" s="5" t="s">
        <v>506</v>
      </c>
      <c r="F1752" s="3" t="s">
        <v>507</v>
      </c>
      <c r="G1752" s="3" t="s">
        <v>37</v>
      </c>
      <c r="H1752" s="2" t="s">
        <v>22</v>
      </c>
      <c r="I1752" s="2" t="s">
        <v>4092</v>
      </c>
      <c r="J1752" s="3" t="str">
        <f>HYPERLINK("https://www.boe.es/gazeta/dias/1833/02/14/pdfs/GMD-1833-20.pdf#page=2","Abrir facsímil")</f>
        <v>Abrir facsímil</v>
      </c>
      <c r="K1752" s="3" t="s">
        <v>24</v>
      </c>
    </row>
    <row r="1753" spans="1:11" ht="42" customHeight="1">
      <c r="A1753" s="2" t="s">
        <v>4093</v>
      </c>
      <c r="B1753" s="2" t="s">
        <v>4094</v>
      </c>
      <c r="C1753" s="2" t="s">
        <v>49</v>
      </c>
      <c r="D1753" s="2" t="s">
        <v>50</v>
      </c>
      <c r="E1753" s="5" t="s">
        <v>452</v>
      </c>
      <c r="F1753" s="3" t="s">
        <v>453</v>
      </c>
      <c r="G1753" s="3" t="s">
        <v>37</v>
      </c>
      <c r="H1753" s="2" t="s">
        <v>22</v>
      </c>
      <c r="I1753" s="2" t="s">
        <v>4095</v>
      </c>
      <c r="J1753" s="3" t="str">
        <f>HYPERLINK("https://www.boe.es/gazeta/dias/1833/12/17/pdfs/GMD-1833-161.pdf#page=2","Abrir facsímil")</f>
        <v>Abrir facsímil</v>
      </c>
      <c r="K1753" s="3" t="s">
        <v>24</v>
      </c>
    </row>
    <row r="1754" spans="1:11" ht="42" customHeight="1">
      <c r="A1754" s="2" t="s">
        <v>4096</v>
      </c>
      <c r="B1754" s="2" t="s">
        <v>4097</v>
      </c>
      <c r="C1754" s="2" t="s">
        <v>26</v>
      </c>
      <c r="D1754" s="2" t="s">
        <v>18</v>
      </c>
      <c r="E1754" s="5" t="s">
        <v>35</v>
      </c>
      <c r="F1754" s="3" t="s">
        <v>36</v>
      </c>
      <c r="G1754" s="3" t="s">
        <v>664</v>
      </c>
      <c r="H1754" s="2" t="s">
        <v>22</v>
      </c>
      <c r="I1754" s="2" t="s">
        <v>4098</v>
      </c>
      <c r="J1754" s="3" t="str">
        <f>HYPERLINK("https://www.boe.es/gazeta/dias/1833/02/28/pdfs/GMD-1833-26.pdf#page=8","Abrir facsímil")</f>
        <v>Abrir facsímil</v>
      </c>
      <c r="K1754" s="3" t="s">
        <v>24</v>
      </c>
    </row>
    <row r="1755" spans="1:11" ht="42" customHeight="1">
      <c r="A1755" s="2" t="s">
        <v>4099</v>
      </c>
      <c r="B1755" s="2" t="s">
        <v>4100</v>
      </c>
      <c r="C1755" s="2" t="s">
        <v>33</v>
      </c>
      <c r="D1755" s="2" t="s">
        <v>34</v>
      </c>
      <c r="E1755" s="5" t="s">
        <v>352</v>
      </c>
      <c r="F1755" s="3" t="s">
        <v>353</v>
      </c>
      <c r="G1755" s="3" t="s">
        <v>56</v>
      </c>
      <c r="H1755" s="2" t="s">
        <v>22</v>
      </c>
      <c r="I1755" s="2" t="s">
        <v>4101</v>
      </c>
      <c r="J1755" s="3" t="str">
        <f>HYPERLINK("https://www.boe.es/gazeta/dias/1833/07/13/pdfs/GMD-1833-85.pdf#page=1","Abrir facsímil")</f>
        <v>Abrir facsímil</v>
      </c>
      <c r="K1755" s="3" t="s">
        <v>24</v>
      </c>
    </row>
    <row r="1756" spans="1:11" ht="42" customHeight="1">
      <c r="A1756" s="2" t="s">
        <v>4102</v>
      </c>
      <c r="B1756" s="2" t="s">
        <v>4103</v>
      </c>
      <c r="C1756" s="2" t="s">
        <v>207</v>
      </c>
      <c r="D1756" s="2" t="s">
        <v>18</v>
      </c>
      <c r="E1756" s="5" t="s">
        <v>61</v>
      </c>
      <c r="F1756" s="3" t="s">
        <v>62</v>
      </c>
      <c r="G1756" s="3" t="s">
        <v>56</v>
      </c>
      <c r="H1756" s="2" t="s">
        <v>22</v>
      </c>
      <c r="I1756" s="2" t="s">
        <v>4104</v>
      </c>
      <c r="J1756" s="3" t="str">
        <f>HYPERLINK("https://www.boe.es/gazeta/dias/1833/10/15/pdfs/GMD-1833-126.pdf#page=1","Abrir facsímil")</f>
        <v>Abrir facsímil</v>
      </c>
      <c r="K1756" s="3" t="s">
        <v>24</v>
      </c>
    </row>
    <row r="1757" spans="1:11" ht="42" customHeight="1">
      <c r="A1757" s="2" t="s">
        <v>4105</v>
      </c>
      <c r="B1757" s="2" t="s">
        <v>4105</v>
      </c>
      <c r="C1757" s="2" t="s">
        <v>26</v>
      </c>
      <c r="D1757" s="2" t="s">
        <v>18</v>
      </c>
      <c r="E1757" s="5" t="s">
        <v>319</v>
      </c>
      <c r="F1757" s="3" t="s">
        <v>320</v>
      </c>
      <c r="G1757" s="3" t="s">
        <v>89</v>
      </c>
      <c r="H1757" s="2" t="s">
        <v>22</v>
      </c>
      <c r="I1757" s="2" t="s">
        <v>4106</v>
      </c>
      <c r="J1757" s="3" t="str">
        <f>HYPERLINK("https://www.boe.es/gazeta/dias/1833/08/03/pdfs/GMD-1833-94.pdf#page=3","Abrir facsímil")</f>
        <v>Abrir facsímil</v>
      </c>
      <c r="K1757" s="3" t="s">
        <v>24</v>
      </c>
    </row>
    <row r="1758" spans="1:11" ht="42" customHeight="1">
      <c r="A1758" s="2" t="s">
        <v>4107</v>
      </c>
      <c r="B1758" s="2" t="s">
        <v>4107</v>
      </c>
      <c r="C1758" s="2" t="s">
        <v>17</v>
      </c>
      <c r="D1758" s="2" t="s">
        <v>18</v>
      </c>
      <c r="E1758" s="5" t="s">
        <v>1087</v>
      </c>
      <c r="F1758" s="3" t="s">
        <v>1088</v>
      </c>
      <c r="G1758" s="3" t="s">
        <v>89</v>
      </c>
      <c r="H1758" s="2" t="s">
        <v>22</v>
      </c>
      <c r="I1758" s="2" t="s">
        <v>4108</v>
      </c>
      <c r="J1758" s="3" t="str">
        <f>HYPERLINK("https://www.boe.es/gazeta/dias/1833/01/24/pdfs/GMD-1833-11.pdf#page=3","Abrir facsímil")</f>
        <v>Abrir facsímil</v>
      </c>
      <c r="K1758" s="3" t="s">
        <v>24</v>
      </c>
    </row>
    <row r="1759" spans="1:11" ht="42" customHeight="1">
      <c r="A1759" s="2" t="s">
        <v>4109</v>
      </c>
      <c r="B1759" s="2" t="s">
        <v>4109</v>
      </c>
      <c r="C1759" s="2" t="s">
        <v>33</v>
      </c>
      <c r="D1759" s="2" t="s">
        <v>34</v>
      </c>
      <c r="E1759" s="5" t="s">
        <v>1125</v>
      </c>
      <c r="F1759" s="3" t="s">
        <v>1126</v>
      </c>
      <c r="G1759" s="3" t="s">
        <v>89</v>
      </c>
      <c r="H1759" s="2" t="s">
        <v>22</v>
      </c>
      <c r="I1759" s="2" t="s">
        <v>4110</v>
      </c>
      <c r="J1759" s="3" t="str">
        <f>HYPERLINK("https://www.boe.es/gazeta/dias/1833/04/30/pdfs/GMD-1833-53.pdf#page=3","Abrir facsímil")</f>
        <v>Abrir facsímil</v>
      </c>
      <c r="K1759" s="3" t="s">
        <v>24</v>
      </c>
    </row>
    <row r="1760" spans="1:11" ht="42" customHeight="1">
      <c r="A1760" s="2" t="s">
        <v>4109</v>
      </c>
      <c r="B1760" s="2" t="s">
        <v>4109</v>
      </c>
      <c r="C1760" s="2" t="s">
        <v>17</v>
      </c>
      <c r="D1760" s="2" t="s">
        <v>18</v>
      </c>
      <c r="E1760" s="5" t="s">
        <v>528</v>
      </c>
      <c r="F1760" s="3" t="s">
        <v>529</v>
      </c>
      <c r="G1760" s="3" t="s">
        <v>89</v>
      </c>
      <c r="H1760" s="2" t="s">
        <v>22</v>
      </c>
      <c r="I1760" s="2" t="s">
        <v>4111</v>
      </c>
      <c r="J1760" s="3" t="str">
        <f>HYPERLINK("https://www.boe.es/gazeta/dias/1833/05/04/pdfs/GMD-1833-55.pdf#page=3","Abrir facsímil")</f>
        <v>Abrir facsímil</v>
      </c>
      <c r="K1760" s="3" t="s">
        <v>24</v>
      </c>
    </row>
    <row r="1761" spans="1:11" ht="42" customHeight="1">
      <c r="A1761" s="2" t="s">
        <v>4109</v>
      </c>
      <c r="B1761" s="2" t="s">
        <v>4109</v>
      </c>
      <c r="C1761" s="2" t="s">
        <v>17</v>
      </c>
      <c r="D1761" s="2" t="s">
        <v>18</v>
      </c>
      <c r="E1761" s="5" t="s">
        <v>92</v>
      </c>
      <c r="F1761" s="3" t="s">
        <v>93</v>
      </c>
      <c r="G1761" s="3" t="s">
        <v>89</v>
      </c>
      <c r="H1761" s="2" t="s">
        <v>22</v>
      </c>
      <c r="I1761" s="2" t="s">
        <v>4112</v>
      </c>
      <c r="J1761" s="3" t="str">
        <f>HYPERLINK("https://www.boe.es/gazeta/dias/1833/05/21/pdfs/GMD-1833-62.pdf#page=3","Abrir facsímil")</f>
        <v>Abrir facsímil</v>
      </c>
      <c r="K1761" s="3" t="s">
        <v>24</v>
      </c>
    </row>
    <row r="1762" spans="1:11" ht="42" customHeight="1">
      <c r="A1762" s="2" t="s">
        <v>4109</v>
      </c>
      <c r="B1762" s="2" t="s">
        <v>4109</v>
      </c>
      <c r="C1762" s="2" t="s">
        <v>207</v>
      </c>
      <c r="D1762" s="2" t="s">
        <v>18</v>
      </c>
      <c r="E1762" s="5" t="s">
        <v>439</v>
      </c>
      <c r="F1762" s="3" t="s">
        <v>440</v>
      </c>
      <c r="G1762" s="3" t="s">
        <v>37</v>
      </c>
      <c r="H1762" s="2" t="s">
        <v>22</v>
      </c>
      <c r="I1762" s="2" t="s">
        <v>4113</v>
      </c>
      <c r="J1762" s="3" t="str">
        <f>HYPERLINK("https://www.boe.es/gazeta/dias/1833/06/04/pdfs/GMD-1833-68.pdf#page=2","Abrir facsímil")</f>
        <v>Abrir facsímil</v>
      </c>
      <c r="K1762" s="3" t="s">
        <v>24</v>
      </c>
    </row>
    <row r="1763" spans="1:11" ht="42" customHeight="1">
      <c r="A1763" s="2" t="s">
        <v>4109</v>
      </c>
      <c r="B1763" s="2" t="s">
        <v>4109</v>
      </c>
      <c r="C1763" s="2" t="s">
        <v>17</v>
      </c>
      <c r="D1763" s="2" t="s">
        <v>18</v>
      </c>
      <c r="E1763" s="5" t="s">
        <v>369</v>
      </c>
      <c r="F1763" s="3" t="s">
        <v>370</v>
      </c>
      <c r="G1763" s="3" t="s">
        <v>37</v>
      </c>
      <c r="H1763" s="2" t="s">
        <v>22</v>
      </c>
      <c r="I1763" s="2" t="s">
        <v>4114</v>
      </c>
      <c r="J1763" s="3" t="str">
        <f>HYPERLINK("https://www.boe.es/gazeta/dias/1833/07/27/pdfs/GMD-1833-91.pdf#page=2","Abrir facsímil")</f>
        <v>Abrir facsímil</v>
      </c>
      <c r="K1763" s="3" t="s">
        <v>24</v>
      </c>
    </row>
    <row r="1764" spans="1:11" ht="42" customHeight="1">
      <c r="A1764" s="2" t="s">
        <v>4109</v>
      </c>
      <c r="B1764" s="2" t="s">
        <v>4109</v>
      </c>
      <c r="C1764" s="2" t="s">
        <v>49</v>
      </c>
      <c r="D1764" s="2" t="s">
        <v>50</v>
      </c>
      <c r="E1764" s="5" t="s">
        <v>623</v>
      </c>
      <c r="F1764" s="3" t="s">
        <v>624</v>
      </c>
      <c r="G1764" s="3" t="s">
        <v>37</v>
      </c>
      <c r="H1764" s="2" t="s">
        <v>22</v>
      </c>
      <c r="I1764" s="2" t="s">
        <v>4115</v>
      </c>
      <c r="J1764" s="3" t="str">
        <f>HYPERLINK("https://www.boe.es/gazeta/dias/1833/09/17/pdfs/GMD-1833-113.pdf#page=2","Abrir facsímil")</f>
        <v>Abrir facsímil</v>
      </c>
      <c r="K1764" s="3" t="s">
        <v>24</v>
      </c>
    </row>
    <row r="1765" spans="1:11" ht="42" customHeight="1">
      <c r="A1765" s="2" t="s">
        <v>4116</v>
      </c>
      <c r="B1765" s="2" t="s">
        <v>4117</v>
      </c>
      <c r="C1765" s="2" t="s">
        <v>33</v>
      </c>
      <c r="D1765" s="2" t="s">
        <v>34</v>
      </c>
      <c r="E1765" s="5" t="s">
        <v>150</v>
      </c>
      <c r="F1765" s="3" t="s">
        <v>151</v>
      </c>
      <c r="G1765" s="3" t="s">
        <v>21</v>
      </c>
      <c r="H1765" s="2" t="s">
        <v>22</v>
      </c>
      <c r="I1765" s="2" t="s">
        <v>4118</v>
      </c>
      <c r="J1765" s="3" t="str">
        <f>HYPERLINK("https://www.boe.es/gazeta/dias/1833/10/24/pdfs/GMD-1833-131.pdf#page=4","Abrir facsímil")</f>
        <v>Abrir facsímil</v>
      </c>
      <c r="K1765" s="3" t="s">
        <v>24</v>
      </c>
    </row>
    <row r="1766" spans="1:11" ht="42" customHeight="1">
      <c r="A1766" s="2" t="s">
        <v>4119</v>
      </c>
      <c r="B1766" s="2" t="s">
        <v>4119</v>
      </c>
      <c r="C1766" s="2" t="s">
        <v>131</v>
      </c>
      <c r="D1766" s="2" t="s">
        <v>18</v>
      </c>
      <c r="E1766" s="5" t="s">
        <v>43</v>
      </c>
      <c r="F1766" s="3" t="s">
        <v>44</v>
      </c>
      <c r="G1766" s="3" t="s">
        <v>127</v>
      </c>
      <c r="H1766" s="2" t="s">
        <v>22</v>
      </c>
      <c r="I1766" s="2" t="s">
        <v>4120</v>
      </c>
      <c r="J1766" s="3" t="str">
        <f>HYPERLINK("https://www.boe.es/gazeta/dias/1833/12/07/pdfs/GMD-1833-156.pdf#page=5","Abrir facsímil")</f>
        <v>Abrir facsímil</v>
      </c>
      <c r="K1766" s="3" t="s">
        <v>24</v>
      </c>
    </row>
    <row r="1767" spans="1:11" ht="42" customHeight="1">
      <c r="A1767" s="2" t="s">
        <v>4121</v>
      </c>
      <c r="B1767" s="2" t="s">
        <v>4121</v>
      </c>
      <c r="C1767" s="2" t="s">
        <v>33</v>
      </c>
      <c r="D1767" s="2" t="s">
        <v>34</v>
      </c>
      <c r="E1767" s="5" t="s">
        <v>578</v>
      </c>
      <c r="F1767" s="3" t="s">
        <v>579</v>
      </c>
      <c r="G1767" s="3" t="s">
        <v>37</v>
      </c>
      <c r="H1767" s="2" t="s">
        <v>22</v>
      </c>
      <c r="I1767" s="2" t="s">
        <v>4122</v>
      </c>
      <c r="J1767" s="3" t="str">
        <f>HYPERLINK("https://www.boe.es/gazeta/dias/1833/08/22/pdfs/GMD-1833-102.pdf#page=2","Abrir facsímil")</f>
        <v>Abrir facsímil</v>
      </c>
      <c r="K1767" s="3" t="s">
        <v>24</v>
      </c>
    </row>
    <row r="1768" spans="1:11" ht="42" customHeight="1">
      <c r="A1768" s="2" t="s">
        <v>4123</v>
      </c>
      <c r="B1768" s="2" t="s">
        <v>4123</v>
      </c>
      <c r="C1768" s="2" t="s">
        <v>26</v>
      </c>
      <c r="D1768" s="2" t="s">
        <v>18</v>
      </c>
      <c r="E1768" s="5" t="s">
        <v>311</v>
      </c>
      <c r="F1768" s="3" t="s">
        <v>312</v>
      </c>
      <c r="G1768" s="3" t="s">
        <v>21</v>
      </c>
      <c r="H1768" s="2" t="s">
        <v>22</v>
      </c>
      <c r="I1768" s="2" t="s">
        <v>4124</v>
      </c>
      <c r="J1768" s="3" t="str">
        <f>HYPERLINK("https://www.boe.es/gazeta/dias/1833/02/09/pdfs/GMD-1833-18.pdf#page=4","Abrir facsímil")</f>
        <v>Abrir facsímil</v>
      </c>
      <c r="K1768" s="3" t="s">
        <v>24</v>
      </c>
    </row>
    <row r="1769" spans="1:11" ht="42" customHeight="1">
      <c r="A1769" s="2" t="s">
        <v>4123</v>
      </c>
      <c r="B1769" s="2" t="s">
        <v>4123</v>
      </c>
      <c r="C1769" s="2" t="s">
        <v>26</v>
      </c>
      <c r="D1769" s="2" t="s">
        <v>18</v>
      </c>
      <c r="E1769" s="5" t="s">
        <v>990</v>
      </c>
      <c r="F1769" s="3" t="s">
        <v>991</v>
      </c>
      <c r="G1769" s="3" t="s">
        <v>89</v>
      </c>
      <c r="H1769" s="2" t="s">
        <v>22</v>
      </c>
      <c r="I1769" s="2" t="s">
        <v>4125</v>
      </c>
      <c r="J1769" s="3" t="str">
        <f>HYPERLINK("https://www.boe.es/gazeta/dias/1833/05/02/pdfs/GMD-1833-54.pdf#page=3","Abrir facsímil")</f>
        <v>Abrir facsímil</v>
      </c>
      <c r="K1769" s="3" t="s">
        <v>24</v>
      </c>
    </row>
    <row r="1770" spans="1:11" ht="42" customHeight="1">
      <c r="A1770" s="2" t="s">
        <v>4123</v>
      </c>
      <c r="B1770" s="2" t="s">
        <v>4123</v>
      </c>
      <c r="C1770" s="2" t="s">
        <v>49</v>
      </c>
      <c r="D1770" s="2" t="s">
        <v>50</v>
      </c>
      <c r="E1770" s="5" t="s">
        <v>170</v>
      </c>
      <c r="F1770" s="3" t="s">
        <v>171</v>
      </c>
      <c r="G1770" s="3" t="s">
        <v>37</v>
      </c>
      <c r="H1770" s="2" t="s">
        <v>22</v>
      </c>
      <c r="I1770" s="2" t="s">
        <v>4126</v>
      </c>
      <c r="J1770" s="3" t="str">
        <f>HYPERLINK("https://www.boe.es/gazeta/dias/1833/09/26/pdfs/GMD-1833-117.pdf#page=2","Abrir facsímil")</f>
        <v>Abrir facsímil</v>
      </c>
      <c r="K1770" s="3" t="s">
        <v>24</v>
      </c>
    </row>
    <row r="1771" spans="1:11" ht="42" customHeight="1">
      <c r="A1771" s="2" t="s">
        <v>4127</v>
      </c>
      <c r="B1771" s="2" t="s">
        <v>4127</v>
      </c>
      <c r="C1771" s="2" t="s">
        <v>49</v>
      </c>
      <c r="D1771" s="2" t="s">
        <v>50</v>
      </c>
      <c r="E1771" s="5" t="s">
        <v>1863</v>
      </c>
      <c r="F1771" s="3" t="s">
        <v>1864</v>
      </c>
      <c r="G1771" s="3" t="s">
        <v>89</v>
      </c>
      <c r="H1771" s="2" t="s">
        <v>22</v>
      </c>
      <c r="I1771" s="2" t="s">
        <v>4128</v>
      </c>
      <c r="J1771" s="3" t="str">
        <f>HYPERLINK("https://www.boe.es/gazeta/dias/1833/01/03/pdfs/GMD-1833-2.pdf#page=3","Abrir facsímil")</f>
        <v>Abrir facsímil</v>
      </c>
      <c r="K1771" s="3" t="s">
        <v>24</v>
      </c>
    </row>
    <row r="1772" spans="1:11" ht="42" customHeight="1">
      <c r="A1772" s="2" t="s">
        <v>4127</v>
      </c>
      <c r="B1772" s="2" t="s">
        <v>4127</v>
      </c>
      <c r="C1772" s="2" t="s">
        <v>26</v>
      </c>
      <c r="D1772" s="2" t="s">
        <v>18</v>
      </c>
      <c r="E1772" s="5" t="s">
        <v>618</v>
      </c>
      <c r="F1772" s="3" t="s">
        <v>619</v>
      </c>
      <c r="G1772" s="3" t="s">
        <v>1309</v>
      </c>
      <c r="H1772" s="2" t="s">
        <v>22</v>
      </c>
      <c r="I1772" s="2" t="s">
        <v>4129</v>
      </c>
      <c r="J1772" s="3" t="str">
        <f>HYPERLINK("https://www.boe.es/gazeta/dias/1833/01/29/pdfs/GMD-1833-13.pdf#page=3","Abrir facsímil")</f>
        <v>Abrir facsímil</v>
      </c>
      <c r="K1772" s="3" t="s">
        <v>24</v>
      </c>
    </row>
    <row r="1773" spans="1:11" ht="42" customHeight="1">
      <c r="A1773" s="2" t="s">
        <v>4127</v>
      </c>
      <c r="B1773" s="2" t="s">
        <v>4127</v>
      </c>
      <c r="C1773" s="2" t="s">
        <v>26</v>
      </c>
      <c r="D1773" s="2" t="s">
        <v>18</v>
      </c>
      <c r="E1773" s="5" t="s">
        <v>66</v>
      </c>
      <c r="F1773" s="3" t="s">
        <v>67</v>
      </c>
      <c r="G1773" s="3" t="s">
        <v>37</v>
      </c>
      <c r="H1773" s="2" t="s">
        <v>22</v>
      </c>
      <c r="I1773" s="2" t="s">
        <v>4130</v>
      </c>
      <c r="J1773" s="3" t="str">
        <f>HYPERLINK("https://www.boe.es/gazeta/dias/1833/01/31/pdfs/GMD-1833-14.pdf#page=2","Abrir facsímil")</f>
        <v>Abrir facsímil</v>
      </c>
      <c r="K1773" s="3" t="s">
        <v>24</v>
      </c>
    </row>
    <row r="1774" spans="1:11" ht="42" customHeight="1">
      <c r="A1774" s="2" t="s">
        <v>4127</v>
      </c>
      <c r="B1774" s="2" t="s">
        <v>4127</v>
      </c>
      <c r="C1774" s="2" t="s">
        <v>49</v>
      </c>
      <c r="D1774" s="2" t="s">
        <v>50</v>
      </c>
      <c r="E1774" s="5" t="s">
        <v>182</v>
      </c>
      <c r="F1774" s="3" t="s">
        <v>183</v>
      </c>
      <c r="G1774" s="3" t="s">
        <v>21</v>
      </c>
      <c r="H1774" s="2" t="s">
        <v>22</v>
      </c>
      <c r="I1774" s="2" t="s">
        <v>4131</v>
      </c>
      <c r="J1774" s="3" t="str">
        <f>HYPERLINK("https://www.boe.es/gazeta/dias/1833/02/12/pdfs/GMD-1833-19.pdf#page=4","Abrir facsímil")</f>
        <v>Abrir facsímil</v>
      </c>
      <c r="K1774" s="3" t="s">
        <v>24</v>
      </c>
    </row>
    <row r="1775" spans="1:11" ht="42" customHeight="1">
      <c r="A1775" s="2" t="s">
        <v>4127</v>
      </c>
      <c r="B1775" s="2" t="s">
        <v>4127</v>
      </c>
      <c r="C1775" s="2" t="s">
        <v>17</v>
      </c>
      <c r="D1775" s="2" t="s">
        <v>18</v>
      </c>
      <c r="E1775" s="5" t="s">
        <v>506</v>
      </c>
      <c r="F1775" s="3" t="s">
        <v>507</v>
      </c>
      <c r="G1775" s="3" t="s">
        <v>89</v>
      </c>
      <c r="H1775" s="2" t="s">
        <v>22</v>
      </c>
      <c r="I1775" s="2" t="s">
        <v>4132</v>
      </c>
      <c r="J1775" s="3" t="str">
        <f>HYPERLINK("https://www.boe.es/gazeta/dias/1833/02/14/pdfs/GMD-1833-20.pdf#page=3","Abrir facsímil")</f>
        <v>Abrir facsímil</v>
      </c>
      <c r="K1775" s="3" t="s">
        <v>24</v>
      </c>
    </row>
    <row r="1776" spans="1:11" ht="42" customHeight="1">
      <c r="A1776" s="2" t="s">
        <v>4127</v>
      </c>
      <c r="B1776" s="2" t="s">
        <v>4127</v>
      </c>
      <c r="C1776" s="2" t="s">
        <v>26</v>
      </c>
      <c r="D1776" s="2" t="s">
        <v>18</v>
      </c>
      <c r="E1776" s="5" t="s">
        <v>259</v>
      </c>
      <c r="F1776" s="3" t="s">
        <v>260</v>
      </c>
      <c r="G1776" s="3" t="s">
        <v>89</v>
      </c>
      <c r="H1776" s="2" t="s">
        <v>22</v>
      </c>
      <c r="I1776" s="2" t="s">
        <v>4133</v>
      </c>
      <c r="J1776" s="3" t="str">
        <f>HYPERLINK("https://www.boe.es/gazeta/dias/1833/02/26/pdfs/GMD-1833-25.pdf#page=3","Abrir facsímil")</f>
        <v>Abrir facsímil</v>
      </c>
      <c r="K1776" s="3" t="s">
        <v>24</v>
      </c>
    </row>
    <row r="1777" spans="1:11" ht="42" customHeight="1">
      <c r="A1777" s="2" t="s">
        <v>4127</v>
      </c>
      <c r="B1777" s="2" t="s">
        <v>4127</v>
      </c>
      <c r="C1777" s="2" t="s">
        <v>49</v>
      </c>
      <c r="D1777" s="2" t="s">
        <v>50</v>
      </c>
      <c r="E1777" s="5" t="s">
        <v>1411</v>
      </c>
      <c r="F1777" s="3" t="s">
        <v>1412</v>
      </c>
      <c r="G1777" s="3" t="s">
        <v>89</v>
      </c>
      <c r="H1777" s="2" t="s">
        <v>22</v>
      </c>
      <c r="I1777" s="2" t="s">
        <v>4134</v>
      </c>
      <c r="J1777" s="3" t="str">
        <f>HYPERLINK("https://www.boe.es/gazeta/dias/1833/03/05/pdfs/GMD-1833-28.pdf#page=3","Abrir facsímil")</f>
        <v>Abrir facsímil</v>
      </c>
      <c r="K1777" s="3" t="s">
        <v>24</v>
      </c>
    </row>
    <row r="1778" spans="1:11" ht="42" customHeight="1">
      <c r="A1778" s="2" t="s">
        <v>4127</v>
      </c>
      <c r="B1778" s="2" t="s">
        <v>4127</v>
      </c>
      <c r="C1778" s="2" t="s">
        <v>49</v>
      </c>
      <c r="D1778" s="2" t="s">
        <v>50</v>
      </c>
      <c r="E1778" s="5" t="s">
        <v>307</v>
      </c>
      <c r="F1778" s="3" t="s">
        <v>308</v>
      </c>
      <c r="G1778" s="3" t="s">
        <v>37</v>
      </c>
      <c r="H1778" s="2" t="s">
        <v>22</v>
      </c>
      <c r="I1778" s="2" t="s">
        <v>4135</v>
      </c>
      <c r="J1778" s="3" t="str">
        <f>HYPERLINK("https://www.boe.es/gazeta/dias/1833/03/09/pdfs/GMD-1833-30.pdf#page=2","Abrir facsímil")</f>
        <v>Abrir facsímil</v>
      </c>
      <c r="K1778" s="3" t="s">
        <v>24</v>
      </c>
    </row>
    <row r="1779" spans="1:11" ht="42" customHeight="1">
      <c r="A1779" s="2" t="s">
        <v>4127</v>
      </c>
      <c r="B1779" s="2" t="s">
        <v>4127</v>
      </c>
      <c r="C1779" s="2" t="s">
        <v>49</v>
      </c>
      <c r="D1779" s="2" t="s">
        <v>50</v>
      </c>
      <c r="E1779" s="5" t="s">
        <v>137</v>
      </c>
      <c r="F1779" s="3" t="s">
        <v>138</v>
      </c>
      <c r="G1779" s="3" t="s">
        <v>37</v>
      </c>
      <c r="H1779" s="2" t="s">
        <v>22</v>
      </c>
      <c r="I1779" s="2" t="s">
        <v>4136</v>
      </c>
      <c r="J1779" s="3" t="str">
        <f>HYPERLINK("https://www.boe.es/gazeta/dias/1833/03/12/pdfs/GMD-1833-31.pdf#page=2","Abrir facsímil")</f>
        <v>Abrir facsímil</v>
      </c>
      <c r="K1779" s="3" t="s">
        <v>24</v>
      </c>
    </row>
    <row r="1780" spans="1:11" ht="42" customHeight="1">
      <c r="A1780" s="2" t="s">
        <v>4127</v>
      </c>
      <c r="B1780" s="2" t="s">
        <v>4127</v>
      </c>
      <c r="C1780" s="2" t="s">
        <v>26</v>
      </c>
      <c r="D1780" s="2" t="s">
        <v>18</v>
      </c>
      <c r="E1780" s="5" t="s">
        <v>647</v>
      </c>
      <c r="F1780" s="3" t="s">
        <v>648</v>
      </c>
      <c r="G1780" s="3" t="s">
        <v>37</v>
      </c>
      <c r="H1780" s="2" t="s">
        <v>22</v>
      </c>
      <c r="I1780" s="2" t="s">
        <v>4137</v>
      </c>
      <c r="J1780" s="3" t="str">
        <f>HYPERLINK("https://www.boe.es/gazeta/dias/1833/03/26/pdfs/GMD-1833-37.pdf#page=2","Abrir facsímil")</f>
        <v>Abrir facsímil</v>
      </c>
      <c r="K1780" s="3" t="s">
        <v>24</v>
      </c>
    </row>
    <row r="1781" spans="1:11" ht="42" customHeight="1">
      <c r="A1781" s="2" t="s">
        <v>4127</v>
      </c>
      <c r="B1781" s="2" t="s">
        <v>4127</v>
      </c>
      <c r="C1781" s="2" t="s">
        <v>26</v>
      </c>
      <c r="D1781" s="2" t="s">
        <v>18</v>
      </c>
      <c r="E1781" s="5" t="s">
        <v>1882</v>
      </c>
      <c r="F1781" s="3" t="s">
        <v>1883</v>
      </c>
      <c r="G1781" s="3" t="s">
        <v>37</v>
      </c>
      <c r="H1781" s="2" t="s">
        <v>22</v>
      </c>
      <c r="I1781" s="2" t="s">
        <v>4138</v>
      </c>
      <c r="J1781" s="3" t="str">
        <f>HYPERLINK("https://www.boe.es/gazeta/dias/1833/04/16/pdfs/GMD-1833-47.pdf#page=2","Abrir facsímil")</f>
        <v>Abrir facsímil</v>
      </c>
      <c r="K1781" s="3" t="s">
        <v>24</v>
      </c>
    </row>
    <row r="1782" spans="1:11" ht="42" customHeight="1">
      <c r="A1782" s="2" t="s">
        <v>4127</v>
      </c>
      <c r="B1782" s="2" t="s">
        <v>4127</v>
      </c>
      <c r="C1782" s="2" t="s">
        <v>26</v>
      </c>
      <c r="D1782" s="2" t="s">
        <v>18</v>
      </c>
      <c r="E1782" s="5" t="s">
        <v>523</v>
      </c>
      <c r="F1782" s="3" t="s">
        <v>524</v>
      </c>
      <c r="G1782" s="3" t="s">
        <v>525</v>
      </c>
      <c r="H1782" s="2" t="s">
        <v>22</v>
      </c>
      <c r="I1782" s="2" t="s">
        <v>4139</v>
      </c>
      <c r="J1782" s="3" t="str">
        <f>HYPERLINK("https://www.boe.es/gazeta/dias/1833/04/27/pdfs/GMD-1833-52.pdf#page=2","Abrir facsímil")</f>
        <v>Abrir facsímil</v>
      </c>
      <c r="K1782" s="3" t="s">
        <v>24</v>
      </c>
    </row>
    <row r="1783" spans="1:11" ht="42" customHeight="1">
      <c r="A1783" s="2" t="s">
        <v>4127</v>
      </c>
      <c r="B1783" s="2" t="s">
        <v>4127</v>
      </c>
      <c r="C1783" s="2" t="s">
        <v>26</v>
      </c>
      <c r="D1783" s="2" t="s">
        <v>18</v>
      </c>
      <c r="E1783" s="5" t="s">
        <v>531</v>
      </c>
      <c r="F1783" s="3" t="s">
        <v>532</v>
      </c>
      <c r="G1783" s="3" t="s">
        <v>37</v>
      </c>
      <c r="H1783" s="2" t="s">
        <v>22</v>
      </c>
      <c r="I1783" s="2" t="s">
        <v>4140</v>
      </c>
      <c r="J1783" s="3" t="str">
        <f>HYPERLINK("https://www.boe.es/gazeta/dias/1833/05/09/pdfs/GMD-1833-57.pdf#page=2","Abrir facsímil")</f>
        <v>Abrir facsímil</v>
      </c>
      <c r="K1783" s="3" t="s">
        <v>24</v>
      </c>
    </row>
    <row r="1784" spans="1:11" ht="42" customHeight="1">
      <c r="A1784" s="2" t="s">
        <v>4127</v>
      </c>
      <c r="B1784" s="2" t="s">
        <v>4127</v>
      </c>
      <c r="C1784" s="2" t="s">
        <v>297</v>
      </c>
      <c r="D1784" s="2" t="s">
        <v>18</v>
      </c>
      <c r="E1784" s="5" t="s">
        <v>202</v>
      </c>
      <c r="F1784" s="3" t="s">
        <v>203</v>
      </c>
      <c r="G1784" s="3" t="s">
        <v>89</v>
      </c>
      <c r="H1784" s="2" t="s">
        <v>22</v>
      </c>
      <c r="I1784" s="2" t="s">
        <v>4141</v>
      </c>
      <c r="J1784" s="3" t="str">
        <f>HYPERLINK("https://www.boe.es/gazeta/dias/1833/05/14/pdfs/GMD-1833-59.pdf#page=3","Abrir facsímil")</f>
        <v>Abrir facsímil</v>
      </c>
      <c r="K1784" s="3" t="s">
        <v>24</v>
      </c>
    </row>
    <row r="1785" spans="1:11" ht="42" customHeight="1">
      <c r="A1785" s="2" t="s">
        <v>4127</v>
      </c>
      <c r="B1785" s="2" t="s">
        <v>4127</v>
      </c>
      <c r="C1785" s="2" t="s">
        <v>33</v>
      </c>
      <c r="D1785" s="2" t="s">
        <v>34</v>
      </c>
      <c r="E1785" s="5" t="s">
        <v>92</v>
      </c>
      <c r="F1785" s="3" t="s">
        <v>93</v>
      </c>
      <c r="G1785" s="3" t="s">
        <v>37</v>
      </c>
      <c r="H1785" s="2" t="s">
        <v>22</v>
      </c>
      <c r="I1785" s="2" t="s">
        <v>4142</v>
      </c>
      <c r="J1785" s="3" t="str">
        <f>HYPERLINK("https://www.boe.es/gazeta/dias/1833/05/21/pdfs/GMD-1833-62.pdf#page=2","Abrir facsímil")</f>
        <v>Abrir facsímil</v>
      </c>
      <c r="K1785" s="3" t="s">
        <v>24</v>
      </c>
    </row>
    <row r="1786" spans="1:11" ht="42" customHeight="1">
      <c r="A1786" s="2" t="s">
        <v>4127</v>
      </c>
      <c r="B1786" s="2" t="s">
        <v>4127</v>
      </c>
      <c r="C1786" s="2" t="s">
        <v>33</v>
      </c>
      <c r="D1786" s="2" t="s">
        <v>34</v>
      </c>
      <c r="E1786" s="5" t="s">
        <v>289</v>
      </c>
      <c r="F1786" s="3" t="s">
        <v>290</v>
      </c>
      <c r="G1786" s="3" t="s">
        <v>37</v>
      </c>
      <c r="H1786" s="2" t="s">
        <v>22</v>
      </c>
      <c r="I1786" s="2" t="s">
        <v>4143</v>
      </c>
      <c r="J1786" s="3" t="str">
        <f>HYPERLINK("https://www.boe.es/gazeta/dias/1833/05/23/pdfs/GMD-1833-63.pdf#page=2","Abrir facsímil")</f>
        <v>Abrir facsímil</v>
      </c>
      <c r="K1786" s="3" t="s">
        <v>24</v>
      </c>
    </row>
    <row r="1787" spans="1:11" ht="42" customHeight="1">
      <c r="A1787" s="2" t="s">
        <v>4127</v>
      </c>
      <c r="B1787" s="2" t="s">
        <v>4127</v>
      </c>
      <c r="C1787" s="2" t="s">
        <v>297</v>
      </c>
      <c r="D1787" s="2" t="s">
        <v>18</v>
      </c>
      <c r="E1787" s="5" t="s">
        <v>457</v>
      </c>
      <c r="F1787" s="3" t="s">
        <v>458</v>
      </c>
      <c r="G1787" s="3" t="s">
        <v>545</v>
      </c>
      <c r="H1787" s="2" t="s">
        <v>22</v>
      </c>
      <c r="I1787" s="2" t="s">
        <v>4144</v>
      </c>
      <c r="J1787" s="3" t="str">
        <f>HYPERLINK("https://www.boe.es/gazeta/dias/1833/06/06/pdfs/GMD-1833-69.pdf#page=2","Abrir facsímil")</f>
        <v>Abrir facsímil</v>
      </c>
      <c r="K1787" s="3" t="s">
        <v>24</v>
      </c>
    </row>
    <row r="1788" spans="1:11" ht="42" customHeight="1">
      <c r="A1788" s="2" t="s">
        <v>4127</v>
      </c>
      <c r="B1788" s="2" t="s">
        <v>4127</v>
      </c>
      <c r="C1788" s="2" t="s">
        <v>17</v>
      </c>
      <c r="D1788" s="2" t="s">
        <v>18</v>
      </c>
      <c r="E1788" s="5" t="s">
        <v>132</v>
      </c>
      <c r="F1788" s="3" t="s">
        <v>133</v>
      </c>
      <c r="G1788" s="3" t="s">
        <v>37</v>
      </c>
      <c r="H1788" s="2" t="s">
        <v>22</v>
      </c>
      <c r="I1788" s="2" t="s">
        <v>4145</v>
      </c>
      <c r="J1788" s="3" t="str">
        <f>HYPERLINK("https://www.boe.es/gazeta/dias/1833/06/13/pdfs/GMD-1833-72.pdf#page=2","Abrir facsímil")</f>
        <v>Abrir facsímil</v>
      </c>
      <c r="K1788" s="3" t="s">
        <v>24</v>
      </c>
    </row>
    <row r="1789" spans="1:11" ht="42" customHeight="1">
      <c r="A1789" s="2" t="s">
        <v>4127</v>
      </c>
      <c r="B1789" s="2" t="s">
        <v>4127</v>
      </c>
      <c r="C1789" s="2" t="s">
        <v>17</v>
      </c>
      <c r="D1789" s="2" t="s">
        <v>18</v>
      </c>
      <c r="E1789" s="5" t="s">
        <v>102</v>
      </c>
      <c r="F1789" s="3" t="s">
        <v>103</v>
      </c>
      <c r="G1789" s="3" t="s">
        <v>37</v>
      </c>
      <c r="H1789" s="2" t="s">
        <v>22</v>
      </c>
      <c r="I1789" s="2" t="s">
        <v>4146</v>
      </c>
      <c r="J1789" s="3" t="str">
        <f>HYPERLINK("https://www.boe.es/gazeta/dias/1833/06/18/pdfs/GMD-1833-74.pdf#page=2","Abrir facsímil")</f>
        <v>Abrir facsímil</v>
      </c>
      <c r="K1789" s="3" t="s">
        <v>24</v>
      </c>
    </row>
    <row r="1790" spans="1:11" ht="42" customHeight="1">
      <c r="A1790" s="2" t="s">
        <v>4127</v>
      </c>
      <c r="B1790" s="2" t="s">
        <v>4127</v>
      </c>
      <c r="C1790" s="2" t="s">
        <v>49</v>
      </c>
      <c r="D1790" s="2" t="s">
        <v>50</v>
      </c>
      <c r="E1790" s="5" t="s">
        <v>98</v>
      </c>
      <c r="F1790" s="3" t="s">
        <v>99</v>
      </c>
      <c r="G1790" s="3" t="s">
        <v>89</v>
      </c>
      <c r="H1790" s="2" t="s">
        <v>22</v>
      </c>
      <c r="I1790" s="2" t="s">
        <v>4147</v>
      </c>
      <c r="J1790" s="3" t="str">
        <f>HYPERLINK("https://www.boe.es/gazeta/dias/1833/07/04/pdfs/GMD-1833-81.pdf#page=3","Abrir facsímil")</f>
        <v>Abrir facsímil</v>
      </c>
      <c r="K1790" s="3" t="s">
        <v>24</v>
      </c>
    </row>
    <row r="1791" spans="1:11" ht="42" customHeight="1">
      <c r="A1791" s="2" t="s">
        <v>4127</v>
      </c>
      <c r="B1791" s="2" t="s">
        <v>4127</v>
      </c>
      <c r="C1791" s="2" t="s">
        <v>26</v>
      </c>
      <c r="D1791" s="2" t="s">
        <v>18</v>
      </c>
      <c r="E1791" s="5" t="s">
        <v>659</v>
      </c>
      <c r="F1791" s="3" t="s">
        <v>660</v>
      </c>
      <c r="G1791" s="3" t="s">
        <v>37</v>
      </c>
      <c r="H1791" s="2" t="s">
        <v>22</v>
      </c>
      <c r="I1791" s="2" t="s">
        <v>4148</v>
      </c>
      <c r="J1791" s="3" t="str">
        <f>HYPERLINK("https://www.boe.es/gazeta/dias/1833/07/09/pdfs/GMD-1833-83.pdf#page=2","Abrir facsímil")</f>
        <v>Abrir facsímil</v>
      </c>
      <c r="K1791" s="3" t="s">
        <v>24</v>
      </c>
    </row>
    <row r="1792" spans="1:11" ht="42" customHeight="1">
      <c r="A1792" s="2" t="s">
        <v>4127</v>
      </c>
      <c r="B1792" s="2" t="s">
        <v>4127</v>
      </c>
      <c r="C1792" s="2" t="s">
        <v>26</v>
      </c>
      <c r="D1792" s="2" t="s">
        <v>18</v>
      </c>
      <c r="E1792" s="5" t="s">
        <v>352</v>
      </c>
      <c r="F1792" s="3" t="s">
        <v>353</v>
      </c>
      <c r="G1792" s="3" t="s">
        <v>37</v>
      </c>
      <c r="H1792" s="2" t="s">
        <v>22</v>
      </c>
      <c r="I1792" s="2" t="s">
        <v>4149</v>
      </c>
      <c r="J1792" s="3" t="str">
        <f>HYPERLINK("https://www.boe.es/gazeta/dias/1833/07/13/pdfs/GMD-1833-85.pdf#page=2","Abrir facsímil")</f>
        <v>Abrir facsímil</v>
      </c>
      <c r="K1792" s="3" t="s">
        <v>24</v>
      </c>
    </row>
    <row r="1793" spans="1:11" ht="42" customHeight="1">
      <c r="A1793" s="2" t="s">
        <v>4127</v>
      </c>
      <c r="B1793" s="2" t="s">
        <v>4127</v>
      </c>
      <c r="C1793" s="2" t="s">
        <v>49</v>
      </c>
      <c r="D1793" s="2" t="s">
        <v>50</v>
      </c>
      <c r="E1793" s="5" t="s">
        <v>443</v>
      </c>
      <c r="F1793" s="3" t="s">
        <v>444</v>
      </c>
      <c r="G1793" s="3" t="s">
        <v>37</v>
      </c>
      <c r="H1793" s="2" t="s">
        <v>22</v>
      </c>
      <c r="I1793" s="2" t="s">
        <v>4150</v>
      </c>
      <c r="J1793" s="3" t="str">
        <f>HYPERLINK("https://www.boe.es/gazeta/dias/1833/07/25/pdfs/GMD-1833-90.pdf#page=2","Abrir facsímil")</f>
        <v>Abrir facsímil</v>
      </c>
      <c r="K1793" s="3" t="s">
        <v>24</v>
      </c>
    </row>
    <row r="1794" spans="1:11" ht="42" customHeight="1">
      <c r="A1794" s="2" t="s">
        <v>4127</v>
      </c>
      <c r="B1794" s="2" t="s">
        <v>4127</v>
      </c>
      <c r="C1794" s="2" t="s">
        <v>17</v>
      </c>
      <c r="D1794" s="2" t="s">
        <v>18</v>
      </c>
      <c r="E1794" s="5" t="s">
        <v>566</v>
      </c>
      <c r="F1794" s="3" t="s">
        <v>567</v>
      </c>
      <c r="G1794" s="3" t="s">
        <v>37</v>
      </c>
      <c r="H1794" s="2" t="s">
        <v>22</v>
      </c>
      <c r="I1794" s="2" t="s">
        <v>4151</v>
      </c>
      <c r="J1794" s="3" t="str">
        <f>HYPERLINK("https://www.boe.es/gazeta/dias/1833/07/30/pdfs/GMD-1833-92.pdf#page=2","Abrir facsímil")</f>
        <v>Abrir facsímil</v>
      </c>
      <c r="K1794" s="3" t="s">
        <v>24</v>
      </c>
    </row>
    <row r="1795" spans="1:11" ht="42" customHeight="1">
      <c r="A1795" s="2" t="s">
        <v>4127</v>
      </c>
      <c r="B1795" s="2" t="s">
        <v>4127</v>
      </c>
      <c r="C1795" s="2" t="s">
        <v>26</v>
      </c>
      <c r="D1795" s="2" t="s">
        <v>18</v>
      </c>
      <c r="E1795" s="5" t="s">
        <v>566</v>
      </c>
      <c r="F1795" s="3" t="s">
        <v>567</v>
      </c>
      <c r="G1795" s="3" t="s">
        <v>89</v>
      </c>
      <c r="H1795" s="2" t="s">
        <v>22</v>
      </c>
      <c r="I1795" s="2" t="s">
        <v>4152</v>
      </c>
      <c r="J1795" s="3" t="str">
        <f>HYPERLINK("https://www.boe.es/gazeta/dias/1833/07/30/pdfs/GMD-1833-92.pdf#page=3","Abrir facsímil")</f>
        <v>Abrir facsímil</v>
      </c>
      <c r="K1795" s="3" t="s">
        <v>24</v>
      </c>
    </row>
    <row r="1796" spans="1:11" ht="42" customHeight="1">
      <c r="A1796" s="2" t="s">
        <v>4127</v>
      </c>
      <c r="B1796" s="2" t="s">
        <v>4127</v>
      </c>
      <c r="C1796" s="2" t="s">
        <v>26</v>
      </c>
      <c r="D1796" s="2" t="s">
        <v>18</v>
      </c>
      <c r="E1796" s="5" t="s">
        <v>319</v>
      </c>
      <c r="F1796" s="3" t="s">
        <v>320</v>
      </c>
      <c r="G1796" s="3" t="s">
        <v>89</v>
      </c>
      <c r="H1796" s="2" t="s">
        <v>22</v>
      </c>
      <c r="I1796" s="2" t="s">
        <v>4153</v>
      </c>
      <c r="J1796" s="3" t="str">
        <f>HYPERLINK("https://www.boe.es/gazeta/dias/1833/08/03/pdfs/GMD-1833-94.pdf#page=3","Abrir facsímil")</f>
        <v>Abrir facsímil</v>
      </c>
      <c r="K1796" s="3" t="s">
        <v>24</v>
      </c>
    </row>
    <row r="1797" spans="1:11" ht="42" customHeight="1">
      <c r="A1797" s="2" t="s">
        <v>4127</v>
      </c>
      <c r="B1797" s="2" t="s">
        <v>4127</v>
      </c>
      <c r="C1797" s="2" t="s">
        <v>297</v>
      </c>
      <c r="D1797" s="2" t="s">
        <v>18</v>
      </c>
      <c r="E1797" s="5" t="s">
        <v>876</v>
      </c>
      <c r="F1797" s="3" t="s">
        <v>877</v>
      </c>
      <c r="G1797" s="3" t="s">
        <v>2119</v>
      </c>
      <c r="H1797" s="2" t="s">
        <v>22</v>
      </c>
      <c r="I1797" s="2" t="s">
        <v>4154</v>
      </c>
      <c r="J1797" s="3" t="str">
        <f>HYPERLINK("https://www.boe.es/gazeta/dias/1833/08/06/pdfs/GMD-1833-95.pdf#page=2","Abrir facsímil")</f>
        <v>Abrir facsímil</v>
      </c>
      <c r="K1797" s="3" t="s">
        <v>24</v>
      </c>
    </row>
    <row r="1798" spans="1:11" ht="42" customHeight="1">
      <c r="A1798" s="2" t="s">
        <v>4127</v>
      </c>
      <c r="B1798" s="2" t="s">
        <v>4127</v>
      </c>
      <c r="C1798" s="2" t="s">
        <v>49</v>
      </c>
      <c r="D1798" s="2" t="s">
        <v>50</v>
      </c>
      <c r="E1798" s="5" t="s">
        <v>227</v>
      </c>
      <c r="F1798" s="3" t="s">
        <v>228</v>
      </c>
      <c r="G1798" s="3" t="s">
        <v>37</v>
      </c>
      <c r="H1798" s="2" t="s">
        <v>22</v>
      </c>
      <c r="I1798" s="2" t="s">
        <v>4155</v>
      </c>
      <c r="J1798" s="3" t="str">
        <f>HYPERLINK("https://www.boe.es/gazeta/dias/1833/08/08/pdfs/GMD-1833-96.pdf#page=2","Abrir facsímil")</f>
        <v>Abrir facsímil</v>
      </c>
      <c r="K1798" s="3" t="s">
        <v>24</v>
      </c>
    </row>
    <row r="1799" spans="1:11" ht="42" customHeight="1">
      <c r="A1799" s="2" t="s">
        <v>4127</v>
      </c>
      <c r="B1799" s="2" t="s">
        <v>4127</v>
      </c>
      <c r="C1799" s="2" t="s">
        <v>49</v>
      </c>
      <c r="D1799" s="2" t="s">
        <v>50</v>
      </c>
      <c r="E1799" s="5" t="s">
        <v>573</v>
      </c>
      <c r="F1799" s="3" t="s">
        <v>574</v>
      </c>
      <c r="G1799" s="3" t="s">
        <v>37</v>
      </c>
      <c r="H1799" s="2" t="s">
        <v>22</v>
      </c>
      <c r="I1799" s="2" t="s">
        <v>4156</v>
      </c>
      <c r="J1799" s="3" t="str">
        <f>HYPERLINK("https://www.boe.es/gazeta/dias/1833/08/10/pdfs/GMD-1833-97.pdf#page=2","Abrir facsímil")</f>
        <v>Abrir facsímil</v>
      </c>
      <c r="K1799" s="3" t="s">
        <v>24</v>
      </c>
    </row>
    <row r="1800" spans="1:11" ht="42" customHeight="1">
      <c r="A1800" s="2" t="s">
        <v>4127</v>
      </c>
      <c r="B1800" s="2" t="s">
        <v>4127</v>
      </c>
      <c r="C1800" s="2" t="s">
        <v>33</v>
      </c>
      <c r="D1800" s="2" t="s">
        <v>34</v>
      </c>
      <c r="E1800" s="5" t="s">
        <v>681</v>
      </c>
      <c r="F1800" s="3" t="s">
        <v>682</v>
      </c>
      <c r="G1800" s="3" t="s">
        <v>89</v>
      </c>
      <c r="H1800" s="2" t="s">
        <v>22</v>
      </c>
      <c r="I1800" s="2" t="s">
        <v>4157</v>
      </c>
      <c r="J1800" s="3" t="str">
        <f>HYPERLINK("https://www.boe.es/gazeta/dias/1833/08/13/pdfs/GMD-1833-98.pdf#page=3","Abrir facsímil")</f>
        <v>Abrir facsímil</v>
      </c>
      <c r="K1800" s="3" t="s">
        <v>24</v>
      </c>
    </row>
    <row r="1801" spans="1:11" ht="42" customHeight="1">
      <c r="A1801" s="2" t="s">
        <v>4127</v>
      </c>
      <c r="B1801" s="2" t="s">
        <v>4127</v>
      </c>
      <c r="C1801" s="2" t="s">
        <v>33</v>
      </c>
      <c r="D1801" s="2" t="s">
        <v>34</v>
      </c>
      <c r="E1801" s="5" t="s">
        <v>681</v>
      </c>
      <c r="F1801" s="3" t="s">
        <v>682</v>
      </c>
      <c r="G1801" s="3" t="s">
        <v>21</v>
      </c>
      <c r="H1801" s="2" t="s">
        <v>22</v>
      </c>
      <c r="I1801" s="2" t="s">
        <v>4158</v>
      </c>
      <c r="J1801" s="3" t="str">
        <f>HYPERLINK("https://www.boe.es/gazeta/dias/1833/08/13/pdfs/GMD-1833-98.pdf#page=4","Abrir facsímil")</f>
        <v>Abrir facsímil</v>
      </c>
      <c r="K1801" s="3" t="s">
        <v>24</v>
      </c>
    </row>
    <row r="1802" spans="1:11" ht="42" customHeight="1">
      <c r="A1802" s="2" t="s">
        <v>4127</v>
      </c>
      <c r="B1802" s="2" t="s">
        <v>4127</v>
      </c>
      <c r="C1802" s="2" t="s">
        <v>49</v>
      </c>
      <c r="D1802" s="2" t="s">
        <v>50</v>
      </c>
      <c r="E1802" s="5" t="s">
        <v>587</v>
      </c>
      <c r="F1802" s="3" t="s">
        <v>588</v>
      </c>
      <c r="G1802" s="3" t="s">
        <v>89</v>
      </c>
      <c r="H1802" s="2" t="s">
        <v>22</v>
      </c>
      <c r="I1802" s="2" t="s">
        <v>4159</v>
      </c>
      <c r="J1802" s="3" t="str">
        <f>HYPERLINK("https://www.boe.es/gazeta/dias/1833/09/03/pdfs/GMD-1833-107.pdf#page=3","Abrir facsímil")</f>
        <v>Abrir facsímil</v>
      </c>
      <c r="K1802" s="3" t="s">
        <v>24</v>
      </c>
    </row>
    <row r="1803" spans="1:11" ht="42" customHeight="1">
      <c r="A1803" s="2" t="s">
        <v>4127</v>
      </c>
      <c r="B1803" s="2" t="s">
        <v>4127</v>
      </c>
      <c r="C1803" s="2" t="s">
        <v>17</v>
      </c>
      <c r="D1803" s="2" t="s">
        <v>18</v>
      </c>
      <c r="E1803" s="5" t="s">
        <v>3103</v>
      </c>
      <c r="F1803" s="3" t="s">
        <v>3104</v>
      </c>
      <c r="G1803" s="3" t="s">
        <v>37</v>
      </c>
      <c r="H1803" s="2" t="s">
        <v>22</v>
      </c>
      <c r="I1803" s="2" t="s">
        <v>4160</v>
      </c>
      <c r="J1803" s="3" t="str">
        <f>HYPERLINK("https://www.boe.es/gazeta/dias/1833/09/10/pdfs/GMD-1833-110.pdf#page=2","Abrir facsímil")</f>
        <v>Abrir facsímil</v>
      </c>
      <c r="K1803" s="3" t="s">
        <v>24</v>
      </c>
    </row>
    <row r="1804" spans="1:11" ht="42" customHeight="1">
      <c r="A1804" s="2" t="s">
        <v>4127</v>
      </c>
      <c r="B1804" s="2" t="s">
        <v>4127</v>
      </c>
      <c r="C1804" s="2" t="s">
        <v>26</v>
      </c>
      <c r="D1804" s="2" t="s">
        <v>18</v>
      </c>
      <c r="E1804" s="5" t="s">
        <v>671</v>
      </c>
      <c r="F1804" s="3" t="s">
        <v>672</v>
      </c>
      <c r="G1804" s="3" t="s">
        <v>89</v>
      </c>
      <c r="H1804" s="2" t="s">
        <v>22</v>
      </c>
      <c r="I1804" s="2" t="s">
        <v>4161</v>
      </c>
      <c r="J1804" s="3" t="str">
        <f>HYPERLINK("https://www.boe.es/gazeta/dias/1833/11/28/pdfs/GMD-1833-151.pdf#page=3","Abrir facsímil")</f>
        <v>Abrir facsímil</v>
      </c>
      <c r="K1804" s="3" t="s">
        <v>24</v>
      </c>
    </row>
    <row r="1805" spans="1:11" ht="42" customHeight="1">
      <c r="A1805" s="2" t="s">
        <v>4127</v>
      </c>
      <c r="B1805" s="2" t="s">
        <v>4127</v>
      </c>
      <c r="C1805" s="2" t="s">
        <v>49</v>
      </c>
      <c r="D1805" s="2" t="s">
        <v>50</v>
      </c>
      <c r="E1805" s="5" t="s">
        <v>277</v>
      </c>
      <c r="F1805" s="3" t="s">
        <v>278</v>
      </c>
      <c r="G1805" s="3" t="s">
        <v>21</v>
      </c>
      <c r="H1805" s="2" t="s">
        <v>22</v>
      </c>
      <c r="I1805" s="2" t="s">
        <v>4162</v>
      </c>
      <c r="J1805" s="3" t="str">
        <f>HYPERLINK("https://www.boe.es/gazeta/dias/1833/12/12/pdfs/GMD-1833-158.pdf#page=4","Abrir facsímil")</f>
        <v>Abrir facsímil</v>
      </c>
      <c r="K1805" s="3" t="s">
        <v>24</v>
      </c>
    </row>
    <row r="1806" spans="1:11" ht="42" customHeight="1">
      <c r="A1806" s="2" t="s">
        <v>4127</v>
      </c>
      <c r="B1806" s="2" t="s">
        <v>4127</v>
      </c>
      <c r="C1806" s="2" t="s">
        <v>33</v>
      </c>
      <c r="D1806" s="2" t="s">
        <v>34</v>
      </c>
      <c r="E1806" s="5" t="s">
        <v>601</v>
      </c>
      <c r="F1806" s="3" t="s">
        <v>602</v>
      </c>
      <c r="G1806" s="3" t="s">
        <v>37</v>
      </c>
      <c r="H1806" s="2" t="s">
        <v>22</v>
      </c>
      <c r="I1806" s="2" t="s">
        <v>4163</v>
      </c>
      <c r="J1806" s="3" t="str">
        <f>HYPERLINK("https://www.boe.es/gazeta/dias/1833/12/21/pdfs/GMD-1833-163.pdf#page=2","Abrir facsímil")</f>
        <v>Abrir facsímil</v>
      </c>
      <c r="K1806" s="3" t="s">
        <v>24</v>
      </c>
    </row>
    <row r="1807" spans="1:11" ht="42" customHeight="1">
      <c r="A1807" s="2" t="s">
        <v>4127</v>
      </c>
      <c r="B1807" s="2" t="s">
        <v>4127</v>
      </c>
      <c r="C1807" s="2" t="s">
        <v>49</v>
      </c>
      <c r="D1807" s="2" t="s">
        <v>50</v>
      </c>
      <c r="E1807" s="5" t="s">
        <v>298</v>
      </c>
      <c r="F1807" s="3" t="s">
        <v>299</v>
      </c>
      <c r="G1807" s="3" t="s">
        <v>1595</v>
      </c>
      <c r="H1807" s="2" t="s">
        <v>22</v>
      </c>
      <c r="I1807" s="2" t="s">
        <v>4164</v>
      </c>
      <c r="J1807" s="3" t="str">
        <f>HYPERLINK("https://www.boe.es/gazeta/dias/1833/12/26/pdfs/GMD-1833-165.pdf#page=2","Abrir facsímil")</f>
        <v>Abrir facsímil</v>
      </c>
      <c r="K1807" s="3" t="s">
        <v>24</v>
      </c>
    </row>
    <row r="1808" spans="1:11" ht="42" customHeight="1">
      <c r="A1808" s="2" t="s">
        <v>4165</v>
      </c>
      <c r="B1808" s="2" t="s">
        <v>4166</v>
      </c>
      <c r="C1808" s="2" t="s">
        <v>131</v>
      </c>
      <c r="D1808" s="2" t="s">
        <v>18</v>
      </c>
      <c r="E1808" s="5" t="s">
        <v>461</v>
      </c>
      <c r="F1808" s="3" t="s">
        <v>462</v>
      </c>
      <c r="G1808" s="3" t="s">
        <v>56</v>
      </c>
      <c r="H1808" s="2" t="s">
        <v>22</v>
      </c>
      <c r="I1808" s="2" t="s">
        <v>4167</v>
      </c>
      <c r="J1808" s="3" t="str">
        <f>HYPERLINK("https://www.boe.es/gazeta/dias/1833/01/26/pdfs/GMD-1833-12.pdf#page=1","Abrir facsímil")</f>
        <v>Abrir facsímil</v>
      </c>
      <c r="K1808" s="3" t="s">
        <v>24</v>
      </c>
    </row>
    <row r="1809" spans="1:11" ht="42" customHeight="1">
      <c r="A1809" s="2" t="s">
        <v>4168</v>
      </c>
      <c r="B1809" s="2" t="s">
        <v>4169</v>
      </c>
      <c r="C1809" s="2" t="s">
        <v>33</v>
      </c>
      <c r="D1809" s="2" t="s">
        <v>34</v>
      </c>
      <c r="E1809" s="5" t="s">
        <v>159</v>
      </c>
      <c r="F1809" s="3" t="s">
        <v>160</v>
      </c>
      <c r="G1809" s="3" t="s">
        <v>175</v>
      </c>
      <c r="H1809" s="2" t="s">
        <v>22</v>
      </c>
      <c r="I1809" s="2" t="s">
        <v>4170</v>
      </c>
      <c r="J1809" s="3" t="str">
        <f>HYPERLINK("https://www.boe.es/gazeta/dias/1833/09/24/pdfs/GMD-1833-116.pdf#page=7","Abrir facsímil")</f>
        <v>Abrir facsímil</v>
      </c>
      <c r="K1809" s="3" t="s">
        <v>24</v>
      </c>
    </row>
    <row r="1810" spans="1:11" ht="42" customHeight="1">
      <c r="A1810" s="2" t="s">
        <v>4171</v>
      </c>
      <c r="B1810" s="2" t="s">
        <v>4172</v>
      </c>
      <c r="C1810" s="2" t="s">
        <v>122</v>
      </c>
      <c r="D1810" s="2" t="s">
        <v>18</v>
      </c>
      <c r="E1810" s="5" t="s">
        <v>470</v>
      </c>
      <c r="F1810" s="3" t="s">
        <v>471</v>
      </c>
      <c r="G1810" s="3" t="s">
        <v>37</v>
      </c>
      <c r="H1810" s="2" t="s">
        <v>22</v>
      </c>
      <c r="I1810" s="2" t="s">
        <v>4173</v>
      </c>
      <c r="J1810" s="3" t="str">
        <f>HYPERLINK("https://www.boe.es/gazeta/dias/1833/12/28/pdfs/GMD-1833-166.pdf#page=2","Abrir facsímil")</f>
        <v>Abrir facsímil</v>
      </c>
      <c r="K1810" s="3" t="s">
        <v>24</v>
      </c>
    </row>
    <row r="1811" spans="1:11" ht="42" customHeight="1">
      <c r="A1811" s="2" t="s">
        <v>4174</v>
      </c>
      <c r="B1811" s="2" t="s">
        <v>4175</v>
      </c>
      <c r="C1811" s="2" t="s">
        <v>26</v>
      </c>
      <c r="D1811" s="2" t="s">
        <v>18</v>
      </c>
      <c r="E1811" s="5" t="s">
        <v>452</v>
      </c>
      <c r="F1811" s="3" t="s">
        <v>453</v>
      </c>
      <c r="G1811" s="3" t="s">
        <v>37</v>
      </c>
      <c r="H1811" s="2" t="s">
        <v>22</v>
      </c>
      <c r="I1811" s="2" t="s">
        <v>4176</v>
      </c>
      <c r="J1811" s="3" t="str">
        <f>HYPERLINK("https://www.boe.es/gazeta/dias/1833/12/17/pdfs/GMD-1833-161.pdf#page=2","Abrir facsímil")</f>
        <v>Abrir facsímil</v>
      </c>
      <c r="K1811" s="3" t="s">
        <v>24</v>
      </c>
    </row>
    <row r="1812" spans="1:11" ht="42" customHeight="1">
      <c r="A1812" s="2" t="s">
        <v>4177</v>
      </c>
      <c r="B1812" s="2" t="s">
        <v>4178</v>
      </c>
      <c r="C1812" s="2" t="s">
        <v>49</v>
      </c>
      <c r="D1812" s="2" t="s">
        <v>50</v>
      </c>
      <c r="E1812" s="5" t="s">
        <v>452</v>
      </c>
      <c r="F1812" s="3" t="s">
        <v>453</v>
      </c>
      <c r="G1812" s="3" t="s">
        <v>56</v>
      </c>
      <c r="H1812" s="2" t="s">
        <v>22</v>
      </c>
      <c r="I1812" s="2" t="s">
        <v>4179</v>
      </c>
      <c r="J1812" s="3" t="str">
        <f>HYPERLINK("https://www.boe.es/gazeta/dias/1833/12/17/pdfs/GMD-1833-161.pdf#page=1","Abrir facsímil")</f>
        <v>Abrir facsímil</v>
      </c>
      <c r="K1812" s="3" t="s">
        <v>24</v>
      </c>
    </row>
    <row r="1813" spans="1:11" ht="42" customHeight="1">
      <c r="A1813" s="2" t="s">
        <v>4180</v>
      </c>
      <c r="B1813" s="2" t="s">
        <v>4181</v>
      </c>
      <c r="C1813" s="2" t="s">
        <v>26</v>
      </c>
      <c r="D1813" s="2" t="s">
        <v>18</v>
      </c>
      <c r="E1813" s="5" t="s">
        <v>417</v>
      </c>
      <c r="F1813" s="3" t="s">
        <v>418</v>
      </c>
      <c r="G1813" s="3" t="s">
        <v>21</v>
      </c>
      <c r="H1813" s="2" t="s">
        <v>22</v>
      </c>
      <c r="I1813" s="2" t="s">
        <v>4182</v>
      </c>
      <c r="J1813" s="3" t="str">
        <f>HYPERLINK("https://www.boe.es/gazeta/dias/1833/04/09/pdfs/GMD-1833-44.pdf#page=4","Abrir facsímil")</f>
        <v>Abrir facsímil</v>
      </c>
      <c r="K1813" s="3" t="s">
        <v>24</v>
      </c>
    </row>
    <row r="1814" spans="1:11" ht="42" customHeight="1">
      <c r="A1814" s="2" t="s">
        <v>4183</v>
      </c>
      <c r="B1814" s="2" t="s">
        <v>4183</v>
      </c>
      <c r="C1814" s="2" t="s">
        <v>17</v>
      </c>
      <c r="D1814" s="2" t="s">
        <v>18</v>
      </c>
      <c r="E1814" s="5" t="s">
        <v>511</v>
      </c>
      <c r="F1814" s="3" t="s">
        <v>512</v>
      </c>
      <c r="G1814" s="3" t="s">
        <v>89</v>
      </c>
      <c r="H1814" s="2" t="s">
        <v>22</v>
      </c>
      <c r="I1814" s="2" t="s">
        <v>4184</v>
      </c>
      <c r="J1814" s="3" t="str">
        <f>HYPERLINK("https://www.boe.es/gazeta/dias/1833/03/28/pdfs/GMD-1833-38.pdf#page=3","Abrir facsímil")</f>
        <v>Abrir facsímil</v>
      </c>
      <c r="K1814" s="3" t="s">
        <v>24</v>
      </c>
    </row>
    <row r="1815" spans="1:11" ht="42" customHeight="1">
      <c r="A1815" s="2" t="s">
        <v>4185</v>
      </c>
      <c r="B1815" s="2" t="s">
        <v>4185</v>
      </c>
      <c r="C1815" s="2" t="s">
        <v>33</v>
      </c>
      <c r="D1815" s="2" t="s">
        <v>34</v>
      </c>
      <c r="E1815" s="5" t="s">
        <v>159</v>
      </c>
      <c r="F1815" s="3" t="s">
        <v>160</v>
      </c>
      <c r="G1815" s="3" t="s">
        <v>89</v>
      </c>
      <c r="H1815" s="2" t="s">
        <v>22</v>
      </c>
      <c r="I1815" s="2" t="s">
        <v>4186</v>
      </c>
      <c r="J1815" s="3" t="str">
        <f>HYPERLINK("https://www.boe.es/gazeta/dias/1833/09/24/pdfs/GMD-1833-116.pdf#page=3","Abrir facsímil")</f>
        <v>Abrir facsímil</v>
      </c>
      <c r="K1815" s="3" t="s">
        <v>24</v>
      </c>
    </row>
    <row r="1816" spans="1:11" ht="42" customHeight="1">
      <c r="A1816" s="2" t="s">
        <v>4187</v>
      </c>
      <c r="B1816" s="2" t="s">
        <v>4188</v>
      </c>
      <c r="C1816" s="2" t="s">
        <v>122</v>
      </c>
      <c r="D1816" s="2" t="s">
        <v>18</v>
      </c>
      <c r="E1816" s="5" t="s">
        <v>95</v>
      </c>
      <c r="F1816" s="3" t="s">
        <v>96</v>
      </c>
      <c r="G1816" s="3" t="s">
        <v>21</v>
      </c>
      <c r="H1816" s="2" t="s">
        <v>22</v>
      </c>
      <c r="I1816" s="2" t="s">
        <v>4189</v>
      </c>
      <c r="J1816" s="3" t="str">
        <f>HYPERLINK("https://www.boe.es/gazeta/dias/1833/06/20/pdfs/GMD-1833-75.pdf#page=4","Abrir facsímil")</f>
        <v>Abrir facsímil</v>
      </c>
      <c r="K1816" s="3" t="s">
        <v>24</v>
      </c>
    </row>
    <row r="1817" spans="1:11" ht="42" customHeight="1">
      <c r="A1817" s="2" t="s">
        <v>4190</v>
      </c>
      <c r="B1817" s="2" t="s">
        <v>4191</v>
      </c>
      <c r="C1817" s="2" t="s">
        <v>131</v>
      </c>
      <c r="D1817" s="2" t="s">
        <v>18</v>
      </c>
      <c r="E1817" s="5" t="s">
        <v>927</v>
      </c>
      <c r="F1817" s="3" t="s">
        <v>928</v>
      </c>
      <c r="G1817" s="3" t="s">
        <v>21</v>
      </c>
      <c r="H1817" s="2" t="s">
        <v>22</v>
      </c>
      <c r="I1817" s="2" t="s">
        <v>4192</v>
      </c>
      <c r="J1817" s="3" t="str">
        <f>HYPERLINK("https://www.boe.es/gazeta/dias/1833/10/01/pdfs/GMD-1833-120.pdf#page=4","Abrir facsímil")</f>
        <v>Abrir facsímil</v>
      </c>
      <c r="K1817" s="3" t="s">
        <v>24</v>
      </c>
    </row>
    <row r="1818" spans="1:11" ht="42" customHeight="1">
      <c r="A1818" s="2" t="s">
        <v>4193</v>
      </c>
      <c r="B1818" s="2" t="s">
        <v>4193</v>
      </c>
      <c r="C1818" s="2" t="s">
        <v>49</v>
      </c>
      <c r="D1818" s="2" t="s">
        <v>50</v>
      </c>
      <c r="E1818" s="5" t="s">
        <v>92</v>
      </c>
      <c r="F1818" s="3" t="s">
        <v>93</v>
      </c>
      <c r="G1818" s="3" t="s">
        <v>89</v>
      </c>
      <c r="H1818" s="2" t="s">
        <v>22</v>
      </c>
      <c r="I1818" s="2" t="s">
        <v>4194</v>
      </c>
      <c r="J1818" s="3" t="str">
        <f>HYPERLINK("https://www.boe.es/gazeta/dias/1833/05/21/pdfs/GMD-1833-62.pdf#page=3","Abrir facsímil")</f>
        <v>Abrir facsímil</v>
      </c>
      <c r="K1818" s="3" t="s">
        <v>24</v>
      </c>
    </row>
    <row r="1819" spans="1:11" ht="42" customHeight="1">
      <c r="A1819" s="2" t="s">
        <v>4195</v>
      </c>
      <c r="B1819" s="2" t="s">
        <v>4195</v>
      </c>
      <c r="C1819" s="2" t="s">
        <v>33</v>
      </c>
      <c r="D1819" s="2" t="s">
        <v>34</v>
      </c>
      <c r="E1819" s="5" t="s">
        <v>1882</v>
      </c>
      <c r="F1819" s="3" t="s">
        <v>1883</v>
      </c>
      <c r="G1819" s="3" t="s">
        <v>89</v>
      </c>
      <c r="H1819" s="2" t="s">
        <v>22</v>
      </c>
      <c r="I1819" s="2" t="s">
        <v>4196</v>
      </c>
      <c r="J1819" s="3" t="str">
        <f>HYPERLINK("https://www.boe.es/gazeta/dias/1833/04/16/pdfs/GMD-1833-47.pdf#page=3","Abrir facsímil")</f>
        <v>Abrir facsímil</v>
      </c>
      <c r="K1819" s="3" t="s">
        <v>24</v>
      </c>
    </row>
    <row r="1820" spans="1:11" ht="42" customHeight="1">
      <c r="A1820" s="2" t="s">
        <v>4197</v>
      </c>
      <c r="B1820" s="2" t="s">
        <v>4197</v>
      </c>
      <c r="C1820" s="2" t="s">
        <v>33</v>
      </c>
      <c r="D1820" s="2" t="s">
        <v>34</v>
      </c>
      <c r="E1820" s="5" t="s">
        <v>369</v>
      </c>
      <c r="F1820" s="3" t="s">
        <v>370</v>
      </c>
      <c r="G1820" s="3" t="s">
        <v>56</v>
      </c>
      <c r="H1820" s="2" t="s">
        <v>22</v>
      </c>
      <c r="I1820" s="2" t="s">
        <v>4198</v>
      </c>
      <c r="J1820" s="3" t="str">
        <f>HYPERLINK("https://www.boe.es/gazeta/dias/1833/07/27/pdfs/GMD-1833-91.pdf#page=1","Abrir facsímil")</f>
        <v>Abrir facsímil</v>
      </c>
      <c r="K1820" s="3" t="s">
        <v>24</v>
      </c>
    </row>
    <row r="1821" spans="1:11" ht="42" customHeight="1">
      <c r="A1821" s="2" t="s">
        <v>4199</v>
      </c>
      <c r="B1821" s="2" t="s">
        <v>4199</v>
      </c>
      <c r="C1821" s="2" t="s">
        <v>33</v>
      </c>
      <c r="D1821" s="2" t="s">
        <v>34</v>
      </c>
      <c r="E1821" s="5" t="s">
        <v>436</v>
      </c>
      <c r="F1821" s="3" t="s">
        <v>437</v>
      </c>
      <c r="G1821" s="3" t="s">
        <v>89</v>
      </c>
      <c r="H1821" s="2" t="s">
        <v>22</v>
      </c>
      <c r="I1821" s="2" t="s">
        <v>4200</v>
      </c>
      <c r="J1821" s="3" t="str">
        <f>HYPERLINK("https://www.boe.es/gazeta/dias/1833/03/23/pdfs/GMD-1833-36.pdf#page=3","Abrir facsímil")</f>
        <v>Abrir facsímil</v>
      </c>
      <c r="K1821" s="3" t="s">
        <v>24</v>
      </c>
    </row>
    <row r="1822" spans="1:11" ht="42" customHeight="1">
      <c r="A1822" s="2" t="s">
        <v>4199</v>
      </c>
      <c r="B1822" s="2" t="s">
        <v>4199</v>
      </c>
      <c r="C1822" s="2" t="s">
        <v>33</v>
      </c>
      <c r="D1822" s="2" t="s">
        <v>34</v>
      </c>
      <c r="E1822" s="5" t="s">
        <v>514</v>
      </c>
      <c r="F1822" s="3" t="s">
        <v>515</v>
      </c>
      <c r="G1822" s="3" t="s">
        <v>516</v>
      </c>
      <c r="H1822" s="2" t="s">
        <v>22</v>
      </c>
      <c r="I1822" s="2" t="s">
        <v>4201</v>
      </c>
      <c r="J1822" s="3" t="str">
        <f>HYPERLINK("https://www.boe.es/gazeta/dias/1833/04/06/pdfs/GMD-1833-42.pdf#page=3","Abrir facsímil")</f>
        <v>Abrir facsímil</v>
      </c>
      <c r="K1822" s="3" t="s">
        <v>24</v>
      </c>
    </row>
    <row r="1823" spans="1:11" ht="42" customHeight="1">
      <c r="A1823" s="2" t="s">
        <v>4199</v>
      </c>
      <c r="B1823" s="2" t="s">
        <v>4199</v>
      </c>
      <c r="C1823" s="2" t="s">
        <v>49</v>
      </c>
      <c r="D1823" s="2" t="s">
        <v>50</v>
      </c>
      <c r="E1823" s="5" t="s">
        <v>531</v>
      </c>
      <c r="F1823" s="3" t="s">
        <v>532</v>
      </c>
      <c r="G1823" s="3" t="s">
        <v>21</v>
      </c>
      <c r="H1823" s="2" t="s">
        <v>22</v>
      </c>
      <c r="I1823" s="2" t="s">
        <v>4202</v>
      </c>
      <c r="J1823" s="3" t="str">
        <f>HYPERLINK("https://www.boe.es/gazeta/dias/1833/05/09/pdfs/GMD-1833-57.pdf#page=4","Abrir facsímil")</f>
        <v>Abrir facsímil</v>
      </c>
      <c r="K1823" s="3" t="s">
        <v>24</v>
      </c>
    </row>
    <row r="1824" spans="1:11" ht="42" customHeight="1">
      <c r="A1824" s="2" t="s">
        <v>4199</v>
      </c>
      <c r="B1824" s="2" t="s">
        <v>4199</v>
      </c>
      <c r="C1824" s="2" t="s">
        <v>297</v>
      </c>
      <c r="D1824" s="2" t="s">
        <v>18</v>
      </c>
      <c r="E1824" s="5" t="s">
        <v>548</v>
      </c>
      <c r="F1824" s="3" t="s">
        <v>549</v>
      </c>
      <c r="G1824" s="3" t="s">
        <v>89</v>
      </c>
      <c r="H1824" s="2" t="s">
        <v>22</v>
      </c>
      <c r="I1824" s="2" t="s">
        <v>4203</v>
      </c>
      <c r="J1824" s="3" t="str">
        <f>HYPERLINK("https://www.boe.es/gazeta/dias/1833/06/22/pdfs/GMD-1833-76.pdf#page=3","Abrir facsímil")</f>
        <v>Abrir facsímil</v>
      </c>
      <c r="K1824" s="3" t="s">
        <v>24</v>
      </c>
    </row>
    <row r="1825" spans="1:11" ht="42" customHeight="1">
      <c r="A1825" s="2" t="s">
        <v>4199</v>
      </c>
      <c r="B1825" s="2" t="s">
        <v>4199</v>
      </c>
      <c r="C1825" s="2" t="s">
        <v>33</v>
      </c>
      <c r="D1825" s="2" t="s">
        <v>34</v>
      </c>
      <c r="E1825" s="5" t="s">
        <v>98</v>
      </c>
      <c r="F1825" s="3" t="s">
        <v>99</v>
      </c>
      <c r="G1825" s="3" t="s">
        <v>89</v>
      </c>
      <c r="H1825" s="2" t="s">
        <v>22</v>
      </c>
      <c r="I1825" s="2" t="s">
        <v>4204</v>
      </c>
      <c r="J1825" s="3" t="str">
        <f>HYPERLINK("https://www.boe.es/gazeta/dias/1833/07/04/pdfs/GMD-1833-81.pdf#page=3","Abrir facsímil")</f>
        <v>Abrir facsímil</v>
      </c>
      <c r="K1825" s="3" t="s">
        <v>24</v>
      </c>
    </row>
    <row r="1826" spans="1:11" ht="42" customHeight="1">
      <c r="A1826" s="2" t="s">
        <v>4199</v>
      </c>
      <c r="B1826" s="2" t="s">
        <v>4199</v>
      </c>
      <c r="C1826" s="2" t="s">
        <v>33</v>
      </c>
      <c r="D1826" s="2" t="s">
        <v>34</v>
      </c>
      <c r="E1826" s="5" t="s">
        <v>1083</v>
      </c>
      <c r="F1826" s="3" t="s">
        <v>1084</v>
      </c>
      <c r="G1826" s="3" t="s">
        <v>37</v>
      </c>
      <c r="H1826" s="2" t="s">
        <v>22</v>
      </c>
      <c r="I1826" s="2" t="s">
        <v>4205</v>
      </c>
      <c r="J1826" s="3" t="str">
        <f>HYPERLINK("https://www.boe.es/gazeta/dias/1833/07/11/pdfs/GMD-1833-84.pdf#page=2","Abrir facsímil")</f>
        <v>Abrir facsímil</v>
      </c>
      <c r="K1826" s="3" t="s">
        <v>24</v>
      </c>
    </row>
    <row r="1827" spans="1:11" ht="42" customHeight="1">
      <c r="A1827" s="2" t="s">
        <v>4199</v>
      </c>
      <c r="B1827" s="2" t="s">
        <v>4199</v>
      </c>
      <c r="C1827" s="2" t="s">
        <v>33</v>
      </c>
      <c r="D1827" s="2" t="s">
        <v>34</v>
      </c>
      <c r="E1827" s="5" t="s">
        <v>558</v>
      </c>
      <c r="F1827" s="3" t="s">
        <v>559</v>
      </c>
      <c r="G1827" s="3" t="s">
        <v>37</v>
      </c>
      <c r="H1827" s="2" t="s">
        <v>22</v>
      </c>
      <c r="I1827" s="2" t="s">
        <v>4206</v>
      </c>
      <c r="J1827" s="3" t="str">
        <f>HYPERLINK("https://www.boe.es/gazeta/dias/1833/07/16/pdfs/GMD-1833-86.pdf#page=2","Abrir facsímil")</f>
        <v>Abrir facsímil</v>
      </c>
      <c r="K1827" s="3" t="s">
        <v>24</v>
      </c>
    </row>
    <row r="1828" spans="1:11" ht="42" customHeight="1">
      <c r="A1828" s="2" t="s">
        <v>4199</v>
      </c>
      <c r="B1828" s="2" t="s">
        <v>4199</v>
      </c>
      <c r="C1828" s="2" t="s">
        <v>33</v>
      </c>
      <c r="D1828" s="2" t="s">
        <v>34</v>
      </c>
      <c r="E1828" s="5" t="s">
        <v>561</v>
      </c>
      <c r="F1828" s="3" t="s">
        <v>562</v>
      </c>
      <c r="G1828" s="3" t="s">
        <v>89</v>
      </c>
      <c r="H1828" s="2" t="s">
        <v>22</v>
      </c>
      <c r="I1828" s="2" t="s">
        <v>4207</v>
      </c>
      <c r="J1828" s="3" t="str">
        <f>HYPERLINK("https://www.boe.es/gazeta/dias/1833/07/20/pdfs/GMD-1833-88.pdf#page=3","Abrir facsímil")</f>
        <v>Abrir facsímil</v>
      </c>
      <c r="K1828" s="3" t="s">
        <v>24</v>
      </c>
    </row>
    <row r="1829" spans="1:11" ht="42" customHeight="1">
      <c r="A1829" s="2" t="s">
        <v>4208</v>
      </c>
      <c r="B1829" s="2" t="s">
        <v>4209</v>
      </c>
      <c r="C1829" s="2" t="s">
        <v>33</v>
      </c>
      <c r="D1829" s="2" t="s">
        <v>34</v>
      </c>
      <c r="E1829" s="5" t="s">
        <v>95</v>
      </c>
      <c r="F1829" s="3" t="s">
        <v>96</v>
      </c>
      <c r="G1829" s="3" t="s">
        <v>89</v>
      </c>
      <c r="H1829" s="2" t="s">
        <v>38</v>
      </c>
      <c r="I1829" s="2" t="s">
        <v>4210</v>
      </c>
      <c r="J1829" s="3" t="str">
        <f>HYPERLINK("https://www.boe.es/gazeta/dias/1833/06/20/pdfs/GMD-1833-75.pdf#page=3","Abrir facsímil")</f>
        <v>Abrir facsímil</v>
      </c>
      <c r="K1829" s="3" t="s">
        <v>40</v>
      </c>
    </row>
    <row r="1830" spans="1:11" ht="42" customHeight="1">
      <c r="A1830" s="2" t="s">
        <v>4211</v>
      </c>
      <c r="B1830" s="2" t="s">
        <v>4211</v>
      </c>
      <c r="C1830" s="2" t="s">
        <v>49</v>
      </c>
      <c r="D1830" s="2" t="s">
        <v>50</v>
      </c>
      <c r="E1830" s="5" t="s">
        <v>132</v>
      </c>
      <c r="F1830" s="3" t="s">
        <v>133</v>
      </c>
      <c r="G1830" s="3" t="s">
        <v>21</v>
      </c>
      <c r="H1830" s="2" t="s">
        <v>22</v>
      </c>
      <c r="I1830" s="2" t="s">
        <v>4212</v>
      </c>
      <c r="J1830" s="3" t="str">
        <f>HYPERLINK("https://www.boe.es/gazeta/dias/1833/06/13/pdfs/GMD-1833-72.pdf#page=4","Abrir facsímil")</f>
        <v>Abrir facsímil</v>
      </c>
      <c r="K1830" s="3" t="s">
        <v>24</v>
      </c>
    </row>
    <row r="1831" spans="1:11" ht="42" customHeight="1">
      <c r="A1831" s="2" t="s">
        <v>4213</v>
      </c>
      <c r="B1831" s="2" t="s">
        <v>4213</v>
      </c>
      <c r="C1831" s="2" t="s">
        <v>49</v>
      </c>
      <c r="D1831" s="2" t="s">
        <v>50</v>
      </c>
      <c r="E1831" s="5" t="s">
        <v>436</v>
      </c>
      <c r="F1831" s="3" t="s">
        <v>437</v>
      </c>
      <c r="G1831" s="3" t="s">
        <v>628</v>
      </c>
      <c r="H1831" s="2" t="s">
        <v>22</v>
      </c>
      <c r="I1831" s="2" t="s">
        <v>4214</v>
      </c>
      <c r="J1831" s="3" t="str">
        <f>HYPERLINK("https://www.boe.es/gazeta/dias/1833/03/23/pdfs/GMD-1833-36.pdf#page=6","Abrir facsímil")</f>
        <v>Abrir facsímil</v>
      </c>
      <c r="K1831" s="3" t="s">
        <v>24</v>
      </c>
    </row>
    <row r="1832" spans="1:11" ht="42" customHeight="1">
      <c r="A1832" s="2" t="s">
        <v>4215</v>
      </c>
      <c r="B1832" s="2" t="s">
        <v>4216</v>
      </c>
      <c r="C1832" s="2" t="s">
        <v>26</v>
      </c>
      <c r="D1832" s="2" t="s">
        <v>18</v>
      </c>
      <c r="E1832" s="5" t="s">
        <v>752</v>
      </c>
      <c r="F1832" s="3" t="s">
        <v>753</v>
      </c>
      <c r="G1832" s="3" t="s">
        <v>127</v>
      </c>
      <c r="H1832" s="2" t="s">
        <v>22</v>
      </c>
      <c r="I1832" s="2" t="s">
        <v>4217</v>
      </c>
      <c r="J1832" s="3" t="str">
        <f>HYPERLINK("https://www.boe.es/gazeta/dias/1833/10/10/pdfs/GMD-1833-124.pdf#page=5","Abrir facsímil")</f>
        <v>Abrir facsímil</v>
      </c>
      <c r="K1832" s="3" t="s">
        <v>24</v>
      </c>
    </row>
    <row r="1833" spans="1:11" ht="42" customHeight="1">
      <c r="A1833" s="2" t="s">
        <v>4218</v>
      </c>
      <c r="B1833" s="2" t="s">
        <v>4219</v>
      </c>
      <c r="C1833" s="2" t="s">
        <v>33</v>
      </c>
      <c r="D1833" s="2" t="s">
        <v>34</v>
      </c>
      <c r="E1833" s="5" t="s">
        <v>969</v>
      </c>
      <c r="F1833" s="3" t="s">
        <v>970</v>
      </c>
      <c r="G1833" s="3" t="s">
        <v>56</v>
      </c>
      <c r="H1833" s="2" t="s">
        <v>22</v>
      </c>
      <c r="I1833" s="2" t="s">
        <v>4220</v>
      </c>
      <c r="J1833" s="3" t="str">
        <f>HYPERLINK("https://www.boe.es/gazeta/dias/1833/01/12/pdfs/GMD-1833-6.pdf#page=1","Abrir facsímil")</f>
        <v>Abrir facsímil</v>
      </c>
      <c r="K1833" s="3" t="s">
        <v>24</v>
      </c>
    </row>
    <row r="1834" spans="1:11" ht="42" customHeight="1">
      <c r="A1834" s="2" t="s">
        <v>4221</v>
      </c>
      <c r="B1834" s="2" t="s">
        <v>4222</v>
      </c>
      <c r="C1834" s="2" t="s">
        <v>33</v>
      </c>
      <c r="D1834" s="2" t="s">
        <v>34</v>
      </c>
      <c r="E1834" s="5" t="s">
        <v>352</v>
      </c>
      <c r="F1834" s="3" t="s">
        <v>353</v>
      </c>
      <c r="G1834" s="3" t="s">
        <v>21</v>
      </c>
      <c r="H1834" s="2" t="s">
        <v>22</v>
      </c>
      <c r="I1834" s="2" t="s">
        <v>4223</v>
      </c>
      <c r="J1834" s="3" t="str">
        <f>HYPERLINK("https://www.boe.es/gazeta/dias/1833/07/13/pdfs/GMD-1833-85.pdf#page=4","Abrir facsímil")</f>
        <v>Abrir facsímil</v>
      </c>
      <c r="K1834" s="3" t="s">
        <v>24</v>
      </c>
    </row>
    <row r="1835" spans="1:11" ht="42" customHeight="1">
      <c r="A1835" s="2" t="s">
        <v>4224</v>
      </c>
      <c r="B1835" s="2" t="s">
        <v>4225</v>
      </c>
      <c r="C1835" s="2" t="s">
        <v>33</v>
      </c>
      <c r="D1835" s="2" t="s">
        <v>34</v>
      </c>
      <c r="E1835" s="5" t="s">
        <v>110</v>
      </c>
      <c r="F1835" s="3" t="s">
        <v>111</v>
      </c>
      <c r="G1835" s="3" t="s">
        <v>21</v>
      </c>
      <c r="H1835" s="2" t="s">
        <v>22</v>
      </c>
      <c r="I1835" s="2" t="s">
        <v>4226</v>
      </c>
      <c r="J1835" s="3" t="str">
        <f>HYPERLINK("https://www.boe.es/gazeta/dias/1833/11/16/pdfs/GMD-1833-143.pdf#page=4","Abrir facsímil")</f>
        <v>Abrir facsímil</v>
      </c>
      <c r="K1835" s="3" t="s">
        <v>24</v>
      </c>
    </row>
    <row r="1836" spans="1:11" ht="42" customHeight="1">
      <c r="A1836" s="2" t="s">
        <v>4227</v>
      </c>
      <c r="B1836" s="2" t="s">
        <v>4228</v>
      </c>
      <c r="C1836" s="2" t="s">
        <v>207</v>
      </c>
      <c r="D1836" s="2" t="s">
        <v>18</v>
      </c>
      <c r="E1836" s="5" t="s">
        <v>452</v>
      </c>
      <c r="F1836" s="3" t="s">
        <v>453</v>
      </c>
      <c r="G1836" s="3" t="s">
        <v>89</v>
      </c>
      <c r="H1836" s="2" t="s">
        <v>22</v>
      </c>
      <c r="I1836" s="2" t="s">
        <v>4229</v>
      </c>
      <c r="J1836" s="3" t="str">
        <f>HYPERLINK("https://www.boe.es/gazeta/dias/1833/12/17/pdfs/GMD-1833-161.pdf#page=3","Abrir facsímil")</f>
        <v>Abrir facsímil</v>
      </c>
      <c r="K1836" s="3" t="s">
        <v>24</v>
      </c>
    </row>
    <row r="1837" spans="1:11" ht="42" customHeight="1">
      <c r="A1837" s="2" t="s">
        <v>4230</v>
      </c>
      <c r="B1837" s="2" t="s">
        <v>4231</v>
      </c>
      <c r="C1837" s="2" t="s">
        <v>49</v>
      </c>
      <c r="D1837" s="2" t="s">
        <v>50</v>
      </c>
      <c r="E1837" s="5" t="s">
        <v>150</v>
      </c>
      <c r="F1837" s="3" t="s">
        <v>151</v>
      </c>
      <c r="G1837" s="3" t="s">
        <v>37</v>
      </c>
      <c r="H1837" s="2" t="s">
        <v>22</v>
      </c>
      <c r="I1837" s="2" t="s">
        <v>4232</v>
      </c>
      <c r="J1837" s="3" t="str">
        <f>HYPERLINK("https://www.boe.es/gazeta/dias/1833/10/24/pdfs/GMD-1833-131.pdf#page=2","Abrir facsímil")</f>
        <v>Abrir facsímil</v>
      </c>
      <c r="K1837" s="3" t="s">
        <v>24</v>
      </c>
    </row>
    <row r="1838" spans="1:11" ht="42" customHeight="1">
      <c r="A1838" s="2" t="s">
        <v>4230</v>
      </c>
      <c r="B1838" s="2" t="s">
        <v>4231</v>
      </c>
      <c r="C1838" s="2" t="s">
        <v>49</v>
      </c>
      <c r="D1838" s="2" t="s">
        <v>50</v>
      </c>
      <c r="E1838" s="5" t="s">
        <v>141</v>
      </c>
      <c r="F1838" s="3" t="s">
        <v>142</v>
      </c>
      <c r="G1838" s="3" t="s">
        <v>56</v>
      </c>
      <c r="H1838" s="2" t="s">
        <v>22</v>
      </c>
      <c r="I1838" s="2" t="s">
        <v>4233</v>
      </c>
      <c r="J1838" s="3" t="str">
        <f>HYPERLINK("https://www.boe.es/gazeta/dias/1833/11/05/pdfs/GMD-1833-138.pdf#page=1","Abrir facsímil")</f>
        <v>Abrir facsímil</v>
      </c>
      <c r="K1838" s="3" t="s">
        <v>24</v>
      </c>
    </row>
    <row r="1839" spans="1:11" ht="42" customHeight="1">
      <c r="A1839" s="2" t="s">
        <v>4234</v>
      </c>
      <c r="B1839" s="2" t="s">
        <v>4235</v>
      </c>
      <c r="C1839" s="2" t="s">
        <v>33</v>
      </c>
      <c r="D1839" s="2" t="s">
        <v>34</v>
      </c>
      <c r="E1839" s="5" t="s">
        <v>155</v>
      </c>
      <c r="F1839" s="3" t="s">
        <v>156</v>
      </c>
      <c r="G1839" s="3" t="s">
        <v>21</v>
      </c>
      <c r="H1839" s="2" t="s">
        <v>22</v>
      </c>
      <c r="I1839" s="2" t="s">
        <v>4236</v>
      </c>
      <c r="J1839" s="3" t="str">
        <f>HYPERLINK("https://www.boe.es/gazeta/dias/1833/08/01/pdfs/GMD-1833-93.pdf#page=4","Abrir facsímil")</f>
        <v>Abrir facsímil</v>
      </c>
      <c r="K1839" s="3" t="s">
        <v>24</v>
      </c>
    </row>
    <row r="1840" spans="1:11" ht="42" customHeight="1">
      <c r="A1840" s="2" t="s">
        <v>4237</v>
      </c>
      <c r="B1840" s="2" t="s">
        <v>4238</v>
      </c>
      <c r="C1840" s="2" t="s">
        <v>49</v>
      </c>
      <c r="D1840" s="2" t="s">
        <v>50</v>
      </c>
      <c r="E1840" s="5" t="s">
        <v>150</v>
      </c>
      <c r="F1840" s="3" t="s">
        <v>151</v>
      </c>
      <c r="G1840" s="3" t="s">
        <v>56</v>
      </c>
      <c r="H1840" s="2" t="s">
        <v>22</v>
      </c>
      <c r="I1840" s="2" t="s">
        <v>4239</v>
      </c>
      <c r="J1840" s="3" t="str">
        <f>HYPERLINK("https://www.boe.es/gazeta/dias/1833/10/24/pdfs/GMD-1833-131.pdf#page=1","Abrir facsímil")</f>
        <v>Abrir facsímil</v>
      </c>
      <c r="K1840" s="3" t="s">
        <v>24</v>
      </c>
    </row>
    <row r="1841" spans="1:11" ht="42" customHeight="1">
      <c r="A1841" s="2" t="s">
        <v>4240</v>
      </c>
      <c r="B1841" s="2" t="s">
        <v>4240</v>
      </c>
      <c r="C1841" s="2" t="s">
        <v>33</v>
      </c>
      <c r="D1841" s="2" t="s">
        <v>34</v>
      </c>
      <c r="E1841" s="5" t="s">
        <v>443</v>
      </c>
      <c r="F1841" s="3" t="s">
        <v>444</v>
      </c>
      <c r="G1841" s="3" t="s">
        <v>37</v>
      </c>
      <c r="H1841" s="2" t="s">
        <v>22</v>
      </c>
      <c r="I1841" s="2" t="s">
        <v>4241</v>
      </c>
      <c r="J1841" s="3" t="str">
        <f>HYPERLINK("https://www.boe.es/gazeta/dias/1833/07/25/pdfs/GMD-1833-90.pdf#page=2","Abrir facsímil")</f>
        <v>Abrir facsímil</v>
      </c>
      <c r="K1841" s="3" t="s">
        <v>24</v>
      </c>
    </row>
    <row r="1842" spans="1:11" ht="42" customHeight="1">
      <c r="A1842" s="2" t="s">
        <v>4242</v>
      </c>
      <c r="B1842" s="2" t="s">
        <v>4243</v>
      </c>
      <c r="C1842" s="2" t="s">
        <v>17</v>
      </c>
      <c r="D1842" s="2" t="s">
        <v>18</v>
      </c>
      <c r="E1842" s="5" t="s">
        <v>452</v>
      </c>
      <c r="F1842" s="3" t="s">
        <v>453</v>
      </c>
      <c r="G1842" s="3" t="s">
        <v>89</v>
      </c>
      <c r="H1842" s="2" t="s">
        <v>22</v>
      </c>
      <c r="I1842" s="2" t="s">
        <v>4244</v>
      </c>
      <c r="J1842" s="3" t="str">
        <f>HYPERLINK("https://www.boe.es/gazeta/dias/1833/12/17/pdfs/GMD-1833-161.pdf#page=3","Abrir facsímil")</f>
        <v>Abrir facsímil</v>
      </c>
      <c r="K1842" s="3" t="s">
        <v>24</v>
      </c>
    </row>
    <row r="1843" spans="1:11" ht="42" customHeight="1">
      <c r="A1843" s="2" t="s">
        <v>4245</v>
      </c>
      <c r="B1843" s="2" t="s">
        <v>4245</v>
      </c>
      <c r="C1843" s="2" t="s">
        <v>33</v>
      </c>
      <c r="D1843" s="2" t="s">
        <v>34</v>
      </c>
      <c r="E1843" s="5" t="s">
        <v>841</v>
      </c>
      <c r="F1843" s="3" t="s">
        <v>842</v>
      </c>
      <c r="G1843" s="3" t="s">
        <v>21</v>
      </c>
      <c r="H1843" s="2" t="s">
        <v>22</v>
      </c>
      <c r="I1843" s="2" t="s">
        <v>4246</v>
      </c>
      <c r="J1843" s="3" t="str">
        <f>HYPERLINK("https://www.boe.es/gazeta/dias/1833/11/02/pdfs/GMD-1833-137.pdf#page=4","Abrir facsímil")</f>
        <v>Abrir facsímil</v>
      </c>
      <c r="K1843" s="3" t="s">
        <v>24</v>
      </c>
    </row>
    <row r="1844" spans="1:11" ht="42" customHeight="1">
      <c r="A1844" s="2" t="s">
        <v>4245</v>
      </c>
      <c r="B1844" s="2" t="s">
        <v>4245</v>
      </c>
      <c r="C1844" s="2" t="s">
        <v>26</v>
      </c>
      <c r="D1844" s="2" t="s">
        <v>18</v>
      </c>
      <c r="E1844" s="5" t="s">
        <v>671</v>
      </c>
      <c r="F1844" s="3" t="s">
        <v>672</v>
      </c>
      <c r="G1844" s="3" t="s">
        <v>56</v>
      </c>
      <c r="H1844" s="2" t="s">
        <v>22</v>
      </c>
      <c r="I1844" s="2" t="s">
        <v>4247</v>
      </c>
      <c r="J1844" s="3" t="str">
        <f>HYPERLINK("https://www.boe.es/gazeta/dias/1833/11/28/pdfs/GMD-1833-151.pdf#page=1","Abrir facsímil")</f>
        <v>Abrir facsímil</v>
      </c>
      <c r="K1844" s="3" t="s">
        <v>24</v>
      </c>
    </row>
    <row r="1845" spans="1:11" ht="42" customHeight="1">
      <c r="A1845" s="2" t="s">
        <v>4248</v>
      </c>
      <c r="B1845" s="2" t="s">
        <v>4249</v>
      </c>
      <c r="C1845" s="2" t="s">
        <v>33</v>
      </c>
      <c r="D1845" s="2" t="s">
        <v>34</v>
      </c>
      <c r="E1845" s="5" t="s">
        <v>876</v>
      </c>
      <c r="F1845" s="3" t="s">
        <v>877</v>
      </c>
      <c r="G1845" s="3" t="s">
        <v>89</v>
      </c>
      <c r="H1845" s="2" t="s">
        <v>22</v>
      </c>
      <c r="I1845" s="2" t="s">
        <v>4250</v>
      </c>
      <c r="J1845" s="3" t="str">
        <f>HYPERLINK("https://www.boe.es/gazeta/dias/1833/08/06/pdfs/GMD-1833-95.pdf#page=3","Abrir facsímil")</f>
        <v>Abrir facsímil</v>
      </c>
      <c r="K1845" s="3" t="s">
        <v>24</v>
      </c>
    </row>
    <row r="1846" spans="1:11" ht="42" customHeight="1">
      <c r="A1846" s="2" t="s">
        <v>4251</v>
      </c>
      <c r="B1846" s="2" t="s">
        <v>4252</v>
      </c>
      <c r="C1846" s="2" t="s">
        <v>33</v>
      </c>
      <c r="D1846" s="2" t="s">
        <v>34</v>
      </c>
      <c r="E1846" s="5" t="s">
        <v>1824</v>
      </c>
      <c r="F1846" s="3" t="s">
        <v>1825</v>
      </c>
      <c r="G1846" s="3" t="s">
        <v>56</v>
      </c>
      <c r="H1846" s="2" t="s">
        <v>22</v>
      </c>
      <c r="I1846" s="2" t="s">
        <v>4253</v>
      </c>
      <c r="J1846" s="3" t="str">
        <f>HYPERLINK("https://www.boe.es/gazeta/dias/1833/04/18/pdfs/GMD-1833-48.pdf#page=1","Abrir facsímil")</f>
        <v>Abrir facsímil</v>
      </c>
      <c r="K1846" s="3" t="s">
        <v>24</v>
      </c>
    </row>
    <row r="1847" spans="1:11" ht="42" customHeight="1">
      <c r="A1847" s="2" t="s">
        <v>4254</v>
      </c>
      <c r="B1847" s="2" t="s">
        <v>4254</v>
      </c>
      <c r="C1847" s="2" t="s">
        <v>33</v>
      </c>
      <c r="D1847" s="2" t="s">
        <v>34</v>
      </c>
      <c r="E1847" s="5" t="s">
        <v>478</v>
      </c>
      <c r="F1847" s="3" t="s">
        <v>479</v>
      </c>
      <c r="G1847" s="3" t="s">
        <v>56</v>
      </c>
      <c r="H1847" s="2" t="s">
        <v>22</v>
      </c>
      <c r="I1847" s="2" t="s">
        <v>4255</v>
      </c>
      <c r="J1847" s="3" t="str">
        <f>HYPERLINK("https://www.boe.es/gazeta/dias/1833/10/19/pdfs/GMD-1833-129.pdf#page=1","Abrir facsímil")</f>
        <v>Abrir facsímil</v>
      </c>
      <c r="K1847" s="3" t="s">
        <v>24</v>
      </c>
    </row>
    <row r="1848" spans="1:11" ht="42" customHeight="1">
      <c r="A1848" s="2" t="s">
        <v>4256</v>
      </c>
      <c r="B1848" s="2" t="s">
        <v>4256</v>
      </c>
      <c r="C1848" s="2" t="s">
        <v>49</v>
      </c>
      <c r="D1848" s="2" t="s">
        <v>50</v>
      </c>
      <c r="E1848" s="5" t="s">
        <v>623</v>
      </c>
      <c r="F1848" s="3" t="s">
        <v>624</v>
      </c>
      <c r="G1848" s="3" t="s">
        <v>37</v>
      </c>
      <c r="H1848" s="2" t="s">
        <v>22</v>
      </c>
      <c r="I1848" s="2" t="s">
        <v>4257</v>
      </c>
      <c r="J1848" s="3" t="str">
        <f>HYPERLINK("https://www.boe.es/gazeta/dias/1833/09/17/pdfs/GMD-1833-113.pdf#page=2","Abrir facsímil")</f>
        <v>Abrir facsímil</v>
      </c>
      <c r="K1848" s="3" t="s">
        <v>24</v>
      </c>
    </row>
    <row r="1849" spans="1:11" ht="42" customHeight="1">
      <c r="A1849" s="2" t="s">
        <v>4258</v>
      </c>
      <c r="B1849" s="2" t="s">
        <v>4259</v>
      </c>
      <c r="C1849" s="2" t="s">
        <v>33</v>
      </c>
      <c r="D1849" s="2" t="s">
        <v>34</v>
      </c>
      <c r="E1849" s="5" t="s">
        <v>514</v>
      </c>
      <c r="F1849" s="3" t="s">
        <v>515</v>
      </c>
      <c r="G1849" s="3" t="s">
        <v>56</v>
      </c>
      <c r="H1849" s="2" t="s">
        <v>22</v>
      </c>
      <c r="I1849" s="2" t="s">
        <v>4260</v>
      </c>
      <c r="J1849" s="3" t="str">
        <f>HYPERLINK("https://www.boe.es/gazeta/dias/1833/04/06/pdfs/GMD-1833-42.pdf#page=1","Abrir facsímil")</f>
        <v>Abrir facsímil</v>
      </c>
      <c r="K1849" s="3" t="s">
        <v>24</v>
      </c>
    </row>
    <row r="1850" spans="1:11" ht="42" customHeight="1">
      <c r="A1850" s="2" t="s">
        <v>4261</v>
      </c>
      <c r="B1850" s="2" t="s">
        <v>4262</v>
      </c>
      <c r="C1850" s="2" t="s">
        <v>131</v>
      </c>
      <c r="D1850" s="2" t="s">
        <v>18</v>
      </c>
      <c r="E1850" s="5" t="s">
        <v>61</v>
      </c>
      <c r="F1850" s="3" t="s">
        <v>62</v>
      </c>
      <c r="G1850" s="3" t="s">
        <v>89</v>
      </c>
      <c r="H1850" s="2" t="s">
        <v>22</v>
      </c>
      <c r="I1850" s="2" t="s">
        <v>4263</v>
      </c>
      <c r="J1850" s="3" t="str">
        <f>HYPERLINK("https://www.boe.es/gazeta/dias/1833/10/15/pdfs/GMD-1833-126.pdf#page=3","Abrir facsímil")</f>
        <v>Abrir facsímil</v>
      </c>
      <c r="K1850" s="3" t="s">
        <v>24</v>
      </c>
    </row>
    <row r="1851" spans="1:11" ht="42" customHeight="1">
      <c r="A1851" s="2" t="s">
        <v>4264</v>
      </c>
      <c r="B1851" s="2" t="s">
        <v>4264</v>
      </c>
      <c r="C1851" s="2" t="s">
        <v>131</v>
      </c>
      <c r="D1851" s="2" t="s">
        <v>18</v>
      </c>
      <c r="E1851" s="5" t="s">
        <v>830</v>
      </c>
      <c r="F1851" s="3" t="s">
        <v>831</v>
      </c>
      <c r="G1851" s="3" t="s">
        <v>89</v>
      </c>
      <c r="H1851" s="2" t="s">
        <v>22</v>
      </c>
      <c r="I1851" s="2" t="s">
        <v>4265</v>
      </c>
      <c r="J1851" s="3" t="str">
        <f>HYPERLINK("https://www.boe.es/gazeta/dias/1833/02/16/pdfs/GMD-1833-21.pdf#page=3","Abrir facsímil")</f>
        <v>Abrir facsímil</v>
      </c>
      <c r="K1851" s="3" t="s">
        <v>24</v>
      </c>
    </row>
    <row r="1852" spans="1:11" ht="42" customHeight="1">
      <c r="A1852" s="2" t="s">
        <v>4266</v>
      </c>
      <c r="B1852" s="2" t="s">
        <v>4267</v>
      </c>
      <c r="C1852" s="2" t="s">
        <v>33</v>
      </c>
      <c r="D1852" s="2" t="s">
        <v>34</v>
      </c>
      <c r="E1852" s="5" t="s">
        <v>787</v>
      </c>
      <c r="F1852" s="3" t="s">
        <v>788</v>
      </c>
      <c r="G1852" s="3" t="s">
        <v>37</v>
      </c>
      <c r="H1852" s="2" t="s">
        <v>38</v>
      </c>
      <c r="I1852" s="2" t="s">
        <v>4268</v>
      </c>
      <c r="J1852" s="3" t="str">
        <f>HYPERLINK("https://www.boe.es/gazeta/dias/1833/11/30/pdfs/GMD-1833-153.pdf#page=2","Abrir facsímil")</f>
        <v>Abrir facsímil</v>
      </c>
      <c r="K1852" s="3" t="s">
        <v>40</v>
      </c>
    </row>
    <row r="1853" spans="1:11" ht="42" customHeight="1">
      <c r="A1853" s="2" t="s">
        <v>4269</v>
      </c>
      <c r="B1853" s="2" t="s">
        <v>4269</v>
      </c>
      <c r="C1853" s="2" t="s">
        <v>49</v>
      </c>
      <c r="D1853" s="2" t="s">
        <v>50</v>
      </c>
      <c r="E1853" s="5" t="s">
        <v>213</v>
      </c>
      <c r="F1853" s="3" t="s">
        <v>214</v>
      </c>
      <c r="G1853" s="3" t="s">
        <v>37</v>
      </c>
      <c r="H1853" s="2" t="s">
        <v>22</v>
      </c>
      <c r="I1853" s="2" t="s">
        <v>4270</v>
      </c>
      <c r="J1853" s="3" t="str">
        <f>HYPERLINK("https://www.boe.es/gazeta/dias/1833/08/17/pdfs/GMD-1833-100.pdf#page=2","Abrir facsímil")</f>
        <v>Abrir facsímil</v>
      </c>
      <c r="K1853" s="3" t="s">
        <v>24</v>
      </c>
    </row>
    <row r="1854" spans="1:11" ht="42" customHeight="1">
      <c r="A1854" s="2" t="s">
        <v>4271</v>
      </c>
      <c r="B1854" s="2" t="s">
        <v>4271</v>
      </c>
      <c r="C1854" s="2" t="s">
        <v>49</v>
      </c>
      <c r="D1854" s="2" t="s">
        <v>50</v>
      </c>
      <c r="E1854" s="5" t="s">
        <v>377</v>
      </c>
      <c r="F1854" s="3" t="s">
        <v>378</v>
      </c>
      <c r="G1854" s="3" t="s">
        <v>45</v>
      </c>
      <c r="H1854" s="2" t="s">
        <v>22</v>
      </c>
      <c r="I1854" s="2" t="s">
        <v>4272</v>
      </c>
      <c r="J1854" s="3" t="str">
        <f>HYPERLINK("https://www.boe.es/gazeta/dias/1833/02/05/pdfs/GMD-1833-16.pdf#page=6","Abrir facsímil")</f>
        <v>Abrir facsímil</v>
      </c>
      <c r="K1854" s="3" t="s">
        <v>24</v>
      </c>
    </row>
    <row r="1855" spans="1:11" ht="42" customHeight="1">
      <c r="A1855" s="2" t="s">
        <v>4271</v>
      </c>
      <c r="B1855" s="2" t="s">
        <v>4271</v>
      </c>
      <c r="C1855" s="2" t="s">
        <v>33</v>
      </c>
      <c r="D1855" s="2" t="s">
        <v>34</v>
      </c>
      <c r="E1855" s="5" t="s">
        <v>1824</v>
      </c>
      <c r="F1855" s="3" t="s">
        <v>1825</v>
      </c>
      <c r="G1855" s="3" t="s">
        <v>2139</v>
      </c>
      <c r="H1855" s="2" t="s">
        <v>22</v>
      </c>
      <c r="I1855" s="2" t="s">
        <v>4273</v>
      </c>
      <c r="J1855" s="3" t="str">
        <f>HYPERLINK("https://www.boe.es/gazeta/dias/1833/04/18/pdfs/GMD-1833-48.pdf#page=4","Abrir facsímil")</f>
        <v>Abrir facsímil</v>
      </c>
      <c r="K1855" s="3" t="s">
        <v>24</v>
      </c>
    </row>
    <row r="1856" spans="1:11" ht="42" customHeight="1">
      <c r="A1856" s="2" t="s">
        <v>4274</v>
      </c>
      <c r="B1856" s="2" t="s">
        <v>4274</v>
      </c>
      <c r="C1856" s="2" t="s">
        <v>33</v>
      </c>
      <c r="D1856" s="2" t="s">
        <v>34</v>
      </c>
      <c r="E1856" s="5" t="s">
        <v>1863</v>
      </c>
      <c r="F1856" s="3" t="s">
        <v>1864</v>
      </c>
      <c r="G1856" s="3" t="s">
        <v>21</v>
      </c>
      <c r="H1856" s="2" t="s">
        <v>22</v>
      </c>
      <c r="I1856" s="2" t="s">
        <v>4275</v>
      </c>
      <c r="J1856" s="3" t="str">
        <f>HYPERLINK("https://www.boe.es/gazeta/dias/1833/01/03/pdfs/GMD-1833-2.pdf#page=4","Abrir facsímil")</f>
        <v>Abrir facsímil</v>
      </c>
      <c r="K1856" s="3" t="s">
        <v>24</v>
      </c>
    </row>
    <row r="1857" spans="1:11" ht="42" customHeight="1">
      <c r="A1857" s="2" t="s">
        <v>4276</v>
      </c>
      <c r="B1857" s="2" t="s">
        <v>4277</v>
      </c>
      <c r="C1857" s="2" t="s">
        <v>49</v>
      </c>
      <c r="D1857" s="2" t="s">
        <v>50</v>
      </c>
      <c r="E1857" s="5" t="s">
        <v>452</v>
      </c>
      <c r="F1857" s="3" t="s">
        <v>453</v>
      </c>
      <c r="G1857" s="3" t="s">
        <v>37</v>
      </c>
      <c r="H1857" s="2" t="s">
        <v>22</v>
      </c>
      <c r="I1857" s="2" t="s">
        <v>4278</v>
      </c>
      <c r="J1857" s="3" t="str">
        <f>HYPERLINK("https://www.boe.es/gazeta/dias/1833/12/17/pdfs/GMD-1833-161.pdf#page=2","Abrir facsímil")</f>
        <v>Abrir facsímil</v>
      </c>
      <c r="K1857" s="3" t="s">
        <v>24</v>
      </c>
    </row>
    <row r="1858" spans="1:11" ht="42" customHeight="1">
      <c r="A1858" s="2" t="s">
        <v>4279</v>
      </c>
      <c r="B1858" s="2" t="s">
        <v>4279</v>
      </c>
      <c r="C1858" s="2" t="s">
        <v>131</v>
      </c>
      <c r="D1858" s="2" t="s">
        <v>18</v>
      </c>
      <c r="E1858" s="5" t="s">
        <v>78</v>
      </c>
      <c r="F1858" s="3" t="s">
        <v>79</v>
      </c>
      <c r="G1858" s="3" t="s">
        <v>56</v>
      </c>
      <c r="H1858" s="2" t="s">
        <v>22</v>
      </c>
      <c r="I1858" s="2" t="s">
        <v>4280</v>
      </c>
      <c r="J1858" s="3" t="str">
        <f>HYPERLINK("https://www.boe.es/gazeta/dias/1833/02/21/pdfs/GMD-1833-23.pdf#page=1","Abrir facsímil")</f>
        <v>Abrir facsímil</v>
      </c>
      <c r="K1858" s="3" t="s">
        <v>24</v>
      </c>
    </row>
    <row r="1859" spans="1:11" ht="42" customHeight="1">
      <c r="A1859" s="2" t="s">
        <v>4281</v>
      </c>
      <c r="B1859" s="2" t="s">
        <v>4281</v>
      </c>
      <c r="C1859" s="2" t="s">
        <v>33</v>
      </c>
      <c r="D1859" s="2" t="s">
        <v>34</v>
      </c>
      <c r="E1859" s="5" t="s">
        <v>289</v>
      </c>
      <c r="F1859" s="3" t="s">
        <v>290</v>
      </c>
      <c r="G1859" s="3" t="s">
        <v>37</v>
      </c>
      <c r="H1859" s="2" t="s">
        <v>22</v>
      </c>
      <c r="I1859" s="2" t="s">
        <v>4282</v>
      </c>
      <c r="J1859" s="3" t="str">
        <f>HYPERLINK("https://www.boe.es/gazeta/dias/1833/05/23/pdfs/GMD-1833-63.pdf#page=2","Abrir facsímil")</f>
        <v>Abrir facsímil</v>
      </c>
      <c r="K1859" s="3" t="s">
        <v>24</v>
      </c>
    </row>
    <row r="1860" spans="1:11" ht="42" customHeight="1">
      <c r="A1860" s="2" t="s">
        <v>4283</v>
      </c>
      <c r="B1860" s="2" t="s">
        <v>4284</v>
      </c>
      <c r="C1860" s="2" t="s">
        <v>49</v>
      </c>
      <c r="D1860" s="2" t="s">
        <v>50</v>
      </c>
      <c r="E1860" s="5" t="s">
        <v>528</v>
      </c>
      <c r="F1860" s="3" t="s">
        <v>529</v>
      </c>
      <c r="G1860" s="3" t="s">
        <v>37</v>
      </c>
      <c r="H1860" s="2" t="s">
        <v>38</v>
      </c>
      <c r="I1860" s="2" t="s">
        <v>4285</v>
      </c>
      <c r="J1860" s="3" t="str">
        <f>HYPERLINK("https://www.boe.es/gazeta/dias/1833/05/04/pdfs/GMD-1833-55.pdf#page=2","Abrir facsímil")</f>
        <v>Abrir facsímil</v>
      </c>
      <c r="K1860" s="3" t="s">
        <v>40</v>
      </c>
    </row>
    <row r="1861" spans="1:11" ht="42" customHeight="1">
      <c r="A1861" s="2" t="s">
        <v>4286</v>
      </c>
      <c r="B1861" s="2" t="s">
        <v>4286</v>
      </c>
      <c r="C1861" s="2" t="s">
        <v>33</v>
      </c>
      <c r="D1861" s="2" t="s">
        <v>34</v>
      </c>
      <c r="E1861" s="5" t="s">
        <v>150</v>
      </c>
      <c r="F1861" s="3" t="s">
        <v>151</v>
      </c>
      <c r="G1861" s="3" t="s">
        <v>89</v>
      </c>
      <c r="H1861" s="2" t="s">
        <v>22</v>
      </c>
      <c r="I1861" s="2" t="s">
        <v>4287</v>
      </c>
      <c r="J1861" s="3" t="str">
        <f>HYPERLINK("https://www.boe.es/gazeta/dias/1833/10/24/pdfs/GMD-1833-131.pdf#page=3","Abrir facsímil")</f>
        <v>Abrir facsímil</v>
      </c>
      <c r="K1861" s="3" t="s">
        <v>24</v>
      </c>
    </row>
    <row r="1862" spans="1:11" ht="42" customHeight="1">
      <c r="A1862" s="2" t="s">
        <v>4286</v>
      </c>
      <c r="B1862" s="2" t="s">
        <v>4286</v>
      </c>
      <c r="C1862" s="2" t="s">
        <v>33</v>
      </c>
      <c r="D1862" s="2" t="s">
        <v>34</v>
      </c>
      <c r="E1862" s="5" t="s">
        <v>1138</v>
      </c>
      <c r="F1862" s="3" t="s">
        <v>1139</v>
      </c>
      <c r="G1862" s="3" t="s">
        <v>127</v>
      </c>
      <c r="H1862" s="2" t="s">
        <v>22</v>
      </c>
      <c r="I1862" s="2" t="s">
        <v>4288</v>
      </c>
      <c r="J1862" s="3" t="str">
        <f>HYPERLINK("https://www.boe.es/gazeta/dias/1833/10/26/pdfs/GMD-1833-132.pdf#page=5","Abrir facsímil")</f>
        <v>Abrir facsímil</v>
      </c>
      <c r="K1862" s="3" t="s">
        <v>24</v>
      </c>
    </row>
    <row r="1863" spans="1:11" ht="42" customHeight="1">
      <c r="A1863" s="2" t="s">
        <v>4289</v>
      </c>
      <c r="B1863" s="2" t="s">
        <v>4290</v>
      </c>
      <c r="C1863" s="2" t="s">
        <v>49</v>
      </c>
      <c r="D1863" s="2" t="s">
        <v>50</v>
      </c>
      <c r="E1863" s="5" t="s">
        <v>303</v>
      </c>
      <c r="F1863" s="3" t="s">
        <v>304</v>
      </c>
      <c r="G1863" s="3" t="s">
        <v>21</v>
      </c>
      <c r="H1863" s="2" t="s">
        <v>22</v>
      </c>
      <c r="I1863" s="2" t="s">
        <v>4291</v>
      </c>
      <c r="J1863" s="3" t="str">
        <f>HYPERLINK("https://www.boe.es/gazeta/dias/1833/07/23/pdfs/GMD-1833-89.pdf#page=4","Abrir facsímil")</f>
        <v>Abrir facsímil</v>
      </c>
      <c r="K1863" s="3" t="s">
        <v>24</v>
      </c>
    </row>
    <row r="1864" spans="1:11" ht="42" customHeight="1">
      <c r="A1864" s="2" t="s">
        <v>4292</v>
      </c>
      <c r="B1864" s="2" t="s">
        <v>4292</v>
      </c>
      <c r="C1864" s="2" t="s">
        <v>26</v>
      </c>
      <c r="D1864" s="2" t="s">
        <v>18</v>
      </c>
      <c r="E1864" s="5" t="s">
        <v>319</v>
      </c>
      <c r="F1864" s="3" t="s">
        <v>320</v>
      </c>
      <c r="G1864" s="3" t="s">
        <v>89</v>
      </c>
      <c r="H1864" s="2" t="s">
        <v>22</v>
      </c>
      <c r="I1864" s="2" t="s">
        <v>4293</v>
      </c>
      <c r="J1864" s="3" t="str">
        <f>HYPERLINK("https://www.boe.es/gazeta/dias/1833/08/03/pdfs/GMD-1833-94.pdf#page=3","Abrir facsímil")</f>
        <v>Abrir facsímil</v>
      </c>
      <c r="K1864" s="3" t="s">
        <v>24</v>
      </c>
    </row>
    <row r="1865" spans="1:11" ht="42" customHeight="1">
      <c r="A1865" s="2" t="s">
        <v>4294</v>
      </c>
      <c r="B1865" s="2" t="s">
        <v>4294</v>
      </c>
      <c r="C1865" s="2" t="s">
        <v>33</v>
      </c>
      <c r="D1865" s="2" t="s">
        <v>34</v>
      </c>
      <c r="E1865" s="5" t="s">
        <v>303</v>
      </c>
      <c r="F1865" s="3" t="s">
        <v>304</v>
      </c>
      <c r="G1865" s="3" t="s">
        <v>37</v>
      </c>
      <c r="H1865" s="2" t="s">
        <v>22</v>
      </c>
      <c r="I1865" s="2" t="s">
        <v>4295</v>
      </c>
      <c r="J1865" s="3" t="str">
        <f>HYPERLINK("https://www.boe.es/gazeta/dias/1833/07/23/pdfs/GMD-1833-89.pdf#page=2","Abrir facsímil")</f>
        <v>Abrir facsímil</v>
      </c>
      <c r="K1865" s="3" t="s">
        <v>24</v>
      </c>
    </row>
    <row r="1866" spans="1:11" ht="42" customHeight="1">
      <c r="A1866" s="2" t="s">
        <v>4296</v>
      </c>
      <c r="B1866" s="2" t="s">
        <v>4296</v>
      </c>
      <c r="C1866" s="2" t="s">
        <v>49</v>
      </c>
      <c r="D1866" s="2" t="s">
        <v>50</v>
      </c>
      <c r="E1866" s="5" t="s">
        <v>457</v>
      </c>
      <c r="F1866" s="3" t="s">
        <v>458</v>
      </c>
      <c r="G1866" s="3" t="s">
        <v>545</v>
      </c>
      <c r="H1866" s="2" t="s">
        <v>22</v>
      </c>
      <c r="I1866" s="2" t="s">
        <v>4297</v>
      </c>
      <c r="J1866" s="3" t="str">
        <f>HYPERLINK("https://www.boe.es/gazeta/dias/1833/06/06/pdfs/GMD-1833-69.pdf#page=2","Abrir facsímil")</f>
        <v>Abrir facsímil</v>
      </c>
      <c r="K1866" s="3" t="s">
        <v>24</v>
      </c>
    </row>
    <row r="1867" spans="1:11" ht="42" customHeight="1">
      <c r="A1867" s="2" t="s">
        <v>4296</v>
      </c>
      <c r="B1867" s="2" t="s">
        <v>4296</v>
      </c>
      <c r="C1867" s="2" t="s">
        <v>49</v>
      </c>
      <c r="D1867" s="2" t="s">
        <v>50</v>
      </c>
      <c r="E1867" s="5" t="s">
        <v>927</v>
      </c>
      <c r="F1867" s="3" t="s">
        <v>928</v>
      </c>
      <c r="G1867" s="3" t="s">
        <v>3266</v>
      </c>
      <c r="H1867" s="2" t="s">
        <v>22</v>
      </c>
      <c r="I1867" s="2" t="s">
        <v>4298</v>
      </c>
      <c r="J1867" s="3" t="str">
        <f>HYPERLINK("https://www.boe.es/gazeta/dias/1833/10/01/pdfs/GMD-1833-120.pdf#page=3","Abrir facsímil")</f>
        <v>Abrir facsímil</v>
      </c>
      <c r="K1867" s="3" t="s">
        <v>24</v>
      </c>
    </row>
    <row r="1868" spans="1:11" ht="42" customHeight="1">
      <c r="A1868" s="2" t="s">
        <v>4299</v>
      </c>
      <c r="B1868" s="2" t="s">
        <v>4299</v>
      </c>
      <c r="C1868" s="2" t="s">
        <v>33</v>
      </c>
      <c r="D1868" s="2" t="s">
        <v>34</v>
      </c>
      <c r="E1868" s="5" t="s">
        <v>27</v>
      </c>
      <c r="F1868" s="3" t="s">
        <v>28</v>
      </c>
      <c r="G1868" s="3" t="s">
        <v>29</v>
      </c>
      <c r="H1868" s="2" t="s">
        <v>22</v>
      </c>
      <c r="I1868" s="2" t="s">
        <v>4300</v>
      </c>
      <c r="J1868" s="3" t="str">
        <f>HYPERLINK("https://www.boe.es/gazeta/dias/1833/03/30/pdfs/GMD-1833-39.pdf#page=2","Abrir facsímil")</f>
        <v>Abrir facsímil</v>
      </c>
      <c r="K1868" s="3" t="s">
        <v>24</v>
      </c>
    </row>
    <row r="1869" spans="1:11" ht="42" customHeight="1">
      <c r="A1869" s="2" t="s">
        <v>4301</v>
      </c>
      <c r="B1869" s="2" t="s">
        <v>4301</v>
      </c>
      <c r="C1869" s="2" t="s">
        <v>33</v>
      </c>
      <c r="D1869" s="2" t="s">
        <v>34</v>
      </c>
      <c r="E1869" s="5" t="s">
        <v>584</v>
      </c>
      <c r="F1869" s="3" t="s">
        <v>585</v>
      </c>
      <c r="G1869" s="3" t="s">
        <v>89</v>
      </c>
      <c r="H1869" s="2" t="s">
        <v>22</v>
      </c>
      <c r="I1869" s="2" t="s">
        <v>4302</v>
      </c>
      <c r="J1869" s="3" t="str">
        <f>HYPERLINK("https://www.boe.es/gazeta/dias/1833/08/31/pdfs/GMD-1833-106.pdf#page=3","Abrir facsímil")</f>
        <v>Abrir facsímil</v>
      </c>
      <c r="K1869" s="3" t="s">
        <v>24</v>
      </c>
    </row>
    <row r="1870" spans="1:11" ht="42" customHeight="1">
      <c r="A1870" s="2" t="s">
        <v>4303</v>
      </c>
      <c r="B1870" s="2" t="s">
        <v>4304</v>
      </c>
      <c r="C1870" s="2" t="s">
        <v>207</v>
      </c>
      <c r="D1870" s="2" t="s">
        <v>18</v>
      </c>
      <c r="E1870" s="5" t="s">
        <v>272</v>
      </c>
      <c r="F1870" s="3" t="s">
        <v>273</v>
      </c>
      <c r="G1870" s="3" t="s">
        <v>45</v>
      </c>
      <c r="H1870" s="2" t="s">
        <v>22</v>
      </c>
      <c r="I1870" s="2" t="s">
        <v>4305</v>
      </c>
      <c r="J1870" s="3" t="str">
        <f>HYPERLINK("https://www.boe.es/gazeta/dias/1833/11/19/pdfs/GMD-1833-144.pdf#page=6","Abrir facsímil")</f>
        <v>Abrir facsímil</v>
      </c>
      <c r="K1870" s="3" t="s">
        <v>24</v>
      </c>
    </row>
    <row r="1871" spans="1:11" ht="42" customHeight="1">
      <c r="A1871" s="2" t="s">
        <v>4306</v>
      </c>
      <c r="B1871" s="2" t="s">
        <v>4306</v>
      </c>
      <c r="C1871" s="2" t="s">
        <v>33</v>
      </c>
      <c r="D1871" s="2" t="s">
        <v>34</v>
      </c>
      <c r="E1871" s="5" t="s">
        <v>102</v>
      </c>
      <c r="F1871" s="3" t="s">
        <v>103</v>
      </c>
      <c r="G1871" s="3" t="s">
        <v>37</v>
      </c>
      <c r="H1871" s="2" t="s">
        <v>22</v>
      </c>
      <c r="I1871" s="2" t="s">
        <v>4307</v>
      </c>
      <c r="J1871" s="3" t="str">
        <f>HYPERLINK("https://www.boe.es/gazeta/dias/1833/06/18/pdfs/GMD-1833-74.pdf#page=2","Abrir facsímil")</f>
        <v>Abrir facsímil</v>
      </c>
      <c r="K1871" s="3" t="s">
        <v>24</v>
      </c>
    </row>
    <row r="1872" spans="1:11" ht="42" customHeight="1">
      <c r="A1872" s="2" t="s">
        <v>4308</v>
      </c>
      <c r="B1872" s="2" t="s">
        <v>4308</v>
      </c>
      <c r="C1872" s="2" t="s">
        <v>26</v>
      </c>
      <c r="D1872" s="2" t="s">
        <v>18</v>
      </c>
      <c r="E1872" s="5" t="s">
        <v>35</v>
      </c>
      <c r="F1872" s="3" t="s">
        <v>36</v>
      </c>
      <c r="G1872" s="3" t="s">
        <v>127</v>
      </c>
      <c r="H1872" s="2" t="s">
        <v>22</v>
      </c>
      <c r="I1872" s="2" t="s">
        <v>4309</v>
      </c>
      <c r="J1872" s="3" t="str">
        <f>HYPERLINK("https://www.boe.es/gazeta/dias/1833/02/28/pdfs/GMD-1833-26.pdf#page=5","Abrir facsímil")</f>
        <v>Abrir facsímil</v>
      </c>
      <c r="K1872" s="3" t="s">
        <v>24</v>
      </c>
    </row>
    <row r="1873" spans="1:11" ht="42" customHeight="1">
      <c r="A1873" s="2" t="s">
        <v>4308</v>
      </c>
      <c r="B1873" s="2" t="s">
        <v>4308</v>
      </c>
      <c r="C1873" s="2" t="s">
        <v>33</v>
      </c>
      <c r="D1873" s="2" t="s">
        <v>34</v>
      </c>
      <c r="E1873" s="5" t="s">
        <v>27</v>
      </c>
      <c r="F1873" s="3" t="s">
        <v>28</v>
      </c>
      <c r="G1873" s="3" t="s">
        <v>29</v>
      </c>
      <c r="H1873" s="2" t="s">
        <v>22</v>
      </c>
      <c r="I1873" s="2" t="s">
        <v>4310</v>
      </c>
      <c r="J1873" s="3" t="str">
        <f>HYPERLINK("https://www.boe.es/gazeta/dias/1833/03/30/pdfs/GMD-1833-39.pdf#page=2","Abrir facsímil")</f>
        <v>Abrir facsímil</v>
      </c>
      <c r="K1873" s="3" t="s">
        <v>24</v>
      </c>
    </row>
    <row r="1874" spans="1:11" ht="42" customHeight="1">
      <c r="A1874" s="2" t="s">
        <v>4311</v>
      </c>
      <c r="B1874" s="2" t="s">
        <v>4311</v>
      </c>
      <c r="C1874" s="2" t="s">
        <v>33</v>
      </c>
      <c r="D1874" s="2" t="s">
        <v>34</v>
      </c>
      <c r="E1874" s="5" t="s">
        <v>541</v>
      </c>
      <c r="F1874" s="3" t="s">
        <v>542</v>
      </c>
      <c r="G1874" s="3" t="s">
        <v>37</v>
      </c>
      <c r="H1874" s="2" t="s">
        <v>22</v>
      </c>
      <c r="I1874" s="2" t="s">
        <v>4312</v>
      </c>
      <c r="J1874" s="3" t="str">
        <f>HYPERLINK("https://www.boe.es/gazeta/dias/1833/05/25/pdfs/GMD-1833-64.pdf#page=2","Abrir facsímil")</f>
        <v>Abrir facsímil</v>
      </c>
      <c r="K1874" s="3" t="s">
        <v>24</v>
      </c>
    </row>
    <row r="1875" spans="1:11" ht="42" customHeight="1">
      <c r="A1875" s="2" t="s">
        <v>4313</v>
      </c>
      <c r="B1875" s="2" t="s">
        <v>4314</v>
      </c>
      <c r="C1875" s="2" t="s">
        <v>297</v>
      </c>
      <c r="D1875" s="2" t="s">
        <v>18</v>
      </c>
      <c r="E1875" s="5" t="s">
        <v>830</v>
      </c>
      <c r="F1875" s="3" t="s">
        <v>831</v>
      </c>
      <c r="G1875" s="3" t="s">
        <v>56</v>
      </c>
      <c r="H1875" s="2" t="s">
        <v>22</v>
      </c>
      <c r="I1875" s="2" t="s">
        <v>4315</v>
      </c>
      <c r="J1875" s="3" t="str">
        <f>HYPERLINK("https://www.boe.es/gazeta/dias/1833/02/16/pdfs/GMD-1833-21.pdf#page=1","Abrir facsímil")</f>
        <v>Abrir facsímil</v>
      </c>
      <c r="K1875" s="3" t="s">
        <v>24</v>
      </c>
    </row>
    <row r="1876" spans="1:11" ht="42" customHeight="1">
      <c r="A1876" s="2" t="s">
        <v>4316</v>
      </c>
      <c r="B1876" s="2" t="s">
        <v>4317</v>
      </c>
      <c r="C1876" s="2" t="s">
        <v>49</v>
      </c>
      <c r="D1876" s="2" t="s">
        <v>50</v>
      </c>
      <c r="E1876" s="5" t="s">
        <v>752</v>
      </c>
      <c r="F1876" s="3" t="s">
        <v>753</v>
      </c>
      <c r="G1876" s="3" t="s">
        <v>127</v>
      </c>
      <c r="H1876" s="2" t="s">
        <v>38</v>
      </c>
      <c r="I1876" s="2" t="s">
        <v>4318</v>
      </c>
      <c r="J1876" s="3" t="str">
        <f>HYPERLINK("https://www.boe.es/gazeta/dias/1833/10/10/pdfs/GMD-1833-124.pdf#page=5","Abrir facsímil")</f>
        <v>Abrir facsímil</v>
      </c>
      <c r="K1876" s="3" t="s">
        <v>40</v>
      </c>
    </row>
    <row r="1877" spans="1:11" ht="42" customHeight="1">
      <c r="A1877" s="2" t="s">
        <v>4319</v>
      </c>
      <c r="B1877" s="2" t="s">
        <v>4319</v>
      </c>
      <c r="C1877" s="2" t="s">
        <v>26</v>
      </c>
      <c r="D1877" s="2" t="s">
        <v>18</v>
      </c>
      <c r="E1877" s="5" t="s">
        <v>2591</v>
      </c>
      <c r="F1877" s="3" t="s">
        <v>2592</v>
      </c>
      <c r="G1877" s="3" t="s">
        <v>56</v>
      </c>
      <c r="H1877" s="2" t="s">
        <v>22</v>
      </c>
      <c r="I1877" s="2" t="s">
        <v>4320</v>
      </c>
      <c r="J1877" s="3" t="str">
        <f>HYPERLINK("https://www.boe.es/gazeta/dias/1833/09/21/pdfs/GMD-1833-115.pdf#page=1","Abrir facsímil")</f>
        <v>Abrir facsímil</v>
      </c>
      <c r="K1877" s="3" t="s">
        <v>24</v>
      </c>
    </row>
    <row r="1878" spans="1:11" ht="42" customHeight="1">
      <c r="A1878" s="2" t="s">
        <v>4321</v>
      </c>
      <c r="B1878" s="2" t="s">
        <v>4322</v>
      </c>
      <c r="C1878" s="2" t="s">
        <v>33</v>
      </c>
      <c r="D1878" s="2" t="s">
        <v>34</v>
      </c>
      <c r="E1878" s="5" t="s">
        <v>1125</v>
      </c>
      <c r="F1878" s="3" t="s">
        <v>1126</v>
      </c>
      <c r="G1878" s="3" t="s">
        <v>56</v>
      </c>
      <c r="H1878" s="2" t="s">
        <v>22</v>
      </c>
      <c r="I1878" s="2" t="s">
        <v>4323</v>
      </c>
      <c r="J1878" s="3" t="str">
        <f>HYPERLINK("https://www.boe.es/gazeta/dias/1833/04/30/pdfs/GMD-1833-53.pdf#page=1","Abrir facsímil")</f>
        <v>Abrir facsímil</v>
      </c>
      <c r="K1878" s="3" t="s">
        <v>24</v>
      </c>
    </row>
    <row r="1879" spans="1:11" ht="42" customHeight="1">
      <c r="A1879" s="2" t="s">
        <v>4324</v>
      </c>
      <c r="B1879" s="2" t="s">
        <v>4325</v>
      </c>
      <c r="C1879" s="2" t="s">
        <v>26</v>
      </c>
      <c r="D1879" s="2" t="s">
        <v>18</v>
      </c>
      <c r="E1879" s="5" t="s">
        <v>159</v>
      </c>
      <c r="F1879" s="3" t="s">
        <v>160</v>
      </c>
      <c r="G1879" s="3" t="s">
        <v>175</v>
      </c>
      <c r="H1879" s="2" t="s">
        <v>22</v>
      </c>
      <c r="I1879" s="2" t="s">
        <v>4326</v>
      </c>
      <c r="J1879" s="3" t="str">
        <f>HYPERLINK("https://www.boe.es/gazeta/dias/1833/09/24/pdfs/GMD-1833-116.pdf#page=7","Abrir facsímil")</f>
        <v>Abrir facsímil</v>
      </c>
      <c r="K1879" s="3" t="s">
        <v>24</v>
      </c>
    </row>
    <row r="1880" spans="1:11" ht="42" customHeight="1">
      <c r="A1880" s="2" t="s">
        <v>4327</v>
      </c>
      <c r="B1880" s="2" t="s">
        <v>4327</v>
      </c>
      <c r="C1880" s="2" t="s">
        <v>26</v>
      </c>
      <c r="D1880" s="2" t="s">
        <v>18</v>
      </c>
      <c r="E1880" s="5" t="s">
        <v>141</v>
      </c>
      <c r="F1880" s="3" t="s">
        <v>142</v>
      </c>
      <c r="G1880" s="3" t="s">
        <v>37</v>
      </c>
      <c r="H1880" s="2" t="s">
        <v>22</v>
      </c>
      <c r="I1880" s="2" t="s">
        <v>4328</v>
      </c>
      <c r="J1880" s="3" t="str">
        <f>HYPERLINK("https://www.boe.es/gazeta/dias/1833/11/05/pdfs/GMD-1833-138.pdf#page=2","Abrir facsímil")</f>
        <v>Abrir facsímil</v>
      </c>
      <c r="K1880" s="3" t="s">
        <v>24</v>
      </c>
    </row>
    <row r="1881" spans="1:11" ht="42" customHeight="1">
      <c r="A1881" s="2" t="s">
        <v>4329</v>
      </c>
      <c r="B1881" s="2" t="s">
        <v>4330</v>
      </c>
      <c r="C1881" s="2" t="s">
        <v>49</v>
      </c>
      <c r="D1881" s="2" t="s">
        <v>50</v>
      </c>
      <c r="E1881" s="5" t="s">
        <v>259</v>
      </c>
      <c r="F1881" s="3" t="s">
        <v>260</v>
      </c>
      <c r="G1881" s="3" t="s">
        <v>21</v>
      </c>
      <c r="H1881" s="2" t="s">
        <v>22</v>
      </c>
      <c r="I1881" s="2" t="s">
        <v>4331</v>
      </c>
      <c r="J1881" s="3" t="str">
        <f>HYPERLINK("https://www.boe.es/gazeta/dias/1833/02/26/pdfs/GMD-1833-25.pdf#page=4","Abrir facsímil")</f>
        <v>Abrir facsímil</v>
      </c>
      <c r="K1881" s="3" t="s">
        <v>24</v>
      </c>
    </row>
    <row r="1882" spans="1:11" ht="42" customHeight="1">
      <c r="A1882" s="2" t="s">
        <v>4332</v>
      </c>
      <c r="B1882" s="2" t="s">
        <v>4332</v>
      </c>
      <c r="C1882" s="2" t="s">
        <v>33</v>
      </c>
      <c r="D1882" s="2" t="s">
        <v>34</v>
      </c>
      <c r="E1882" s="5" t="s">
        <v>461</v>
      </c>
      <c r="F1882" s="3" t="s">
        <v>462</v>
      </c>
      <c r="G1882" s="3" t="s">
        <v>56</v>
      </c>
      <c r="H1882" s="2" t="s">
        <v>22</v>
      </c>
      <c r="I1882" s="2" t="s">
        <v>4333</v>
      </c>
      <c r="J1882" s="3" t="str">
        <f>HYPERLINK("https://www.boe.es/gazeta/dias/1833/01/26/pdfs/GMD-1833-12.pdf#page=1","Abrir facsímil")</f>
        <v>Abrir facsímil</v>
      </c>
      <c r="K1882" s="3" t="s">
        <v>24</v>
      </c>
    </row>
    <row r="1883" spans="1:11" ht="42" customHeight="1">
      <c r="A1883" s="2" t="s">
        <v>4332</v>
      </c>
      <c r="B1883" s="2" t="s">
        <v>4332</v>
      </c>
      <c r="C1883" s="2" t="s">
        <v>26</v>
      </c>
      <c r="D1883" s="2" t="s">
        <v>18</v>
      </c>
      <c r="E1883" s="5" t="s">
        <v>506</v>
      </c>
      <c r="F1883" s="3" t="s">
        <v>507</v>
      </c>
      <c r="G1883" s="3" t="s">
        <v>21</v>
      </c>
      <c r="H1883" s="2" t="s">
        <v>22</v>
      </c>
      <c r="I1883" s="2" t="s">
        <v>4334</v>
      </c>
      <c r="J1883" s="3" t="str">
        <f>HYPERLINK("https://www.boe.es/gazeta/dias/1833/02/14/pdfs/GMD-1833-20.pdf#page=4","Abrir facsímil")</f>
        <v>Abrir facsímil</v>
      </c>
      <c r="K1883" s="3" t="s">
        <v>24</v>
      </c>
    </row>
    <row r="1884" spans="1:11" ht="42" customHeight="1">
      <c r="A1884" s="2" t="s">
        <v>4332</v>
      </c>
      <c r="B1884" s="2" t="s">
        <v>4332</v>
      </c>
      <c r="C1884" s="2" t="s">
        <v>26</v>
      </c>
      <c r="D1884" s="2" t="s">
        <v>18</v>
      </c>
      <c r="E1884" s="5" t="s">
        <v>192</v>
      </c>
      <c r="F1884" s="3" t="s">
        <v>218</v>
      </c>
      <c r="G1884" s="3" t="s">
        <v>219</v>
      </c>
      <c r="H1884" s="2" t="s">
        <v>22</v>
      </c>
      <c r="I1884" s="2" t="s">
        <v>4335</v>
      </c>
      <c r="J1884" s="3" t="str">
        <f>HYPERLINK("https://www.boe.es/gazeta/dias/1833/12/14/pdfs/GMD-1833-159.pdf#page=4","Abrir facsímil")</f>
        <v>Abrir facsímil</v>
      </c>
      <c r="K1884" s="3" t="s">
        <v>24</v>
      </c>
    </row>
    <row r="1885" spans="1:11" ht="42" customHeight="1">
      <c r="A1885" s="2" t="s">
        <v>4336</v>
      </c>
      <c r="B1885" s="2" t="s">
        <v>4337</v>
      </c>
      <c r="C1885" s="2" t="s">
        <v>26</v>
      </c>
      <c r="D1885" s="2" t="s">
        <v>18</v>
      </c>
      <c r="E1885" s="5" t="s">
        <v>377</v>
      </c>
      <c r="F1885" s="3" t="s">
        <v>378</v>
      </c>
      <c r="G1885" s="3" t="s">
        <v>37</v>
      </c>
      <c r="H1885" s="2" t="s">
        <v>22</v>
      </c>
      <c r="I1885" s="2" t="s">
        <v>4338</v>
      </c>
      <c r="J1885" s="3" t="str">
        <f>HYPERLINK("https://www.boe.es/gazeta/dias/1833/02/05/pdfs/GMD-1833-16.pdf#page=2","Abrir facsímil")</f>
        <v>Abrir facsímil</v>
      </c>
      <c r="K1885" s="3" t="s">
        <v>24</v>
      </c>
    </row>
    <row r="1886" spans="1:11" ht="42" customHeight="1">
      <c r="A1886" s="2" t="s">
        <v>4339</v>
      </c>
      <c r="B1886" s="2" t="s">
        <v>4340</v>
      </c>
      <c r="C1886" s="2" t="s">
        <v>26</v>
      </c>
      <c r="D1886" s="2" t="s">
        <v>18</v>
      </c>
      <c r="E1886" s="5" t="s">
        <v>159</v>
      </c>
      <c r="F1886" s="3" t="s">
        <v>160</v>
      </c>
      <c r="G1886" s="3" t="s">
        <v>175</v>
      </c>
      <c r="H1886" s="2" t="s">
        <v>22</v>
      </c>
      <c r="I1886" s="2" t="s">
        <v>4341</v>
      </c>
      <c r="J1886" s="3" t="str">
        <f>HYPERLINK("https://www.boe.es/gazeta/dias/1833/09/24/pdfs/GMD-1833-116.pdf#page=7","Abrir facsímil")</f>
        <v>Abrir facsímil</v>
      </c>
      <c r="K1886" s="3" t="s">
        <v>24</v>
      </c>
    </row>
    <row r="1887" spans="1:11" ht="42" customHeight="1">
      <c r="A1887" s="2" t="s">
        <v>4342</v>
      </c>
      <c r="B1887" s="2" t="s">
        <v>4343</v>
      </c>
      <c r="C1887" s="2" t="s">
        <v>17</v>
      </c>
      <c r="D1887" s="2" t="s">
        <v>18</v>
      </c>
      <c r="E1887" s="5" t="s">
        <v>671</v>
      </c>
      <c r="F1887" s="3" t="s">
        <v>672</v>
      </c>
      <c r="G1887" s="3" t="s">
        <v>89</v>
      </c>
      <c r="H1887" s="2" t="s">
        <v>22</v>
      </c>
      <c r="I1887" s="2" t="s">
        <v>4344</v>
      </c>
      <c r="J1887" s="3" t="str">
        <f>HYPERLINK("https://www.boe.es/gazeta/dias/1833/11/28/pdfs/GMD-1833-151.pdf#page=3","Abrir facsímil")</f>
        <v>Abrir facsímil</v>
      </c>
      <c r="K1887" s="3" t="s">
        <v>24</v>
      </c>
    </row>
    <row r="1888" spans="1:11" ht="42" customHeight="1">
      <c r="A1888" s="2" t="s">
        <v>4345</v>
      </c>
      <c r="B1888" s="2" t="s">
        <v>4345</v>
      </c>
      <c r="C1888" s="2" t="s">
        <v>33</v>
      </c>
      <c r="D1888" s="2" t="s">
        <v>34</v>
      </c>
      <c r="E1888" s="5" t="s">
        <v>581</v>
      </c>
      <c r="F1888" s="3" t="s">
        <v>582</v>
      </c>
      <c r="G1888" s="3" t="s">
        <v>37</v>
      </c>
      <c r="H1888" s="2" t="s">
        <v>22</v>
      </c>
      <c r="I1888" s="2" t="s">
        <v>4346</v>
      </c>
      <c r="J1888" s="3" t="str">
        <f>HYPERLINK("https://www.boe.es/gazeta/dias/1833/08/27/pdfs/GMD-1833-104.pdf#page=2","Abrir facsímil")</f>
        <v>Abrir facsímil</v>
      </c>
      <c r="K1888" s="3" t="s">
        <v>24</v>
      </c>
    </row>
    <row r="1889" spans="1:11" ht="42" customHeight="1">
      <c r="A1889" s="2" t="s">
        <v>4347</v>
      </c>
      <c r="B1889" s="2" t="s">
        <v>4348</v>
      </c>
      <c r="C1889" s="2" t="s">
        <v>207</v>
      </c>
      <c r="D1889" s="2" t="s">
        <v>18</v>
      </c>
      <c r="E1889" s="5" t="s">
        <v>436</v>
      </c>
      <c r="F1889" s="3" t="s">
        <v>437</v>
      </c>
      <c r="G1889" s="3" t="s">
        <v>628</v>
      </c>
      <c r="H1889" s="2" t="s">
        <v>22</v>
      </c>
      <c r="I1889" s="2" t="s">
        <v>4349</v>
      </c>
      <c r="J1889" s="3" t="str">
        <f>HYPERLINK("https://www.boe.es/gazeta/dias/1833/03/23/pdfs/GMD-1833-36.pdf#page=6","Abrir facsímil")</f>
        <v>Abrir facsímil</v>
      </c>
      <c r="K1889" s="3" t="s">
        <v>24</v>
      </c>
    </row>
    <row r="1890" spans="1:11" ht="42" customHeight="1">
      <c r="A1890" s="2" t="s">
        <v>4350</v>
      </c>
      <c r="B1890" s="2" t="s">
        <v>4351</v>
      </c>
      <c r="C1890" s="2" t="s">
        <v>122</v>
      </c>
      <c r="D1890" s="2" t="s">
        <v>18</v>
      </c>
      <c r="E1890" s="5" t="s">
        <v>506</v>
      </c>
      <c r="F1890" s="3" t="s">
        <v>507</v>
      </c>
      <c r="G1890" s="3" t="s">
        <v>21</v>
      </c>
      <c r="H1890" s="2" t="s">
        <v>22</v>
      </c>
      <c r="I1890" s="2" t="s">
        <v>4352</v>
      </c>
      <c r="J1890" s="3" t="str">
        <f>HYPERLINK("https://www.boe.es/gazeta/dias/1833/02/14/pdfs/GMD-1833-20.pdf#page=4","Abrir facsímil")</f>
        <v>Abrir facsímil</v>
      </c>
      <c r="K1890" s="3" t="s">
        <v>24</v>
      </c>
    </row>
    <row r="1891" spans="1:11" ht="42" customHeight="1">
      <c r="A1891" s="2" t="s">
        <v>4353</v>
      </c>
      <c r="B1891" s="2" t="s">
        <v>4354</v>
      </c>
      <c r="C1891" s="2" t="s">
        <v>49</v>
      </c>
      <c r="D1891" s="2" t="s">
        <v>50</v>
      </c>
      <c r="E1891" s="5" t="s">
        <v>58</v>
      </c>
      <c r="F1891" s="3" t="s">
        <v>59</v>
      </c>
      <c r="G1891" s="3" t="s">
        <v>56</v>
      </c>
      <c r="H1891" s="2" t="s">
        <v>22</v>
      </c>
      <c r="I1891" s="2" t="s">
        <v>4355</v>
      </c>
      <c r="J1891" s="3" t="str">
        <f>HYPERLINK("https://www.boe.es/gazeta/dias/1833/10/03/pdfs/GMD-1833-121.pdf#page=1","Abrir facsímil")</f>
        <v>Abrir facsímil</v>
      </c>
      <c r="K1891" s="3" t="s">
        <v>24</v>
      </c>
    </row>
    <row r="1892" spans="1:11" ht="42" customHeight="1">
      <c r="A1892" s="2" t="s">
        <v>4353</v>
      </c>
      <c r="B1892" s="2" t="s">
        <v>4354</v>
      </c>
      <c r="C1892" s="2" t="s">
        <v>49</v>
      </c>
      <c r="D1892" s="2" t="s">
        <v>50</v>
      </c>
      <c r="E1892" s="5" t="s">
        <v>61</v>
      </c>
      <c r="F1892" s="3" t="s">
        <v>62</v>
      </c>
      <c r="G1892" s="3" t="s">
        <v>89</v>
      </c>
      <c r="H1892" s="2" t="s">
        <v>22</v>
      </c>
      <c r="I1892" s="2" t="s">
        <v>4356</v>
      </c>
      <c r="J1892" s="3" t="str">
        <f>HYPERLINK("https://www.boe.es/gazeta/dias/1833/10/15/pdfs/GMD-1833-126.pdf#page=3","Abrir facsímil")</f>
        <v>Abrir facsímil</v>
      </c>
      <c r="K1892" s="3" t="s">
        <v>24</v>
      </c>
    </row>
    <row r="1893" spans="1:11" ht="42" customHeight="1">
      <c r="A1893" s="2" t="s">
        <v>4357</v>
      </c>
      <c r="B1893" s="2" t="s">
        <v>4358</v>
      </c>
      <c r="C1893" s="2" t="s">
        <v>131</v>
      </c>
      <c r="D1893" s="2" t="s">
        <v>18</v>
      </c>
      <c r="E1893" s="5" t="s">
        <v>35</v>
      </c>
      <c r="F1893" s="3" t="s">
        <v>36</v>
      </c>
      <c r="G1893" s="3" t="s">
        <v>175</v>
      </c>
      <c r="H1893" s="2" t="s">
        <v>22</v>
      </c>
      <c r="I1893" s="2" t="s">
        <v>4359</v>
      </c>
      <c r="J1893" s="3" t="str">
        <f>HYPERLINK("https://www.boe.es/gazeta/dias/1833/02/28/pdfs/GMD-1833-26.pdf#page=7","Abrir facsímil")</f>
        <v>Abrir facsímil</v>
      </c>
      <c r="K1893" s="3" t="s">
        <v>24</v>
      </c>
    </row>
    <row r="1894" spans="1:11" ht="42" customHeight="1">
      <c r="A1894" s="2" t="s">
        <v>4360</v>
      </c>
      <c r="B1894" s="2" t="s">
        <v>4360</v>
      </c>
      <c r="C1894" s="2" t="s">
        <v>26</v>
      </c>
      <c r="D1894" s="2" t="s">
        <v>18</v>
      </c>
      <c r="E1894" s="5" t="s">
        <v>182</v>
      </c>
      <c r="F1894" s="3" t="s">
        <v>183</v>
      </c>
      <c r="G1894" s="3" t="s">
        <v>21</v>
      </c>
      <c r="H1894" s="2" t="s">
        <v>22</v>
      </c>
      <c r="I1894" s="2" t="s">
        <v>4361</v>
      </c>
      <c r="J1894" s="3" t="str">
        <f>HYPERLINK("https://www.boe.es/gazeta/dias/1833/02/12/pdfs/GMD-1833-19.pdf#page=4","Abrir facsímil")</f>
        <v>Abrir facsímil</v>
      </c>
      <c r="K1894" s="3" t="s">
        <v>24</v>
      </c>
    </row>
    <row r="1895" spans="1:11" ht="42" customHeight="1">
      <c r="A1895" s="2" t="s">
        <v>4362</v>
      </c>
      <c r="B1895" s="2" t="s">
        <v>4362</v>
      </c>
      <c r="C1895" s="2" t="s">
        <v>17</v>
      </c>
      <c r="D1895" s="2" t="s">
        <v>18</v>
      </c>
      <c r="E1895" s="5" t="s">
        <v>182</v>
      </c>
      <c r="F1895" s="3" t="s">
        <v>183</v>
      </c>
      <c r="G1895" s="3" t="s">
        <v>21</v>
      </c>
      <c r="H1895" s="2" t="s">
        <v>22</v>
      </c>
      <c r="I1895" s="2" t="s">
        <v>4363</v>
      </c>
      <c r="J1895" s="3" t="str">
        <f>HYPERLINK("https://www.boe.es/gazeta/dias/1833/02/12/pdfs/GMD-1833-19.pdf#page=4","Abrir facsímil")</f>
        <v>Abrir facsímil</v>
      </c>
      <c r="K1895" s="3" t="s">
        <v>24</v>
      </c>
    </row>
    <row r="1896" spans="1:11" ht="42" customHeight="1">
      <c r="A1896" s="2" t="s">
        <v>4364</v>
      </c>
      <c r="B1896" s="2" t="s">
        <v>4365</v>
      </c>
      <c r="C1896" s="2" t="s">
        <v>131</v>
      </c>
      <c r="D1896" s="2" t="s">
        <v>18</v>
      </c>
      <c r="E1896" s="5" t="s">
        <v>436</v>
      </c>
      <c r="F1896" s="3" t="s">
        <v>437</v>
      </c>
      <c r="G1896" s="3" t="s">
        <v>628</v>
      </c>
      <c r="H1896" s="2" t="s">
        <v>22</v>
      </c>
      <c r="I1896" s="2" t="s">
        <v>4366</v>
      </c>
      <c r="J1896" s="3" t="str">
        <f>HYPERLINK("https://www.boe.es/gazeta/dias/1833/03/23/pdfs/GMD-1833-36.pdf#page=6","Abrir facsímil")</f>
        <v>Abrir facsímil</v>
      </c>
      <c r="K1896" s="3" t="s">
        <v>24</v>
      </c>
    </row>
    <row r="1897" spans="1:11" ht="42" customHeight="1">
      <c r="A1897" s="2" t="s">
        <v>4367</v>
      </c>
      <c r="B1897" s="2" t="s">
        <v>4368</v>
      </c>
      <c r="C1897" s="2" t="s">
        <v>207</v>
      </c>
      <c r="D1897" s="2" t="s">
        <v>18</v>
      </c>
      <c r="E1897" s="5" t="s">
        <v>155</v>
      </c>
      <c r="F1897" s="3" t="s">
        <v>156</v>
      </c>
      <c r="G1897" s="3" t="s">
        <v>21</v>
      </c>
      <c r="H1897" s="2" t="s">
        <v>22</v>
      </c>
      <c r="I1897" s="2" t="s">
        <v>4369</v>
      </c>
      <c r="J1897" s="3" t="str">
        <f>HYPERLINK("https://www.boe.es/gazeta/dias/1833/08/01/pdfs/GMD-1833-93.pdf#page=4","Abrir facsímil")</f>
        <v>Abrir facsímil</v>
      </c>
      <c r="K1897" s="3" t="s">
        <v>24</v>
      </c>
    </row>
    <row r="1898" spans="1:11" ht="42" customHeight="1">
      <c r="A1898" s="2" t="s">
        <v>4370</v>
      </c>
      <c r="B1898" s="2" t="s">
        <v>4371</v>
      </c>
      <c r="C1898" s="2" t="s">
        <v>17</v>
      </c>
      <c r="D1898" s="2" t="s">
        <v>18</v>
      </c>
      <c r="E1898" s="5" t="s">
        <v>990</v>
      </c>
      <c r="F1898" s="3" t="s">
        <v>991</v>
      </c>
      <c r="G1898" s="3" t="s">
        <v>45</v>
      </c>
      <c r="H1898" s="2" t="s">
        <v>38</v>
      </c>
      <c r="I1898" s="2" t="s">
        <v>4372</v>
      </c>
      <c r="J1898" s="3" t="str">
        <f>HYPERLINK("https://www.boe.es/gazeta/dias/1833/05/02/pdfs/GMD-1833-54.pdf#page=6","Abrir facsímil")</f>
        <v>Abrir facsímil</v>
      </c>
      <c r="K1898" s="3" t="s">
        <v>40</v>
      </c>
    </row>
    <row r="1899" spans="1:11" ht="42" customHeight="1">
      <c r="A1899" s="2" t="s">
        <v>4373</v>
      </c>
      <c r="B1899" s="2" t="s">
        <v>4374</v>
      </c>
      <c r="C1899" s="2" t="s">
        <v>33</v>
      </c>
      <c r="D1899" s="2" t="s">
        <v>191</v>
      </c>
      <c r="E1899" s="5" t="s">
        <v>1377</v>
      </c>
      <c r="F1899" s="3" t="s">
        <v>1378</v>
      </c>
      <c r="G1899" s="3" t="s">
        <v>56</v>
      </c>
      <c r="H1899" s="2" t="s">
        <v>22</v>
      </c>
      <c r="I1899" s="2" t="s">
        <v>4375</v>
      </c>
      <c r="J1899" s="3" t="str">
        <f>HYPERLINK("https://www.boe.es/gazeta/dias/1833/11/25/pdfs/GMD-1833-149E.pdf#page=1","Abrir facsímil")</f>
        <v>Abrir facsímil</v>
      </c>
      <c r="K1899" s="3" t="s">
        <v>24</v>
      </c>
    </row>
    <row r="1900" spans="1:11" ht="42" customHeight="1">
      <c r="A1900" s="2" t="s">
        <v>4376</v>
      </c>
      <c r="B1900" s="2" t="s">
        <v>4376</v>
      </c>
      <c r="C1900" s="2" t="s">
        <v>122</v>
      </c>
      <c r="D1900" s="2" t="s">
        <v>18</v>
      </c>
      <c r="E1900" s="5" t="s">
        <v>485</v>
      </c>
      <c r="F1900" s="3" t="s">
        <v>486</v>
      </c>
      <c r="G1900" s="3" t="s">
        <v>1708</v>
      </c>
      <c r="H1900" s="2" t="s">
        <v>22</v>
      </c>
      <c r="I1900" s="2" t="s">
        <v>4377</v>
      </c>
      <c r="J1900" s="3" t="str">
        <f>HYPERLINK("https://www.boe.es/gazeta/dias/1833/12/19/pdfs/GMD-1833-162.pdf#page=2","Abrir facsímil")</f>
        <v>Abrir facsímil</v>
      </c>
      <c r="K1900" s="3" t="s">
        <v>24</v>
      </c>
    </row>
    <row r="1901" spans="1:11" ht="42" customHeight="1">
      <c r="A1901" s="2" t="s">
        <v>4378</v>
      </c>
      <c r="B1901" s="2" t="s">
        <v>4379</v>
      </c>
      <c r="C1901" s="2" t="s">
        <v>33</v>
      </c>
      <c r="D1901" s="2" t="s">
        <v>34</v>
      </c>
      <c r="E1901" s="5" t="s">
        <v>739</v>
      </c>
      <c r="F1901" s="3" t="s">
        <v>740</v>
      </c>
      <c r="G1901" s="3" t="s">
        <v>21</v>
      </c>
      <c r="H1901" s="2" t="s">
        <v>22</v>
      </c>
      <c r="I1901" s="2" t="s">
        <v>4380</v>
      </c>
      <c r="J1901" s="3" t="str">
        <f>HYPERLINK("https://www.boe.es/gazeta/dias/1833/07/06/pdfs/GMD-1833-82.pdf#page=4","Abrir facsímil")</f>
        <v>Abrir facsímil</v>
      </c>
      <c r="K1901" s="3" t="s">
        <v>24</v>
      </c>
    </row>
    <row r="1902" spans="1:11" ht="42" customHeight="1">
      <c r="A1902" s="2" t="s">
        <v>4381</v>
      </c>
      <c r="B1902" s="2" t="s">
        <v>4382</v>
      </c>
      <c r="C1902" s="2" t="s">
        <v>33</v>
      </c>
      <c r="D1902" s="2" t="s">
        <v>34</v>
      </c>
      <c r="E1902" s="5" t="s">
        <v>72</v>
      </c>
      <c r="F1902" s="3" t="s">
        <v>73</v>
      </c>
      <c r="G1902" s="3" t="s">
        <v>74</v>
      </c>
      <c r="H1902" s="2" t="s">
        <v>22</v>
      </c>
      <c r="I1902" s="2" t="s">
        <v>4383</v>
      </c>
      <c r="J1902" s="3" t="str">
        <f>HYPERLINK("https://www.boe.es/gazeta/dias/1833/11/26/pdfs/GMD-1833-150.pdf#page=4","Abrir facsímil")</f>
        <v>Abrir facsímil</v>
      </c>
      <c r="K1902" s="3" t="s">
        <v>24</v>
      </c>
    </row>
    <row r="1903" spans="1:11" ht="42" customHeight="1">
      <c r="A1903" s="2" t="s">
        <v>4384</v>
      </c>
      <c r="B1903" s="2" t="s">
        <v>4385</v>
      </c>
      <c r="C1903" s="2" t="s">
        <v>26</v>
      </c>
      <c r="D1903" s="2" t="s">
        <v>18</v>
      </c>
      <c r="E1903" s="5" t="s">
        <v>377</v>
      </c>
      <c r="F1903" s="3" t="s">
        <v>378</v>
      </c>
      <c r="G1903" s="3" t="s">
        <v>45</v>
      </c>
      <c r="H1903" s="2" t="s">
        <v>22</v>
      </c>
      <c r="I1903" s="2" t="s">
        <v>4386</v>
      </c>
      <c r="J1903" s="3" t="str">
        <f>HYPERLINK("https://www.boe.es/gazeta/dias/1833/02/05/pdfs/GMD-1833-16.pdf#page=6","Abrir facsímil")</f>
        <v>Abrir facsímil</v>
      </c>
      <c r="K1903" s="3" t="s">
        <v>24</v>
      </c>
    </row>
    <row r="1904" spans="1:11" ht="42" customHeight="1">
      <c r="A1904" s="2" t="s">
        <v>4387</v>
      </c>
      <c r="B1904" s="2" t="s">
        <v>4388</v>
      </c>
      <c r="C1904" s="2" t="s">
        <v>49</v>
      </c>
      <c r="D1904" s="2" t="s">
        <v>50</v>
      </c>
      <c r="E1904" s="5" t="s">
        <v>182</v>
      </c>
      <c r="F1904" s="3" t="s">
        <v>183</v>
      </c>
      <c r="G1904" s="3" t="s">
        <v>1143</v>
      </c>
      <c r="H1904" s="2" t="s">
        <v>38</v>
      </c>
      <c r="I1904" s="2" t="s">
        <v>4389</v>
      </c>
      <c r="J1904" s="3" t="str">
        <f>HYPERLINK("https://www.boe.es/gazeta/dias/1833/02/12/pdfs/GMD-1833-19.pdf#page=6","Abrir facsímil")</f>
        <v>Abrir facsímil</v>
      </c>
      <c r="K1904" s="3" t="s">
        <v>40</v>
      </c>
    </row>
    <row r="1905" spans="1:11" ht="42" customHeight="1">
      <c r="A1905" s="2" t="s">
        <v>4390</v>
      </c>
      <c r="B1905" s="2" t="s">
        <v>4391</v>
      </c>
      <c r="C1905" s="2" t="s">
        <v>297</v>
      </c>
      <c r="D1905" s="2" t="s">
        <v>18</v>
      </c>
      <c r="E1905" s="5" t="s">
        <v>780</v>
      </c>
      <c r="F1905" s="3" t="s">
        <v>781</v>
      </c>
      <c r="G1905" s="3" t="s">
        <v>45</v>
      </c>
      <c r="H1905" s="2" t="s">
        <v>22</v>
      </c>
      <c r="I1905" s="2" t="s">
        <v>4392</v>
      </c>
      <c r="J1905" s="3" t="str">
        <f>HYPERLINK("https://www.boe.es/gazeta/dias/1833/03/07/pdfs/GMD-1833-29.pdf#page=6","Abrir facsímil")</f>
        <v>Abrir facsímil</v>
      </c>
      <c r="K1905" s="3" t="s">
        <v>24</v>
      </c>
    </row>
    <row r="1906" spans="1:11" ht="42" customHeight="1">
      <c r="A1906" s="2" t="s">
        <v>4393</v>
      </c>
      <c r="B1906" s="2" t="s">
        <v>4394</v>
      </c>
      <c r="C1906" s="2" t="s">
        <v>33</v>
      </c>
      <c r="D1906" s="2" t="s">
        <v>34</v>
      </c>
      <c r="E1906" s="5" t="s">
        <v>876</v>
      </c>
      <c r="F1906" s="3" t="s">
        <v>877</v>
      </c>
      <c r="G1906" s="3" t="s">
        <v>56</v>
      </c>
      <c r="H1906" s="2" t="s">
        <v>22</v>
      </c>
      <c r="I1906" s="2" t="s">
        <v>4395</v>
      </c>
      <c r="J1906" s="3" t="str">
        <f>HYPERLINK("https://www.boe.es/gazeta/dias/1833/08/06/pdfs/GMD-1833-95.pdf#page=1","Abrir facsímil")</f>
        <v>Abrir facsímil</v>
      </c>
      <c r="K1906" s="3" t="s">
        <v>24</v>
      </c>
    </row>
    <row r="1907" spans="1:11" ht="42" customHeight="1">
      <c r="A1907" s="2" t="s">
        <v>4393</v>
      </c>
      <c r="B1907" s="2" t="s">
        <v>4394</v>
      </c>
      <c r="C1907" s="2" t="s">
        <v>33</v>
      </c>
      <c r="D1907" s="2" t="s">
        <v>34</v>
      </c>
      <c r="E1907" s="5" t="s">
        <v>58</v>
      </c>
      <c r="F1907" s="3" t="s">
        <v>59</v>
      </c>
      <c r="G1907" s="3" t="s">
        <v>37</v>
      </c>
      <c r="H1907" s="2" t="s">
        <v>22</v>
      </c>
      <c r="I1907" s="2" t="s">
        <v>4396</v>
      </c>
      <c r="J1907" s="3" t="str">
        <f>HYPERLINK("https://www.boe.es/gazeta/dias/1833/10/03/pdfs/GMD-1833-121.pdf#page=2","Abrir facsímil")</f>
        <v>Abrir facsímil</v>
      </c>
      <c r="K1907" s="3" t="s">
        <v>24</v>
      </c>
    </row>
    <row r="1908" spans="1:11" ht="42" customHeight="1">
      <c r="A1908" s="2" t="s">
        <v>4397</v>
      </c>
      <c r="B1908" s="2" t="s">
        <v>4398</v>
      </c>
      <c r="C1908" s="2" t="s">
        <v>207</v>
      </c>
      <c r="D1908" s="2" t="s">
        <v>18</v>
      </c>
      <c r="E1908" s="5" t="s">
        <v>83</v>
      </c>
      <c r="F1908" s="3" t="s">
        <v>84</v>
      </c>
      <c r="G1908" s="3" t="s">
        <v>1098</v>
      </c>
      <c r="H1908" s="2" t="s">
        <v>22</v>
      </c>
      <c r="I1908" s="2" t="s">
        <v>4399</v>
      </c>
      <c r="J1908" s="3" t="str">
        <f>HYPERLINK("https://www.boe.es/gazeta/dias/1833/02/23/pdfs/GMD-1833-24.pdf#page=6","Abrir facsímil")</f>
        <v>Abrir facsímil</v>
      </c>
      <c r="K1908" s="3" t="s">
        <v>24</v>
      </c>
    </row>
    <row r="1909" spans="1:11" ht="42" customHeight="1">
      <c r="A1909" s="2" t="s">
        <v>4400</v>
      </c>
      <c r="B1909" s="2" t="s">
        <v>4401</v>
      </c>
      <c r="C1909" s="2" t="s">
        <v>49</v>
      </c>
      <c r="D1909" s="2" t="s">
        <v>50</v>
      </c>
      <c r="E1909" s="5" t="s">
        <v>1125</v>
      </c>
      <c r="F1909" s="3" t="s">
        <v>1126</v>
      </c>
      <c r="G1909" s="3" t="s">
        <v>56</v>
      </c>
      <c r="H1909" s="2" t="s">
        <v>22</v>
      </c>
      <c r="I1909" s="2" t="s">
        <v>4402</v>
      </c>
      <c r="J1909" s="3" t="str">
        <f>HYPERLINK("https://www.boe.es/gazeta/dias/1833/04/30/pdfs/GMD-1833-53.pdf#page=1","Abrir facsímil")</f>
        <v>Abrir facsímil</v>
      </c>
      <c r="K1909" s="3" t="s">
        <v>24</v>
      </c>
    </row>
    <row r="1910" spans="1:11" ht="42" customHeight="1">
      <c r="A1910" s="2" t="s">
        <v>4403</v>
      </c>
      <c r="B1910" s="2" t="s">
        <v>4404</v>
      </c>
      <c r="C1910" s="2" t="s">
        <v>49</v>
      </c>
      <c r="D1910" s="2" t="s">
        <v>50</v>
      </c>
      <c r="E1910" s="5" t="s">
        <v>227</v>
      </c>
      <c r="F1910" s="3" t="s">
        <v>228</v>
      </c>
      <c r="G1910" s="3" t="s">
        <v>89</v>
      </c>
      <c r="H1910" s="2" t="s">
        <v>22</v>
      </c>
      <c r="I1910" s="2" t="s">
        <v>4405</v>
      </c>
      <c r="J1910" s="3" t="str">
        <f>HYPERLINK("https://www.boe.es/gazeta/dias/1833/08/08/pdfs/GMD-1833-96.pdf#page=3","Abrir facsímil")</f>
        <v>Abrir facsímil</v>
      </c>
      <c r="K1910" s="3" t="s">
        <v>24</v>
      </c>
    </row>
    <row r="1911" spans="1:11" ht="42" customHeight="1">
      <c r="A1911" s="2" t="s">
        <v>4406</v>
      </c>
      <c r="B1911" s="2" t="s">
        <v>4407</v>
      </c>
      <c r="C1911" s="2" t="s">
        <v>26</v>
      </c>
      <c r="D1911" s="2" t="s">
        <v>18</v>
      </c>
      <c r="E1911" s="5" t="s">
        <v>439</v>
      </c>
      <c r="F1911" s="3" t="s">
        <v>440</v>
      </c>
      <c r="G1911" s="3" t="s">
        <v>21</v>
      </c>
      <c r="H1911" s="2" t="s">
        <v>22</v>
      </c>
      <c r="I1911" s="2" t="s">
        <v>4408</v>
      </c>
      <c r="J1911" s="3" t="str">
        <f>HYPERLINK("https://www.boe.es/gazeta/dias/1833/06/04/pdfs/GMD-1833-68.pdf#page=4","Abrir facsímil")</f>
        <v>Abrir facsímil</v>
      </c>
      <c r="K1911" s="3" t="s">
        <v>24</v>
      </c>
    </row>
    <row r="1912" spans="1:11" ht="42" customHeight="1">
      <c r="A1912" s="2" t="s">
        <v>4409</v>
      </c>
      <c r="B1912" s="2" t="s">
        <v>4409</v>
      </c>
      <c r="C1912" s="2" t="s">
        <v>17</v>
      </c>
      <c r="D1912" s="2" t="s">
        <v>18</v>
      </c>
      <c r="E1912" s="5" t="s">
        <v>739</v>
      </c>
      <c r="F1912" s="3" t="s">
        <v>740</v>
      </c>
      <c r="G1912" s="3" t="s">
        <v>89</v>
      </c>
      <c r="H1912" s="2" t="s">
        <v>22</v>
      </c>
      <c r="I1912" s="2" t="s">
        <v>4410</v>
      </c>
      <c r="J1912" s="3" t="str">
        <f>HYPERLINK("https://www.boe.es/gazeta/dias/1833/07/06/pdfs/GMD-1833-82.pdf#page=3","Abrir facsímil")</f>
        <v>Abrir facsímil</v>
      </c>
      <c r="K1912" s="3" t="s">
        <v>24</v>
      </c>
    </row>
    <row r="1913" spans="1:11" ht="42" customHeight="1">
      <c r="A1913" s="2" t="s">
        <v>4411</v>
      </c>
      <c r="B1913" s="2" t="s">
        <v>4412</v>
      </c>
      <c r="C1913" s="2" t="s">
        <v>33</v>
      </c>
      <c r="D1913" s="2" t="s">
        <v>34</v>
      </c>
      <c r="E1913" s="5" t="s">
        <v>208</v>
      </c>
      <c r="F1913" s="3" t="s">
        <v>209</v>
      </c>
      <c r="G1913" s="3" t="s">
        <v>127</v>
      </c>
      <c r="H1913" s="2" t="s">
        <v>22</v>
      </c>
      <c r="I1913" s="2" t="s">
        <v>4413</v>
      </c>
      <c r="J1913" s="3" t="str">
        <f>HYPERLINK("https://www.boe.es/gazeta/dias/1833/01/01/pdfs/GMD-1833-1.pdf#page=5","Abrir facsímil")</f>
        <v>Abrir facsímil</v>
      </c>
      <c r="K1913" s="3" t="s">
        <v>24</v>
      </c>
    </row>
    <row r="1914" spans="1:11" ht="42" customHeight="1">
      <c r="A1914" s="2" t="s">
        <v>4414</v>
      </c>
      <c r="B1914" s="2" t="s">
        <v>4415</v>
      </c>
      <c r="C1914" s="2" t="s">
        <v>49</v>
      </c>
      <c r="D1914" s="2" t="s">
        <v>50</v>
      </c>
      <c r="E1914" s="5" t="s">
        <v>780</v>
      </c>
      <c r="F1914" s="3" t="s">
        <v>781</v>
      </c>
      <c r="G1914" s="3" t="s">
        <v>45</v>
      </c>
      <c r="H1914" s="2" t="s">
        <v>22</v>
      </c>
      <c r="I1914" s="2" t="s">
        <v>4416</v>
      </c>
      <c r="J1914" s="3" t="str">
        <f>HYPERLINK("https://www.boe.es/gazeta/dias/1833/03/07/pdfs/GMD-1833-29.pdf#page=6","Abrir facsímil")</f>
        <v>Abrir facsímil</v>
      </c>
      <c r="K1914" s="3" t="s">
        <v>24</v>
      </c>
    </row>
    <row r="1915" spans="1:11" ht="42" customHeight="1">
      <c r="A1915" s="2" t="s">
        <v>4417</v>
      </c>
      <c r="B1915" s="2" t="s">
        <v>4417</v>
      </c>
      <c r="C1915" s="2" t="s">
        <v>297</v>
      </c>
      <c r="D1915" s="2" t="s">
        <v>18</v>
      </c>
      <c r="E1915" s="5" t="s">
        <v>632</v>
      </c>
      <c r="F1915" s="3" t="s">
        <v>633</v>
      </c>
      <c r="G1915" s="3" t="s">
        <v>89</v>
      </c>
      <c r="H1915" s="2" t="s">
        <v>22</v>
      </c>
      <c r="I1915" s="2" t="s">
        <v>4418</v>
      </c>
      <c r="J1915" s="3" t="str">
        <f>HYPERLINK("https://www.boe.es/gazeta/dias/1833/06/11/pdfs/GMD-1833-71.pdf#page=3","Abrir facsímil")</f>
        <v>Abrir facsímil</v>
      </c>
      <c r="K1915" s="3" t="s">
        <v>24</v>
      </c>
    </row>
    <row r="1916" spans="1:11" ht="42" customHeight="1">
      <c r="A1916" s="2" t="s">
        <v>4419</v>
      </c>
      <c r="B1916" s="2" t="s">
        <v>4419</v>
      </c>
      <c r="C1916" s="2" t="s">
        <v>33</v>
      </c>
      <c r="D1916" s="2" t="s">
        <v>34</v>
      </c>
      <c r="E1916" s="5" t="s">
        <v>92</v>
      </c>
      <c r="F1916" s="3" t="s">
        <v>93</v>
      </c>
      <c r="G1916" s="3" t="s">
        <v>37</v>
      </c>
      <c r="H1916" s="2" t="s">
        <v>22</v>
      </c>
      <c r="I1916" s="2" t="s">
        <v>4420</v>
      </c>
      <c r="J1916" s="3" t="str">
        <f>HYPERLINK("https://www.boe.es/gazeta/dias/1833/05/21/pdfs/GMD-1833-62.pdf#page=2","Abrir facsímil")</f>
        <v>Abrir facsímil</v>
      </c>
      <c r="K1916" s="3" t="s">
        <v>24</v>
      </c>
    </row>
    <row r="1917" spans="1:11" ht="42" customHeight="1">
      <c r="A1917" s="2" t="s">
        <v>4421</v>
      </c>
      <c r="B1917" s="2" t="s">
        <v>4421</v>
      </c>
      <c r="C1917" s="2" t="s">
        <v>26</v>
      </c>
      <c r="D1917" s="2" t="s">
        <v>18</v>
      </c>
      <c r="E1917" s="5" t="s">
        <v>110</v>
      </c>
      <c r="F1917" s="3" t="s">
        <v>111</v>
      </c>
      <c r="G1917" s="3" t="s">
        <v>127</v>
      </c>
      <c r="H1917" s="2" t="s">
        <v>22</v>
      </c>
      <c r="I1917" s="2" t="s">
        <v>4422</v>
      </c>
      <c r="J1917" s="3" t="str">
        <f>HYPERLINK("https://www.boe.es/gazeta/dias/1833/11/16/pdfs/GMD-1833-143.pdf#page=5","Abrir facsímil")</f>
        <v>Abrir facsímil</v>
      </c>
      <c r="K1917" s="3" t="s">
        <v>24</v>
      </c>
    </row>
    <row r="1918" spans="1:11" ht="42" customHeight="1">
      <c r="A1918" s="2" t="s">
        <v>4423</v>
      </c>
      <c r="B1918" s="2" t="s">
        <v>4424</v>
      </c>
      <c r="C1918" s="2" t="s">
        <v>33</v>
      </c>
      <c r="D1918" s="2" t="s">
        <v>34</v>
      </c>
      <c r="E1918" s="5" t="s">
        <v>581</v>
      </c>
      <c r="F1918" s="3" t="s">
        <v>582</v>
      </c>
      <c r="G1918" s="3" t="s">
        <v>56</v>
      </c>
      <c r="H1918" s="2" t="s">
        <v>22</v>
      </c>
      <c r="I1918" s="2" t="s">
        <v>4425</v>
      </c>
      <c r="J1918" s="3" t="str">
        <f>HYPERLINK("https://www.boe.es/gazeta/dias/1833/08/27/pdfs/GMD-1833-104.pdf#page=1","Abrir facsímil")</f>
        <v>Abrir facsímil</v>
      </c>
      <c r="K1918" s="3" t="s">
        <v>24</v>
      </c>
    </row>
    <row r="1919" spans="1:11" ht="42" customHeight="1">
      <c r="A1919" s="2" t="s">
        <v>4426</v>
      </c>
      <c r="B1919" s="2" t="s">
        <v>4426</v>
      </c>
      <c r="C1919" s="2" t="s">
        <v>33</v>
      </c>
      <c r="D1919" s="2" t="s">
        <v>34</v>
      </c>
      <c r="E1919" s="5" t="s">
        <v>298</v>
      </c>
      <c r="F1919" s="3" t="s">
        <v>299</v>
      </c>
      <c r="G1919" s="3" t="s">
        <v>21</v>
      </c>
      <c r="H1919" s="2" t="s">
        <v>22</v>
      </c>
      <c r="I1919" s="2" t="s">
        <v>4427</v>
      </c>
      <c r="J1919" s="3" t="str">
        <f>HYPERLINK("https://www.boe.es/gazeta/dias/1833/12/26/pdfs/GMD-1833-165.pdf#page=4","Abrir facsímil")</f>
        <v>Abrir facsímil</v>
      </c>
      <c r="K1919" s="3" t="s">
        <v>24</v>
      </c>
    </row>
    <row r="1920" spans="1:11" ht="42" customHeight="1">
      <c r="A1920" s="2" t="s">
        <v>4428</v>
      </c>
      <c r="B1920" s="2" t="s">
        <v>4428</v>
      </c>
      <c r="C1920" s="2" t="s">
        <v>49</v>
      </c>
      <c r="D1920" s="2" t="s">
        <v>50</v>
      </c>
      <c r="E1920" s="5" t="s">
        <v>443</v>
      </c>
      <c r="F1920" s="3" t="s">
        <v>444</v>
      </c>
      <c r="G1920" s="3" t="s">
        <v>37</v>
      </c>
      <c r="H1920" s="2" t="s">
        <v>22</v>
      </c>
      <c r="I1920" s="2" t="s">
        <v>4429</v>
      </c>
      <c r="J1920" s="3" t="str">
        <f>HYPERLINK("https://www.boe.es/gazeta/dias/1833/07/25/pdfs/GMD-1833-90.pdf#page=2","Abrir facsímil")</f>
        <v>Abrir facsímil</v>
      </c>
      <c r="K1920" s="3" t="s">
        <v>24</v>
      </c>
    </row>
    <row r="1921" spans="1:11" ht="42" customHeight="1">
      <c r="A1921" s="2" t="s">
        <v>4430</v>
      </c>
      <c r="B1921" s="2" t="s">
        <v>4431</v>
      </c>
      <c r="C1921" s="2" t="s">
        <v>49</v>
      </c>
      <c r="D1921" s="2" t="s">
        <v>50</v>
      </c>
      <c r="E1921" s="5" t="s">
        <v>2600</v>
      </c>
      <c r="F1921" s="3" t="s">
        <v>2601</v>
      </c>
      <c r="G1921" s="3" t="s">
        <v>127</v>
      </c>
      <c r="H1921" s="2" t="s">
        <v>22</v>
      </c>
      <c r="I1921" s="2" t="s">
        <v>4432</v>
      </c>
      <c r="J1921" s="3" t="str">
        <f>HYPERLINK("https://www.boe.es/gazeta/dias/1833/12/10/pdfs/GMD-1833-157.pdf#page=5","Abrir facsímil")</f>
        <v>Abrir facsímil</v>
      </c>
      <c r="K1921" s="3" t="s">
        <v>24</v>
      </c>
    </row>
    <row r="1922" spans="1:11" ht="42" customHeight="1">
      <c r="A1922" s="2" t="s">
        <v>4433</v>
      </c>
      <c r="B1922" s="2" t="s">
        <v>4433</v>
      </c>
      <c r="C1922" s="2" t="s">
        <v>33</v>
      </c>
      <c r="D1922" s="2" t="s">
        <v>191</v>
      </c>
      <c r="E1922" s="5" t="s">
        <v>192</v>
      </c>
      <c r="F1922" s="3" t="s">
        <v>193</v>
      </c>
      <c r="G1922" s="3" t="s">
        <v>56</v>
      </c>
      <c r="H1922" s="2" t="s">
        <v>22</v>
      </c>
      <c r="I1922" s="2" t="s">
        <v>4434</v>
      </c>
      <c r="J1922" s="3" t="str">
        <f>HYPERLINK("https://www.boe.es/gazeta/dias/1833/12/14/pdfs/GMD-1833-160E.pdf#page=1","Abrir facsímil")</f>
        <v>Abrir facsímil</v>
      </c>
      <c r="K1922" s="3" t="s">
        <v>24</v>
      </c>
    </row>
    <row r="1923" spans="1:11" ht="42" customHeight="1">
      <c r="A1923" s="2" t="s">
        <v>4433</v>
      </c>
      <c r="B1923" s="2" t="s">
        <v>4433</v>
      </c>
      <c r="C1923" s="2" t="s">
        <v>33</v>
      </c>
      <c r="D1923" s="2" t="s">
        <v>34</v>
      </c>
      <c r="E1923" s="5" t="s">
        <v>601</v>
      </c>
      <c r="F1923" s="3" t="s">
        <v>602</v>
      </c>
      <c r="G1923" s="3" t="s">
        <v>21</v>
      </c>
      <c r="H1923" s="2" t="s">
        <v>22</v>
      </c>
      <c r="I1923" s="2" t="s">
        <v>4435</v>
      </c>
      <c r="J1923" s="3" t="str">
        <f>HYPERLINK("https://www.boe.es/gazeta/dias/1833/12/21/pdfs/GMD-1833-163.pdf#page=4","Abrir facsímil")</f>
        <v>Abrir facsímil</v>
      </c>
      <c r="K1923" s="3" t="s">
        <v>24</v>
      </c>
    </row>
    <row r="1924" spans="1:11" ht="42" customHeight="1">
      <c r="A1924" s="2" t="s">
        <v>4436</v>
      </c>
      <c r="B1924" s="2" t="s">
        <v>4437</v>
      </c>
      <c r="C1924" s="2" t="s">
        <v>33</v>
      </c>
      <c r="D1924" s="2" t="s">
        <v>34</v>
      </c>
      <c r="E1924" s="5" t="s">
        <v>233</v>
      </c>
      <c r="F1924" s="3" t="s">
        <v>234</v>
      </c>
      <c r="G1924" s="3" t="s">
        <v>21</v>
      </c>
      <c r="H1924" s="2" t="s">
        <v>22</v>
      </c>
      <c r="I1924" s="2" t="s">
        <v>4438</v>
      </c>
      <c r="J1924" s="3" t="str">
        <f>HYPERLINK("https://www.boe.es/gazeta/dias/1833/11/21/pdfs/GMD-1833-146.pdf#page=4","Abrir facsímil")</f>
        <v>Abrir facsímil</v>
      </c>
      <c r="K1924" s="3" t="s">
        <v>24</v>
      </c>
    </row>
    <row r="1925" spans="1:11" ht="42" customHeight="1">
      <c r="A1925" s="2" t="s">
        <v>4436</v>
      </c>
      <c r="B1925" s="2" t="s">
        <v>4437</v>
      </c>
      <c r="C1925" s="2" t="s">
        <v>33</v>
      </c>
      <c r="D1925" s="2" t="s">
        <v>191</v>
      </c>
      <c r="E1925" s="5" t="s">
        <v>192</v>
      </c>
      <c r="F1925" s="3" t="s">
        <v>193</v>
      </c>
      <c r="G1925" s="3" t="s">
        <v>56</v>
      </c>
      <c r="H1925" s="2" t="s">
        <v>22</v>
      </c>
      <c r="I1925" s="2" t="s">
        <v>4439</v>
      </c>
      <c r="J1925" s="3" t="str">
        <f>HYPERLINK("https://www.boe.es/gazeta/dias/1833/12/14/pdfs/GMD-1833-160E.pdf#page=1","Abrir facsímil")</f>
        <v>Abrir facsímil</v>
      </c>
      <c r="K1925" s="3" t="s">
        <v>24</v>
      </c>
    </row>
    <row r="1926" spans="1:11" ht="42" customHeight="1">
      <c r="A1926" s="2" t="s">
        <v>4440</v>
      </c>
      <c r="B1926" s="2" t="s">
        <v>4441</v>
      </c>
      <c r="C1926" s="2" t="s">
        <v>33</v>
      </c>
      <c r="D1926" s="2" t="s">
        <v>191</v>
      </c>
      <c r="E1926" s="5" t="s">
        <v>192</v>
      </c>
      <c r="F1926" s="3" t="s">
        <v>193</v>
      </c>
      <c r="G1926" s="3" t="s">
        <v>56</v>
      </c>
      <c r="H1926" s="2" t="s">
        <v>22</v>
      </c>
      <c r="I1926" s="2" t="s">
        <v>4442</v>
      </c>
      <c r="J1926" s="3" t="str">
        <f>HYPERLINK("https://www.boe.es/gazeta/dias/1833/12/14/pdfs/GMD-1833-160E.pdf#page=1","Abrir facsímil")</f>
        <v>Abrir facsímil</v>
      </c>
      <c r="K1926" s="3" t="s">
        <v>24</v>
      </c>
    </row>
    <row r="1927" spans="1:11" ht="42" customHeight="1">
      <c r="A1927" s="2" t="s">
        <v>4443</v>
      </c>
      <c r="B1927" s="2" t="s">
        <v>4444</v>
      </c>
      <c r="C1927" s="2" t="s">
        <v>33</v>
      </c>
      <c r="D1927" s="2" t="s">
        <v>34</v>
      </c>
      <c r="E1927" s="5" t="s">
        <v>681</v>
      </c>
      <c r="F1927" s="3" t="s">
        <v>682</v>
      </c>
      <c r="G1927" s="3" t="s">
        <v>127</v>
      </c>
      <c r="H1927" s="2" t="s">
        <v>22</v>
      </c>
      <c r="I1927" s="2" t="s">
        <v>4445</v>
      </c>
      <c r="J1927" s="3" t="str">
        <f>HYPERLINK("https://www.boe.es/gazeta/dias/1833/08/13/pdfs/GMD-1833-98.pdf#page=5","Abrir facsímil")</f>
        <v>Abrir facsímil</v>
      </c>
      <c r="K1927" s="3" t="s">
        <v>24</v>
      </c>
    </row>
    <row r="1928" spans="1:11" ht="42" customHeight="1">
      <c r="A1928" s="2" t="s">
        <v>4443</v>
      </c>
      <c r="B1928" s="2" t="s">
        <v>4444</v>
      </c>
      <c r="C1928" s="2" t="s">
        <v>33</v>
      </c>
      <c r="D1928" s="2" t="s">
        <v>34</v>
      </c>
      <c r="E1928" s="5" t="s">
        <v>587</v>
      </c>
      <c r="F1928" s="3" t="s">
        <v>588</v>
      </c>
      <c r="G1928" s="3" t="s">
        <v>21</v>
      </c>
      <c r="H1928" s="2" t="s">
        <v>22</v>
      </c>
      <c r="I1928" s="2" t="s">
        <v>4446</v>
      </c>
      <c r="J1928" s="3" t="str">
        <f>HYPERLINK("https://www.boe.es/gazeta/dias/1833/09/03/pdfs/GMD-1833-107.pdf#page=4","Abrir facsímil")</f>
        <v>Abrir facsímil</v>
      </c>
      <c r="K1928" s="3" t="s">
        <v>24</v>
      </c>
    </row>
    <row r="1929" spans="1:11" ht="42" customHeight="1">
      <c r="A1929" s="2" t="s">
        <v>4443</v>
      </c>
      <c r="B1929" s="2" t="s">
        <v>4444</v>
      </c>
      <c r="C1929" s="2" t="s">
        <v>33</v>
      </c>
      <c r="D1929" s="2" t="s">
        <v>34</v>
      </c>
      <c r="E1929" s="5" t="s">
        <v>61</v>
      </c>
      <c r="F1929" s="3" t="s">
        <v>62</v>
      </c>
      <c r="G1929" s="3" t="s">
        <v>89</v>
      </c>
      <c r="H1929" s="2" t="s">
        <v>22</v>
      </c>
      <c r="I1929" s="2" t="s">
        <v>4447</v>
      </c>
      <c r="J1929" s="3" t="str">
        <f>HYPERLINK("https://www.boe.es/gazeta/dias/1833/10/15/pdfs/GMD-1833-126.pdf#page=3","Abrir facsímil")</f>
        <v>Abrir facsímil</v>
      </c>
      <c r="K1929" s="3" t="s">
        <v>24</v>
      </c>
    </row>
    <row r="1930" spans="1:11" ht="42" customHeight="1">
      <c r="A1930" s="2" t="s">
        <v>4448</v>
      </c>
      <c r="B1930" s="2" t="s">
        <v>4448</v>
      </c>
      <c r="C1930" s="2" t="s">
        <v>17</v>
      </c>
      <c r="D1930" s="2" t="s">
        <v>18</v>
      </c>
      <c r="E1930" s="5" t="s">
        <v>394</v>
      </c>
      <c r="F1930" s="3" t="s">
        <v>395</v>
      </c>
      <c r="G1930" s="3" t="s">
        <v>396</v>
      </c>
      <c r="H1930" s="2" t="s">
        <v>22</v>
      </c>
      <c r="I1930" s="2" t="s">
        <v>4449</v>
      </c>
      <c r="J1930" s="3" t="str">
        <f>HYPERLINK("https://www.boe.es/gazeta/dias/1833/05/30/pdfs/GMD-1833-66.pdf#page=2","Abrir facsímil")</f>
        <v>Abrir facsímil</v>
      </c>
      <c r="K1930" s="3" t="s">
        <v>24</v>
      </c>
    </row>
    <row r="1931" spans="1:11" ht="42" customHeight="1">
      <c r="A1931" s="2" t="s">
        <v>4450</v>
      </c>
      <c r="B1931" s="2" t="s">
        <v>4450</v>
      </c>
      <c r="C1931" s="2" t="s">
        <v>33</v>
      </c>
      <c r="D1931" s="2" t="s">
        <v>34</v>
      </c>
      <c r="E1931" s="5" t="s">
        <v>43</v>
      </c>
      <c r="F1931" s="3" t="s">
        <v>44</v>
      </c>
      <c r="G1931" s="3" t="s">
        <v>127</v>
      </c>
      <c r="H1931" s="2" t="s">
        <v>22</v>
      </c>
      <c r="I1931" s="2" t="s">
        <v>4451</v>
      </c>
      <c r="J1931" s="3" t="str">
        <f>HYPERLINK("https://www.boe.es/gazeta/dias/1833/12/07/pdfs/GMD-1833-156.pdf#page=5","Abrir facsímil")</f>
        <v>Abrir facsímil</v>
      </c>
      <c r="K1931" s="3" t="s">
        <v>24</v>
      </c>
    </row>
    <row r="1932" spans="1:11" ht="42" customHeight="1">
      <c r="A1932" s="2" t="s">
        <v>4452</v>
      </c>
      <c r="B1932" s="2" t="s">
        <v>4453</v>
      </c>
      <c r="C1932" s="2" t="s">
        <v>26</v>
      </c>
      <c r="D1932" s="2" t="s">
        <v>18</v>
      </c>
      <c r="E1932" s="5" t="s">
        <v>394</v>
      </c>
      <c r="F1932" s="3" t="s">
        <v>395</v>
      </c>
      <c r="G1932" s="3" t="s">
        <v>396</v>
      </c>
      <c r="H1932" s="2" t="s">
        <v>38</v>
      </c>
      <c r="I1932" s="2" t="s">
        <v>4454</v>
      </c>
      <c r="J1932" s="3" t="str">
        <f>HYPERLINK("https://www.boe.es/gazeta/dias/1833/05/30/pdfs/GMD-1833-66.pdf#page=2","Abrir facsímil")</f>
        <v>Abrir facsímil</v>
      </c>
      <c r="K1932" s="3" t="s">
        <v>40</v>
      </c>
    </row>
    <row r="1933" spans="1:11" ht="42" customHeight="1">
      <c r="A1933" s="2" t="s">
        <v>4455</v>
      </c>
      <c r="B1933" s="2" t="s">
        <v>4455</v>
      </c>
      <c r="C1933" s="2" t="s">
        <v>207</v>
      </c>
      <c r="D1933" s="2" t="s">
        <v>18</v>
      </c>
      <c r="E1933" s="5" t="s">
        <v>681</v>
      </c>
      <c r="F1933" s="3" t="s">
        <v>682</v>
      </c>
      <c r="G1933" s="3" t="s">
        <v>89</v>
      </c>
      <c r="H1933" s="2" t="s">
        <v>22</v>
      </c>
      <c r="I1933" s="2" t="s">
        <v>4456</v>
      </c>
      <c r="J1933" s="3" t="str">
        <f>HYPERLINK("https://www.boe.es/gazeta/dias/1833/08/13/pdfs/GMD-1833-98.pdf#page=3","Abrir facsímil")</f>
        <v>Abrir facsímil</v>
      </c>
      <c r="K1933" s="3" t="s">
        <v>24</v>
      </c>
    </row>
    <row r="1934" spans="1:11" ht="42" customHeight="1">
      <c r="A1934" s="2" t="s">
        <v>4457</v>
      </c>
      <c r="B1934" s="2" t="s">
        <v>4458</v>
      </c>
      <c r="C1934" s="2" t="s">
        <v>207</v>
      </c>
      <c r="D1934" s="2" t="s">
        <v>18</v>
      </c>
      <c r="E1934" s="5" t="s">
        <v>671</v>
      </c>
      <c r="F1934" s="3" t="s">
        <v>672</v>
      </c>
      <c r="G1934" s="3" t="s">
        <v>21</v>
      </c>
      <c r="H1934" s="2" t="s">
        <v>22</v>
      </c>
      <c r="I1934" s="2" t="s">
        <v>4459</v>
      </c>
      <c r="J1934" s="3" t="str">
        <f>HYPERLINK("https://www.boe.es/gazeta/dias/1833/11/28/pdfs/GMD-1833-151.pdf#page=4","Abrir facsímil")</f>
        <v>Abrir facsímil</v>
      </c>
      <c r="K1934" s="3" t="s">
        <v>24</v>
      </c>
    </row>
    <row r="1935" spans="1:11" ht="42" customHeight="1">
      <c r="A1935" s="2" t="s">
        <v>4460</v>
      </c>
      <c r="B1935" s="2" t="s">
        <v>4460</v>
      </c>
      <c r="C1935" s="2" t="s">
        <v>33</v>
      </c>
      <c r="D1935" s="2" t="s">
        <v>34</v>
      </c>
      <c r="E1935" s="5" t="s">
        <v>170</v>
      </c>
      <c r="F1935" s="3" t="s">
        <v>171</v>
      </c>
      <c r="G1935" s="3" t="s">
        <v>37</v>
      </c>
      <c r="H1935" s="2" t="s">
        <v>22</v>
      </c>
      <c r="I1935" s="2" t="s">
        <v>4461</v>
      </c>
      <c r="J1935" s="3" t="str">
        <f>HYPERLINK("https://www.boe.es/gazeta/dias/1833/09/26/pdfs/GMD-1833-117.pdf#page=2","Abrir facsímil")</f>
        <v>Abrir facsímil</v>
      </c>
      <c r="K1935" s="3" t="s">
        <v>24</v>
      </c>
    </row>
    <row r="1936" spans="1:11" ht="42" customHeight="1">
      <c r="A1936" s="2" t="s">
        <v>4462</v>
      </c>
      <c r="B1936" s="2" t="s">
        <v>4462</v>
      </c>
      <c r="C1936" s="2" t="s">
        <v>33</v>
      </c>
      <c r="D1936" s="2" t="s">
        <v>34</v>
      </c>
      <c r="E1936" s="5" t="s">
        <v>87</v>
      </c>
      <c r="F1936" s="3" t="s">
        <v>88</v>
      </c>
      <c r="G1936" s="3" t="s">
        <v>89</v>
      </c>
      <c r="H1936" s="2" t="s">
        <v>22</v>
      </c>
      <c r="I1936" s="2" t="s">
        <v>4463</v>
      </c>
      <c r="J1936" s="3" t="str">
        <f>HYPERLINK("https://www.boe.es/gazeta/dias/1833/04/20/pdfs/GMD-1833-49.pdf#page=3","Abrir facsímil")</f>
        <v>Abrir facsímil</v>
      </c>
      <c r="K1936" s="3" t="s">
        <v>24</v>
      </c>
    </row>
    <row r="1937" spans="1:11" ht="42" customHeight="1">
      <c r="A1937" s="2" t="s">
        <v>4464</v>
      </c>
      <c r="B1937" s="2" t="s">
        <v>4464</v>
      </c>
      <c r="C1937" s="2" t="s">
        <v>33</v>
      </c>
      <c r="D1937" s="2" t="s">
        <v>34</v>
      </c>
      <c r="E1937" s="5" t="s">
        <v>587</v>
      </c>
      <c r="F1937" s="3" t="s">
        <v>588</v>
      </c>
      <c r="G1937" s="3" t="s">
        <v>21</v>
      </c>
      <c r="H1937" s="2" t="s">
        <v>22</v>
      </c>
      <c r="I1937" s="2" t="s">
        <v>4465</v>
      </c>
      <c r="J1937" s="3" t="str">
        <f>HYPERLINK("https://www.boe.es/gazeta/dias/1833/09/03/pdfs/GMD-1833-107.pdf#page=4","Abrir facsímil")</f>
        <v>Abrir facsímil</v>
      </c>
      <c r="K1937" s="3" t="s">
        <v>24</v>
      </c>
    </row>
    <row r="1938" spans="1:11" ht="42" customHeight="1">
      <c r="A1938" s="2" t="s">
        <v>4466</v>
      </c>
      <c r="B1938" s="2" t="s">
        <v>4467</v>
      </c>
      <c r="C1938" s="2" t="s">
        <v>17</v>
      </c>
      <c r="D1938" s="2" t="s">
        <v>18</v>
      </c>
      <c r="E1938" s="5" t="s">
        <v>452</v>
      </c>
      <c r="F1938" s="3" t="s">
        <v>453</v>
      </c>
      <c r="G1938" s="3" t="s">
        <v>89</v>
      </c>
      <c r="H1938" s="2" t="s">
        <v>22</v>
      </c>
      <c r="I1938" s="2" t="s">
        <v>4468</v>
      </c>
      <c r="J1938" s="3" t="str">
        <f>HYPERLINK("https://www.boe.es/gazeta/dias/1833/12/17/pdfs/GMD-1833-161.pdf#page=3","Abrir facsímil")</f>
        <v>Abrir facsímil</v>
      </c>
      <c r="K1938" s="3" t="s">
        <v>24</v>
      </c>
    </row>
    <row r="1939" spans="1:11" ht="42" customHeight="1">
      <c r="A1939" s="2" t="s">
        <v>4469</v>
      </c>
      <c r="B1939" s="2" t="s">
        <v>4469</v>
      </c>
      <c r="C1939" s="2" t="s">
        <v>49</v>
      </c>
      <c r="D1939" s="2" t="s">
        <v>50</v>
      </c>
      <c r="E1939" s="5" t="s">
        <v>202</v>
      </c>
      <c r="F1939" s="3" t="s">
        <v>203</v>
      </c>
      <c r="G1939" s="3" t="s">
        <v>37</v>
      </c>
      <c r="H1939" s="2" t="s">
        <v>22</v>
      </c>
      <c r="I1939" s="2" t="s">
        <v>4470</v>
      </c>
      <c r="J1939" s="3" t="str">
        <f>HYPERLINK("https://www.boe.es/gazeta/dias/1833/05/14/pdfs/GMD-1833-59.pdf#page=2","Abrir facsímil")</f>
        <v>Abrir facsímil</v>
      </c>
      <c r="K1939" s="3" t="s">
        <v>24</v>
      </c>
    </row>
    <row r="1940" spans="1:11" ht="42" customHeight="1">
      <c r="A1940" s="2" t="s">
        <v>4471</v>
      </c>
      <c r="B1940" s="2" t="s">
        <v>4472</v>
      </c>
      <c r="C1940" s="2" t="s">
        <v>33</v>
      </c>
      <c r="D1940" s="2" t="s">
        <v>34</v>
      </c>
      <c r="E1940" s="5" t="s">
        <v>523</v>
      </c>
      <c r="F1940" s="3" t="s">
        <v>524</v>
      </c>
      <c r="G1940" s="3" t="s">
        <v>21</v>
      </c>
      <c r="H1940" s="2" t="s">
        <v>38</v>
      </c>
      <c r="I1940" s="2" t="s">
        <v>4473</v>
      </c>
      <c r="J1940" s="3" t="str">
        <f>HYPERLINK("https://www.boe.es/gazeta/dias/1833/04/27/pdfs/GMD-1833-52.pdf#page=4","Abrir facsímil")</f>
        <v>Abrir facsímil</v>
      </c>
      <c r="K1940" s="3" t="s">
        <v>40</v>
      </c>
    </row>
    <row r="1941" spans="1:11" ht="42" customHeight="1">
      <c r="A1941" s="2" t="s">
        <v>4474</v>
      </c>
      <c r="B1941" s="2" t="s">
        <v>4474</v>
      </c>
      <c r="C1941" s="2" t="s">
        <v>49</v>
      </c>
      <c r="D1941" s="2" t="s">
        <v>50</v>
      </c>
      <c r="E1941" s="5" t="s">
        <v>377</v>
      </c>
      <c r="F1941" s="3" t="s">
        <v>378</v>
      </c>
      <c r="G1941" s="3" t="s">
        <v>21</v>
      </c>
      <c r="H1941" s="2" t="s">
        <v>22</v>
      </c>
      <c r="I1941" s="2" t="s">
        <v>4475</v>
      </c>
      <c r="J1941" s="3" t="str">
        <f>HYPERLINK("https://www.boe.es/gazeta/dias/1833/02/05/pdfs/GMD-1833-16.pdf#page=4","Abrir facsímil")</f>
        <v>Abrir facsímil</v>
      </c>
      <c r="K1941" s="3" t="s">
        <v>24</v>
      </c>
    </row>
    <row r="1942" spans="1:11" ht="42" customHeight="1">
      <c r="A1942" s="2" t="s">
        <v>4474</v>
      </c>
      <c r="B1942" s="2" t="s">
        <v>4474</v>
      </c>
      <c r="C1942" s="2" t="s">
        <v>49</v>
      </c>
      <c r="D1942" s="2" t="s">
        <v>50</v>
      </c>
      <c r="E1942" s="5" t="s">
        <v>202</v>
      </c>
      <c r="F1942" s="3" t="s">
        <v>203</v>
      </c>
      <c r="G1942" s="3" t="s">
        <v>21</v>
      </c>
      <c r="H1942" s="2" t="s">
        <v>22</v>
      </c>
      <c r="I1942" s="2" t="s">
        <v>4476</v>
      </c>
      <c r="J1942" s="3" t="str">
        <f>HYPERLINK("https://www.boe.es/gazeta/dias/1833/05/14/pdfs/GMD-1833-59.pdf#page=4","Abrir facsímil")</f>
        <v>Abrir facsímil</v>
      </c>
      <c r="K1942" s="3" t="s">
        <v>24</v>
      </c>
    </row>
    <row r="1943" spans="1:11" ht="42" customHeight="1">
      <c r="A1943" s="2" t="s">
        <v>4474</v>
      </c>
      <c r="B1943" s="2" t="s">
        <v>4474</v>
      </c>
      <c r="C1943" s="2" t="s">
        <v>33</v>
      </c>
      <c r="D1943" s="2" t="s">
        <v>34</v>
      </c>
      <c r="E1943" s="5" t="s">
        <v>394</v>
      </c>
      <c r="F1943" s="3" t="s">
        <v>395</v>
      </c>
      <c r="G1943" s="3" t="s">
        <v>89</v>
      </c>
      <c r="H1943" s="2" t="s">
        <v>22</v>
      </c>
      <c r="I1943" s="2" t="s">
        <v>4477</v>
      </c>
      <c r="J1943" s="3" t="str">
        <f>HYPERLINK("https://www.boe.es/gazeta/dias/1833/05/30/pdfs/GMD-1833-66.pdf#page=3","Abrir facsímil")</f>
        <v>Abrir facsímil</v>
      </c>
      <c r="K1943" s="3" t="s">
        <v>24</v>
      </c>
    </row>
    <row r="1944" spans="1:11" ht="42" customHeight="1">
      <c r="A1944" s="2" t="s">
        <v>4474</v>
      </c>
      <c r="B1944" s="2" t="s">
        <v>4474</v>
      </c>
      <c r="C1944" s="2" t="s">
        <v>33</v>
      </c>
      <c r="D1944" s="2" t="s">
        <v>34</v>
      </c>
      <c r="E1944" s="5" t="s">
        <v>548</v>
      </c>
      <c r="F1944" s="3" t="s">
        <v>549</v>
      </c>
      <c r="G1944" s="3" t="s">
        <v>89</v>
      </c>
      <c r="H1944" s="2" t="s">
        <v>22</v>
      </c>
      <c r="I1944" s="2" t="s">
        <v>4478</v>
      </c>
      <c r="J1944" s="3" t="str">
        <f>HYPERLINK("https://www.boe.es/gazeta/dias/1833/06/22/pdfs/GMD-1833-76.pdf#page=3","Abrir facsímil")</f>
        <v>Abrir facsímil</v>
      </c>
      <c r="K1944" s="3" t="s">
        <v>24</v>
      </c>
    </row>
    <row r="1945" spans="1:11" ht="42" customHeight="1">
      <c r="A1945" s="2" t="s">
        <v>4474</v>
      </c>
      <c r="B1945" s="2" t="s">
        <v>4474</v>
      </c>
      <c r="C1945" s="2" t="s">
        <v>33</v>
      </c>
      <c r="D1945" s="2" t="s">
        <v>34</v>
      </c>
      <c r="E1945" s="5" t="s">
        <v>558</v>
      </c>
      <c r="F1945" s="3" t="s">
        <v>559</v>
      </c>
      <c r="G1945" s="3" t="s">
        <v>56</v>
      </c>
      <c r="H1945" s="2" t="s">
        <v>22</v>
      </c>
      <c r="I1945" s="2" t="s">
        <v>4479</v>
      </c>
      <c r="J1945" s="3" t="str">
        <f>HYPERLINK("https://www.boe.es/gazeta/dias/1833/07/16/pdfs/GMD-1833-86.pdf#page=1","Abrir facsímil")</f>
        <v>Abrir facsímil</v>
      </c>
      <c r="K1945" s="3" t="s">
        <v>24</v>
      </c>
    </row>
    <row r="1946" spans="1:11" ht="42" customHeight="1">
      <c r="A1946" s="2" t="s">
        <v>4480</v>
      </c>
      <c r="B1946" s="2" t="s">
        <v>4480</v>
      </c>
      <c r="C1946" s="2" t="s">
        <v>33</v>
      </c>
      <c r="D1946" s="2" t="s">
        <v>34</v>
      </c>
      <c r="E1946" s="5" t="s">
        <v>19</v>
      </c>
      <c r="F1946" s="3" t="s">
        <v>20</v>
      </c>
      <c r="G1946" s="3" t="s">
        <v>37</v>
      </c>
      <c r="H1946" s="2" t="s">
        <v>22</v>
      </c>
      <c r="I1946" s="2" t="s">
        <v>4481</v>
      </c>
      <c r="J1946" s="3" t="str">
        <f>HYPERLINK("https://www.boe.es/gazeta/dias/1833/09/07/pdfs/GMD-1833-109.pdf#page=2","Abrir facsímil")</f>
        <v>Abrir facsímil</v>
      </c>
      <c r="K1946" s="3" t="s">
        <v>24</v>
      </c>
    </row>
    <row r="1947" spans="1:11" ht="42" customHeight="1">
      <c r="A1947" s="2" t="s">
        <v>4482</v>
      </c>
      <c r="B1947" s="2" t="s">
        <v>4482</v>
      </c>
      <c r="C1947" s="2" t="s">
        <v>33</v>
      </c>
      <c r="D1947" s="2" t="s">
        <v>34</v>
      </c>
      <c r="E1947" s="5" t="s">
        <v>66</v>
      </c>
      <c r="F1947" s="3" t="s">
        <v>67</v>
      </c>
      <c r="G1947" s="3" t="s">
        <v>68</v>
      </c>
      <c r="H1947" s="2" t="s">
        <v>22</v>
      </c>
      <c r="I1947" s="2" t="s">
        <v>4483</v>
      </c>
      <c r="J1947" s="3" t="str">
        <f>HYPERLINK("https://www.boe.es/gazeta/dias/1833/01/31/pdfs/GMD-1833-14.pdf#page=4","Abrir facsímil")</f>
        <v>Abrir facsímil</v>
      </c>
      <c r="K1947" s="3" t="s">
        <v>24</v>
      </c>
    </row>
    <row r="1948" spans="1:11" ht="42" customHeight="1">
      <c r="A1948" s="2" t="s">
        <v>4484</v>
      </c>
      <c r="B1948" s="2" t="s">
        <v>4485</v>
      </c>
      <c r="C1948" s="2" t="s">
        <v>33</v>
      </c>
      <c r="D1948" s="2" t="s">
        <v>34</v>
      </c>
      <c r="E1948" s="5" t="s">
        <v>601</v>
      </c>
      <c r="F1948" s="3" t="s">
        <v>602</v>
      </c>
      <c r="G1948" s="3" t="s">
        <v>21</v>
      </c>
      <c r="H1948" s="2" t="s">
        <v>22</v>
      </c>
      <c r="I1948" s="2" t="s">
        <v>4486</v>
      </c>
      <c r="J1948" s="3" t="str">
        <f>HYPERLINK("https://www.boe.es/gazeta/dias/1833/12/21/pdfs/GMD-1833-163.pdf#page=4","Abrir facsímil")</f>
        <v>Abrir facsímil</v>
      </c>
      <c r="K1948" s="3" t="s">
        <v>24</v>
      </c>
    </row>
    <row r="1949" spans="1:11" ht="42" customHeight="1">
      <c r="A1949" s="2" t="s">
        <v>4487</v>
      </c>
      <c r="B1949" s="2" t="s">
        <v>4487</v>
      </c>
      <c r="C1949" s="2" t="s">
        <v>33</v>
      </c>
      <c r="D1949" s="2" t="s">
        <v>34</v>
      </c>
      <c r="E1949" s="5" t="s">
        <v>452</v>
      </c>
      <c r="F1949" s="3" t="s">
        <v>453</v>
      </c>
      <c r="G1949" s="3" t="s">
        <v>89</v>
      </c>
      <c r="H1949" s="2" t="s">
        <v>22</v>
      </c>
      <c r="I1949" s="2" t="s">
        <v>4488</v>
      </c>
      <c r="J1949" s="3" t="str">
        <f>HYPERLINK("https://www.boe.es/gazeta/dias/1833/12/17/pdfs/GMD-1833-161.pdf#page=3","Abrir facsímil")</f>
        <v>Abrir facsímil</v>
      </c>
      <c r="K1949" s="3" t="s">
        <v>24</v>
      </c>
    </row>
    <row r="1950" spans="1:11" ht="42" customHeight="1">
      <c r="A1950" s="2" t="s">
        <v>4489</v>
      </c>
      <c r="B1950" s="2" t="s">
        <v>4490</v>
      </c>
      <c r="C1950" s="2" t="s">
        <v>26</v>
      </c>
      <c r="D1950" s="2" t="s">
        <v>18</v>
      </c>
      <c r="E1950" s="5" t="s">
        <v>443</v>
      </c>
      <c r="F1950" s="3" t="s">
        <v>444</v>
      </c>
      <c r="G1950" s="3" t="s">
        <v>21</v>
      </c>
      <c r="H1950" s="2" t="s">
        <v>22</v>
      </c>
      <c r="I1950" s="2" t="s">
        <v>4491</v>
      </c>
      <c r="J1950" s="3" t="str">
        <f>HYPERLINK("https://www.boe.es/gazeta/dias/1833/07/25/pdfs/GMD-1833-90.pdf#page=4","Abrir facsímil")</f>
        <v>Abrir facsímil</v>
      </c>
      <c r="K1950" s="3" t="s">
        <v>24</v>
      </c>
    </row>
    <row r="1951" spans="1:11" ht="42" customHeight="1">
      <c r="A1951" s="2" t="s">
        <v>4492</v>
      </c>
      <c r="B1951" s="2" t="s">
        <v>4492</v>
      </c>
      <c r="C1951" s="2" t="s">
        <v>33</v>
      </c>
      <c r="D1951" s="2" t="s">
        <v>34</v>
      </c>
      <c r="E1951" s="5" t="s">
        <v>439</v>
      </c>
      <c r="F1951" s="3" t="s">
        <v>440</v>
      </c>
      <c r="G1951" s="3" t="s">
        <v>89</v>
      </c>
      <c r="H1951" s="2" t="s">
        <v>22</v>
      </c>
      <c r="I1951" s="2" t="s">
        <v>4493</v>
      </c>
      <c r="J1951" s="3" t="str">
        <f>HYPERLINK("https://www.boe.es/gazeta/dias/1833/06/04/pdfs/GMD-1833-68.pdf#page=3","Abrir facsímil")</f>
        <v>Abrir facsímil</v>
      </c>
      <c r="K1951" s="3" t="s">
        <v>24</v>
      </c>
    </row>
    <row r="1952" spans="1:11" ht="42" customHeight="1">
      <c r="A1952" s="2" t="s">
        <v>4494</v>
      </c>
      <c r="B1952" s="2" t="s">
        <v>4494</v>
      </c>
      <c r="C1952" s="2" t="s">
        <v>207</v>
      </c>
      <c r="D1952" s="2" t="s">
        <v>18</v>
      </c>
      <c r="E1952" s="5" t="s">
        <v>233</v>
      </c>
      <c r="F1952" s="3" t="s">
        <v>234</v>
      </c>
      <c r="G1952" s="3" t="s">
        <v>56</v>
      </c>
      <c r="H1952" s="2" t="s">
        <v>22</v>
      </c>
      <c r="I1952" s="2" t="s">
        <v>4495</v>
      </c>
      <c r="J1952" s="3" t="str">
        <f>HYPERLINK("https://www.boe.es/gazeta/dias/1833/11/21/pdfs/GMD-1833-146.pdf#page=1","Abrir facsímil")</f>
        <v>Abrir facsímil</v>
      </c>
      <c r="K1952" s="3" t="s">
        <v>24</v>
      </c>
    </row>
    <row r="1953" spans="1:11" ht="42" customHeight="1">
      <c r="A1953" s="2" t="s">
        <v>4496</v>
      </c>
      <c r="B1953" s="2" t="s">
        <v>4497</v>
      </c>
      <c r="C1953" s="2" t="s">
        <v>33</v>
      </c>
      <c r="D1953" s="2" t="s">
        <v>34</v>
      </c>
      <c r="E1953" s="5" t="s">
        <v>364</v>
      </c>
      <c r="F1953" s="3" t="s">
        <v>365</v>
      </c>
      <c r="G1953" s="3" t="s">
        <v>21</v>
      </c>
      <c r="H1953" s="2" t="s">
        <v>38</v>
      </c>
      <c r="I1953" s="2" t="s">
        <v>4498</v>
      </c>
      <c r="J1953" s="3" t="str">
        <f>HYPERLINK("https://www.boe.es/gazeta/dias/1833/11/07/pdfs/GMD-1833-139.pdf#page=4","Abrir facsímil")</f>
        <v>Abrir facsímil</v>
      </c>
      <c r="K1953" s="3" t="s">
        <v>40</v>
      </c>
    </row>
    <row r="1954" spans="1:11" ht="42" customHeight="1">
      <c r="A1954" s="2" t="s">
        <v>4499</v>
      </c>
      <c r="B1954" s="2" t="s">
        <v>4500</v>
      </c>
      <c r="C1954" s="2" t="s">
        <v>26</v>
      </c>
      <c r="D1954" s="2" t="s">
        <v>18</v>
      </c>
      <c r="E1954" s="5" t="s">
        <v>859</v>
      </c>
      <c r="F1954" s="3" t="s">
        <v>860</v>
      </c>
      <c r="G1954" s="3" t="s">
        <v>37</v>
      </c>
      <c r="H1954" s="2" t="s">
        <v>38</v>
      </c>
      <c r="I1954" s="2" t="s">
        <v>4501</v>
      </c>
      <c r="J1954" s="3" t="str">
        <f>HYPERLINK("https://www.boe.es/gazeta/dias/1833/10/12/pdfs/GMD-1833-125.pdf#page=2","Abrir facsímil")</f>
        <v>Abrir facsímil</v>
      </c>
      <c r="K1954" s="3" t="s">
        <v>40</v>
      </c>
    </row>
    <row r="1955" spans="1:11" ht="42" customHeight="1">
      <c r="A1955" s="2" t="s">
        <v>4502</v>
      </c>
      <c r="B1955" s="2" t="s">
        <v>4503</v>
      </c>
      <c r="C1955" s="2" t="s">
        <v>17</v>
      </c>
      <c r="D1955" s="2" t="s">
        <v>18</v>
      </c>
      <c r="E1955" s="5" t="s">
        <v>2600</v>
      </c>
      <c r="F1955" s="3" t="s">
        <v>2601</v>
      </c>
      <c r="G1955" s="3" t="s">
        <v>45</v>
      </c>
      <c r="H1955" s="2" t="s">
        <v>38</v>
      </c>
      <c r="I1955" s="2" t="s">
        <v>4504</v>
      </c>
      <c r="J1955" s="3" t="str">
        <f>HYPERLINK("https://www.boe.es/gazeta/dias/1833/12/10/pdfs/GMD-1833-157.pdf#page=6","Abrir facsímil")</f>
        <v>Abrir facsímil</v>
      </c>
      <c r="K1955" s="3" t="s">
        <v>40</v>
      </c>
    </row>
    <row r="1956" spans="1:11" ht="42" customHeight="1">
      <c r="A1956" s="2" t="s">
        <v>4505</v>
      </c>
      <c r="B1956" s="2" t="s">
        <v>4506</v>
      </c>
      <c r="C1956" s="2" t="s">
        <v>26</v>
      </c>
      <c r="D1956" s="2" t="s">
        <v>18</v>
      </c>
      <c r="E1956" s="5" t="s">
        <v>426</v>
      </c>
      <c r="F1956" s="3" t="s">
        <v>1257</v>
      </c>
      <c r="G1956" s="3" t="s">
        <v>56</v>
      </c>
      <c r="H1956" s="2" t="s">
        <v>38</v>
      </c>
      <c r="I1956" s="2" t="s">
        <v>4507</v>
      </c>
      <c r="J1956" s="3" t="str">
        <f>HYPERLINK("https://www.boe.es/gazeta/dias/1833/10/31/pdfs/GMD-1833-135.pdf#page=1","Abrir facsímil")</f>
        <v>Abrir facsímil</v>
      </c>
      <c r="K1956" s="3" t="s">
        <v>40</v>
      </c>
    </row>
    <row r="1957" spans="1:11" ht="42" customHeight="1">
      <c r="A1957" s="2" t="s">
        <v>4508</v>
      </c>
      <c r="B1957" s="2" t="s">
        <v>4509</v>
      </c>
      <c r="C1957" s="2" t="s">
        <v>33</v>
      </c>
      <c r="D1957" s="2" t="s">
        <v>34</v>
      </c>
      <c r="E1957" s="5" t="s">
        <v>478</v>
      </c>
      <c r="F1957" s="3" t="s">
        <v>479</v>
      </c>
      <c r="G1957" s="3" t="s">
        <v>127</v>
      </c>
      <c r="H1957" s="2" t="s">
        <v>38</v>
      </c>
      <c r="I1957" s="2" t="s">
        <v>4510</v>
      </c>
      <c r="J1957" s="3" t="str">
        <f>HYPERLINK("https://www.boe.es/gazeta/dias/1833/10/19/pdfs/GMD-1833-129.pdf#page=5","Abrir facsímil")</f>
        <v>Abrir facsímil</v>
      </c>
      <c r="K1957" s="3" t="s">
        <v>40</v>
      </c>
    </row>
    <row r="1958" spans="1:11" ht="42" customHeight="1">
      <c r="A1958" s="2" t="s">
        <v>4511</v>
      </c>
      <c r="B1958" s="2" t="s">
        <v>4512</v>
      </c>
      <c r="C1958" s="2" t="s">
        <v>33</v>
      </c>
      <c r="D1958" s="2" t="s">
        <v>34</v>
      </c>
      <c r="E1958" s="5" t="s">
        <v>110</v>
      </c>
      <c r="F1958" s="3" t="s">
        <v>111</v>
      </c>
      <c r="G1958" s="3" t="s">
        <v>21</v>
      </c>
      <c r="H1958" s="2" t="s">
        <v>38</v>
      </c>
      <c r="I1958" s="2" t="s">
        <v>4513</v>
      </c>
      <c r="J1958" s="3" t="str">
        <f>HYPERLINK("https://www.boe.es/gazeta/dias/1833/11/16/pdfs/GMD-1833-143.pdf#page=4","Abrir facsímil")</f>
        <v>Abrir facsímil</v>
      </c>
      <c r="K1958" s="3" t="s">
        <v>40</v>
      </c>
    </row>
    <row r="1959" spans="1:11" ht="42" customHeight="1">
      <c r="A1959" s="2" t="s">
        <v>4514</v>
      </c>
      <c r="B1959" s="2" t="s">
        <v>4514</v>
      </c>
      <c r="C1959" s="2" t="s">
        <v>207</v>
      </c>
      <c r="D1959" s="2" t="s">
        <v>18</v>
      </c>
      <c r="E1959" s="5" t="s">
        <v>485</v>
      </c>
      <c r="F1959" s="3" t="s">
        <v>486</v>
      </c>
      <c r="G1959" s="3" t="s">
        <v>1708</v>
      </c>
      <c r="H1959" s="2" t="s">
        <v>22</v>
      </c>
      <c r="I1959" s="2" t="s">
        <v>4515</v>
      </c>
      <c r="J1959" s="3" t="str">
        <f>HYPERLINK("https://www.boe.es/gazeta/dias/1833/12/19/pdfs/GMD-1833-162.pdf#page=2","Abrir facsímil")</f>
        <v>Abrir facsímil</v>
      </c>
      <c r="K1959" s="3" t="s">
        <v>24</v>
      </c>
    </row>
    <row r="1960" spans="1:11" ht="42" customHeight="1">
      <c r="A1960" s="2" t="s">
        <v>4516</v>
      </c>
      <c r="B1960" s="2" t="s">
        <v>4516</v>
      </c>
      <c r="C1960" s="2" t="s">
        <v>26</v>
      </c>
      <c r="D1960" s="2" t="s">
        <v>18</v>
      </c>
      <c r="E1960" s="5" t="s">
        <v>841</v>
      </c>
      <c r="F1960" s="3" t="s">
        <v>842</v>
      </c>
      <c r="G1960" s="3" t="s">
        <v>56</v>
      </c>
      <c r="H1960" s="2" t="s">
        <v>22</v>
      </c>
      <c r="I1960" s="2" t="s">
        <v>4517</v>
      </c>
      <c r="J1960" s="3" t="str">
        <f>HYPERLINK("https://www.boe.es/gazeta/dias/1833/11/02/pdfs/GMD-1833-137.pdf#page=1","Abrir facsímil")</f>
        <v>Abrir facsímil</v>
      </c>
      <c r="K1960" s="3" t="s">
        <v>24</v>
      </c>
    </row>
    <row r="1961" spans="1:11" ht="42" customHeight="1">
      <c r="A1961" s="2" t="s">
        <v>4518</v>
      </c>
      <c r="B1961" s="2" t="s">
        <v>4519</v>
      </c>
      <c r="C1961" s="2" t="s">
        <v>17</v>
      </c>
      <c r="D1961" s="2" t="s">
        <v>18</v>
      </c>
      <c r="E1961" s="5" t="s">
        <v>58</v>
      </c>
      <c r="F1961" s="3" t="s">
        <v>59</v>
      </c>
      <c r="G1961" s="3" t="s">
        <v>56</v>
      </c>
      <c r="H1961" s="2" t="s">
        <v>22</v>
      </c>
      <c r="I1961" s="2" t="s">
        <v>4520</v>
      </c>
      <c r="J1961" s="3" t="str">
        <f>HYPERLINK("https://www.boe.es/gazeta/dias/1833/10/03/pdfs/GMD-1833-121.pdf#page=1","Abrir facsímil")</f>
        <v>Abrir facsímil</v>
      </c>
      <c r="K1961" s="3" t="s">
        <v>24</v>
      </c>
    </row>
    <row r="1962" spans="1:11" ht="42" customHeight="1">
      <c r="A1962" s="2" t="s">
        <v>4521</v>
      </c>
      <c r="B1962" s="2" t="s">
        <v>4521</v>
      </c>
      <c r="C1962" s="2" t="s">
        <v>33</v>
      </c>
      <c r="D1962" s="2" t="s">
        <v>34</v>
      </c>
      <c r="E1962" s="5" t="s">
        <v>110</v>
      </c>
      <c r="F1962" s="3" t="s">
        <v>111</v>
      </c>
      <c r="G1962" s="3" t="s">
        <v>127</v>
      </c>
      <c r="H1962" s="2" t="s">
        <v>22</v>
      </c>
      <c r="I1962" s="2" t="s">
        <v>4522</v>
      </c>
      <c r="J1962" s="3" t="str">
        <f>HYPERLINK("https://www.boe.es/gazeta/dias/1833/11/16/pdfs/GMD-1833-143.pdf#page=5","Abrir facsímil")</f>
        <v>Abrir facsímil</v>
      </c>
      <c r="K1962" s="3" t="s">
        <v>24</v>
      </c>
    </row>
    <row r="1963" spans="1:11" ht="42" customHeight="1">
      <c r="A1963" s="2" t="s">
        <v>4523</v>
      </c>
      <c r="B1963" s="2" t="s">
        <v>4523</v>
      </c>
      <c r="C1963" s="2" t="s">
        <v>207</v>
      </c>
      <c r="D1963" s="2" t="s">
        <v>18</v>
      </c>
      <c r="E1963" s="5" t="s">
        <v>841</v>
      </c>
      <c r="F1963" s="3" t="s">
        <v>842</v>
      </c>
      <c r="G1963" s="3" t="s">
        <v>56</v>
      </c>
      <c r="H1963" s="2" t="s">
        <v>22</v>
      </c>
      <c r="I1963" s="2" t="s">
        <v>4524</v>
      </c>
      <c r="J1963" s="3" t="str">
        <f>HYPERLINK("https://www.boe.es/gazeta/dias/1833/11/02/pdfs/GMD-1833-137.pdf#page=1","Abrir facsímil")</f>
        <v>Abrir facsímil</v>
      </c>
      <c r="K1963" s="3" t="s">
        <v>24</v>
      </c>
    </row>
    <row r="1964" spans="1:11" ht="42" customHeight="1">
      <c r="A1964" s="2" t="s">
        <v>4525</v>
      </c>
      <c r="B1964" s="2" t="s">
        <v>4525</v>
      </c>
      <c r="C1964" s="2" t="s">
        <v>33</v>
      </c>
      <c r="D1964" s="2" t="s">
        <v>34</v>
      </c>
      <c r="E1964" s="5" t="s">
        <v>165</v>
      </c>
      <c r="F1964" s="3" t="s">
        <v>166</v>
      </c>
      <c r="G1964" s="3" t="s">
        <v>56</v>
      </c>
      <c r="H1964" s="2" t="s">
        <v>22</v>
      </c>
      <c r="I1964" s="2" t="s">
        <v>4526</v>
      </c>
      <c r="J1964" s="3" t="str">
        <f>HYPERLINK("https://www.boe.es/gazeta/dias/1833/08/15/pdfs/GMD-1833-99.pdf#page=1","Abrir facsímil")</f>
        <v>Abrir facsímil</v>
      </c>
      <c r="K1964" s="3" t="s">
        <v>24</v>
      </c>
    </row>
    <row r="1965" spans="1:11" ht="42" customHeight="1">
      <c r="A1965" s="2" t="s">
        <v>4527</v>
      </c>
      <c r="B1965" s="2" t="s">
        <v>4527</v>
      </c>
      <c r="C1965" s="2" t="s">
        <v>33</v>
      </c>
      <c r="D1965" s="2" t="s">
        <v>34</v>
      </c>
      <c r="E1965" s="5" t="s">
        <v>132</v>
      </c>
      <c r="F1965" s="3" t="s">
        <v>133</v>
      </c>
      <c r="G1965" s="3" t="s">
        <v>21</v>
      </c>
      <c r="H1965" s="2" t="s">
        <v>22</v>
      </c>
      <c r="I1965" s="2" t="s">
        <v>4528</v>
      </c>
      <c r="J1965" s="3" t="str">
        <f>HYPERLINK("https://www.boe.es/gazeta/dias/1833/06/13/pdfs/GMD-1833-72.pdf#page=4","Abrir facsímil")</f>
        <v>Abrir facsímil</v>
      </c>
      <c r="K1965" s="3" t="s">
        <v>24</v>
      </c>
    </row>
    <row r="1966" spans="1:11" ht="42" customHeight="1">
      <c r="A1966" s="2" t="s">
        <v>4529</v>
      </c>
      <c r="B1966" s="2" t="s">
        <v>4530</v>
      </c>
      <c r="C1966" s="2" t="s">
        <v>131</v>
      </c>
      <c r="D1966" s="2" t="s">
        <v>18</v>
      </c>
      <c r="E1966" s="5" t="s">
        <v>324</v>
      </c>
      <c r="F1966" s="3" t="s">
        <v>325</v>
      </c>
      <c r="G1966" s="3" t="s">
        <v>21</v>
      </c>
      <c r="H1966" s="2" t="s">
        <v>22</v>
      </c>
      <c r="I1966" s="2" t="s">
        <v>4531</v>
      </c>
      <c r="J1966" s="3" t="str">
        <f>HYPERLINK("https://www.boe.es/gazeta/dias/1833/11/14/pdfs/GMD-1833-142.pdf#page=4","Abrir facsímil")</f>
        <v>Abrir facsímil</v>
      </c>
      <c r="K1966" s="3" t="s">
        <v>24</v>
      </c>
    </row>
    <row r="1967" spans="1:11" ht="42" customHeight="1">
      <c r="A1967" s="2" t="s">
        <v>4532</v>
      </c>
      <c r="B1967" s="2" t="s">
        <v>4533</v>
      </c>
      <c r="C1967" s="2" t="s">
        <v>49</v>
      </c>
      <c r="D1967" s="2" t="s">
        <v>50</v>
      </c>
      <c r="E1967" s="5" t="s">
        <v>1411</v>
      </c>
      <c r="F1967" s="3" t="s">
        <v>1412</v>
      </c>
      <c r="G1967" s="3" t="s">
        <v>21</v>
      </c>
      <c r="H1967" s="2" t="s">
        <v>22</v>
      </c>
      <c r="I1967" s="2" t="s">
        <v>4534</v>
      </c>
      <c r="J1967" s="3" t="str">
        <f>HYPERLINK("https://www.boe.es/gazeta/dias/1833/03/05/pdfs/GMD-1833-28.pdf#page=4","Abrir facsímil")</f>
        <v>Abrir facsímil</v>
      </c>
      <c r="K1967" s="3" t="s">
        <v>24</v>
      </c>
    </row>
    <row r="1968" spans="1:11" ht="42" customHeight="1">
      <c r="A1968" s="2" t="s">
        <v>4535</v>
      </c>
      <c r="B1968" s="2" t="s">
        <v>4536</v>
      </c>
      <c r="C1968" s="2" t="s">
        <v>131</v>
      </c>
      <c r="D1968" s="2" t="s">
        <v>18</v>
      </c>
      <c r="E1968" s="5" t="s">
        <v>566</v>
      </c>
      <c r="F1968" s="3" t="s">
        <v>567</v>
      </c>
      <c r="G1968" s="3" t="s">
        <v>21</v>
      </c>
      <c r="H1968" s="2" t="s">
        <v>22</v>
      </c>
      <c r="I1968" s="2" t="s">
        <v>4537</v>
      </c>
      <c r="J1968" s="3" t="str">
        <f>HYPERLINK("https://www.boe.es/gazeta/dias/1833/07/30/pdfs/GMD-1833-92.pdf#page=4","Abrir facsímil")</f>
        <v>Abrir facsímil</v>
      </c>
      <c r="K1968" s="3" t="s">
        <v>24</v>
      </c>
    </row>
    <row r="1969" spans="1:11" ht="42" customHeight="1">
      <c r="A1969" s="2" t="s">
        <v>4538</v>
      </c>
      <c r="B1969" s="2" t="s">
        <v>4539</v>
      </c>
      <c r="C1969" s="2" t="s">
        <v>131</v>
      </c>
      <c r="D1969" s="2" t="s">
        <v>18</v>
      </c>
      <c r="E1969" s="5" t="s">
        <v>566</v>
      </c>
      <c r="F1969" s="3" t="s">
        <v>567</v>
      </c>
      <c r="G1969" s="3" t="s">
        <v>21</v>
      </c>
      <c r="H1969" s="2" t="s">
        <v>22</v>
      </c>
      <c r="I1969" s="2" t="s">
        <v>4540</v>
      </c>
      <c r="J1969" s="3" t="str">
        <f>HYPERLINK("https://www.boe.es/gazeta/dias/1833/07/30/pdfs/GMD-1833-92.pdf#page=4","Abrir facsímil")</f>
        <v>Abrir facsímil</v>
      </c>
      <c r="K1969" s="3" t="s">
        <v>24</v>
      </c>
    </row>
    <row r="1970" spans="1:11" ht="42" customHeight="1">
      <c r="A1970" s="2" t="s">
        <v>4541</v>
      </c>
      <c r="B1970" s="2" t="s">
        <v>4542</v>
      </c>
      <c r="C1970" s="2" t="s">
        <v>49</v>
      </c>
      <c r="D1970" s="2" t="s">
        <v>50</v>
      </c>
      <c r="E1970" s="5" t="s">
        <v>1411</v>
      </c>
      <c r="F1970" s="3" t="s">
        <v>1412</v>
      </c>
      <c r="G1970" s="3" t="s">
        <v>21</v>
      </c>
      <c r="H1970" s="2" t="s">
        <v>22</v>
      </c>
      <c r="I1970" s="2" t="s">
        <v>4543</v>
      </c>
      <c r="J1970" s="3" t="str">
        <f>HYPERLINK("https://www.boe.es/gazeta/dias/1833/03/05/pdfs/GMD-1833-28.pdf#page=4","Abrir facsímil")</f>
        <v>Abrir facsímil</v>
      </c>
      <c r="K1970" s="3" t="s">
        <v>24</v>
      </c>
    </row>
    <row r="1971" spans="1:11" ht="42" customHeight="1">
      <c r="A1971" s="2" t="s">
        <v>4544</v>
      </c>
      <c r="B1971" s="2" t="s">
        <v>4545</v>
      </c>
      <c r="C1971" s="2" t="s">
        <v>131</v>
      </c>
      <c r="D1971" s="2" t="s">
        <v>18</v>
      </c>
      <c r="E1971" s="5" t="s">
        <v>566</v>
      </c>
      <c r="F1971" s="3" t="s">
        <v>567</v>
      </c>
      <c r="G1971" s="3" t="s">
        <v>21</v>
      </c>
      <c r="H1971" s="2" t="s">
        <v>22</v>
      </c>
      <c r="I1971" s="2" t="s">
        <v>4546</v>
      </c>
      <c r="J1971" s="3" t="str">
        <f>HYPERLINK("https://www.boe.es/gazeta/dias/1833/07/30/pdfs/GMD-1833-92.pdf#page=4","Abrir facsímil")</f>
        <v>Abrir facsímil</v>
      </c>
      <c r="K1971" s="3" t="s">
        <v>24</v>
      </c>
    </row>
    <row r="1972" spans="1:11" ht="42" customHeight="1">
      <c r="A1972" s="2" t="s">
        <v>4547</v>
      </c>
      <c r="B1972" s="2" t="s">
        <v>4548</v>
      </c>
      <c r="C1972" s="2" t="s">
        <v>26</v>
      </c>
      <c r="D1972" s="2" t="s">
        <v>18</v>
      </c>
      <c r="E1972" s="5" t="s">
        <v>61</v>
      </c>
      <c r="F1972" s="3" t="s">
        <v>62</v>
      </c>
      <c r="G1972" s="3" t="s">
        <v>89</v>
      </c>
      <c r="H1972" s="2" t="s">
        <v>22</v>
      </c>
      <c r="I1972" s="2" t="s">
        <v>4549</v>
      </c>
      <c r="J1972" s="3" t="str">
        <f>HYPERLINK("https://www.boe.es/gazeta/dias/1833/10/15/pdfs/GMD-1833-126.pdf#page=3","Abrir facsímil")</f>
        <v>Abrir facsímil</v>
      </c>
      <c r="K1972" s="3" t="s">
        <v>24</v>
      </c>
    </row>
    <row r="1973" spans="1:11" ht="42" customHeight="1">
      <c r="A1973" s="2" t="s">
        <v>4550</v>
      </c>
      <c r="B1973" s="2" t="s">
        <v>4551</v>
      </c>
      <c r="C1973" s="2" t="s">
        <v>33</v>
      </c>
      <c r="D1973" s="2" t="s">
        <v>34</v>
      </c>
      <c r="E1973" s="5" t="s">
        <v>647</v>
      </c>
      <c r="F1973" s="3" t="s">
        <v>648</v>
      </c>
      <c r="G1973" s="3" t="s">
        <v>649</v>
      </c>
      <c r="H1973" s="2" t="s">
        <v>22</v>
      </c>
      <c r="I1973" s="2" t="s">
        <v>4552</v>
      </c>
      <c r="J1973" s="3" t="str">
        <f>HYPERLINK("https://www.boe.es/gazeta/dias/1833/03/26/pdfs/GMD-1833-37.pdf#page=4","Abrir facsímil")</f>
        <v>Abrir facsímil</v>
      </c>
      <c r="K1973" s="3" t="s">
        <v>24</v>
      </c>
    </row>
    <row r="1974" spans="1:11" ht="42" customHeight="1">
      <c r="A1974" s="2" t="s">
        <v>4553</v>
      </c>
      <c r="B1974" s="2" t="s">
        <v>4553</v>
      </c>
      <c r="C1974" s="2" t="s">
        <v>33</v>
      </c>
      <c r="D1974" s="2" t="s">
        <v>34</v>
      </c>
      <c r="E1974" s="5" t="s">
        <v>671</v>
      </c>
      <c r="F1974" s="3" t="s">
        <v>672</v>
      </c>
      <c r="G1974" s="3" t="s">
        <v>45</v>
      </c>
      <c r="H1974" s="2" t="s">
        <v>22</v>
      </c>
      <c r="I1974" s="2" t="s">
        <v>4554</v>
      </c>
      <c r="J1974" s="3" t="str">
        <f>HYPERLINK("https://www.boe.es/gazeta/dias/1833/11/28/pdfs/GMD-1833-151.pdf#page=6","Abrir facsímil")</f>
        <v>Abrir facsímil</v>
      </c>
      <c r="K1974" s="3" t="s">
        <v>24</v>
      </c>
    </row>
    <row r="1975" spans="1:11" ht="42" customHeight="1">
      <c r="A1975" s="2" t="s">
        <v>4555</v>
      </c>
      <c r="B1975" s="2" t="s">
        <v>4555</v>
      </c>
      <c r="C1975" s="2" t="s">
        <v>26</v>
      </c>
      <c r="D1975" s="2" t="s">
        <v>18</v>
      </c>
      <c r="E1975" s="5" t="s">
        <v>841</v>
      </c>
      <c r="F1975" s="3" t="s">
        <v>842</v>
      </c>
      <c r="G1975" s="3" t="s">
        <v>127</v>
      </c>
      <c r="H1975" s="2" t="s">
        <v>22</v>
      </c>
      <c r="I1975" s="2" t="s">
        <v>4556</v>
      </c>
      <c r="J1975" s="3" t="str">
        <f>HYPERLINK("https://www.boe.es/gazeta/dias/1833/11/02/pdfs/GMD-1833-137.pdf#page=5","Abrir facsímil")</f>
        <v>Abrir facsímil</v>
      </c>
      <c r="K1975" s="3" t="s">
        <v>24</v>
      </c>
    </row>
    <row r="1976" spans="1:11" ht="42" customHeight="1">
      <c r="A1976" s="2" t="s">
        <v>4557</v>
      </c>
      <c r="B1976" s="2" t="s">
        <v>4557</v>
      </c>
      <c r="C1976" s="2" t="s">
        <v>49</v>
      </c>
      <c r="D1976" s="2" t="s">
        <v>50</v>
      </c>
      <c r="E1976" s="5" t="s">
        <v>739</v>
      </c>
      <c r="F1976" s="3" t="s">
        <v>740</v>
      </c>
      <c r="G1976" s="3" t="s">
        <v>89</v>
      </c>
      <c r="H1976" s="2" t="s">
        <v>22</v>
      </c>
      <c r="I1976" s="2" t="s">
        <v>4558</v>
      </c>
      <c r="J1976" s="3" t="str">
        <f>HYPERLINK("https://www.boe.es/gazeta/dias/1833/07/06/pdfs/GMD-1833-82.pdf#page=3","Abrir facsímil")</f>
        <v>Abrir facsímil</v>
      </c>
      <c r="K1976" s="3" t="s">
        <v>24</v>
      </c>
    </row>
    <row r="1977" spans="1:11" ht="42" customHeight="1">
      <c r="A1977" s="2" t="s">
        <v>4559</v>
      </c>
      <c r="B1977" s="2" t="s">
        <v>4560</v>
      </c>
      <c r="C1977" s="2" t="s">
        <v>131</v>
      </c>
      <c r="D1977" s="2" t="s">
        <v>18</v>
      </c>
      <c r="E1977" s="5" t="s">
        <v>566</v>
      </c>
      <c r="F1977" s="3" t="s">
        <v>567</v>
      </c>
      <c r="G1977" s="3" t="s">
        <v>21</v>
      </c>
      <c r="H1977" s="2" t="s">
        <v>22</v>
      </c>
      <c r="I1977" s="2" t="s">
        <v>4561</v>
      </c>
      <c r="J1977" s="3" t="str">
        <f>HYPERLINK("https://www.boe.es/gazeta/dias/1833/07/30/pdfs/GMD-1833-92.pdf#page=4","Abrir facsímil")</f>
        <v>Abrir facsímil</v>
      </c>
      <c r="K1977" s="3" t="s">
        <v>24</v>
      </c>
    </row>
    <row r="1978" spans="1:11" ht="42" customHeight="1">
      <c r="A1978" s="2" t="s">
        <v>4562</v>
      </c>
      <c r="B1978" s="2" t="s">
        <v>4563</v>
      </c>
      <c r="C1978" s="2" t="s">
        <v>33</v>
      </c>
      <c r="D1978" s="2" t="s">
        <v>34</v>
      </c>
      <c r="E1978" s="5" t="s">
        <v>352</v>
      </c>
      <c r="F1978" s="3" t="s">
        <v>353</v>
      </c>
      <c r="G1978" s="3" t="s">
        <v>21</v>
      </c>
      <c r="H1978" s="2" t="s">
        <v>22</v>
      </c>
      <c r="I1978" s="2" t="s">
        <v>4564</v>
      </c>
      <c r="J1978" s="3" t="str">
        <f>HYPERLINK("https://www.boe.es/gazeta/dias/1833/07/13/pdfs/GMD-1833-85.pdf#page=4","Abrir facsímil")</f>
        <v>Abrir facsímil</v>
      </c>
      <c r="K1978" s="3" t="s">
        <v>24</v>
      </c>
    </row>
    <row r="1979" spans="1:11" ht="42" customHeight="1">
      <c r="A1979" s="2" t="s">
        <v>4565</v>
      </c>
      <c r="B1979" s="2" t="s">
        <v>4565</v>
      </c>
      <c r="C1979" s="2" t="s">
        <v>26</v>
      </c>
      <c r="D1979" s="2" t="s">
        <v>18</v>
      </c>
      <c r="E1979" s="5" t="s">
        <v>92</v>
      </c>
      <c r="F1979" s="3" t="s">
        <v>93</v>
      </c>
      <c r="G1979" s="3" t="s">
        <v>21</v>
      </c>
      <c r="H1979" s="2" t="s">
        <v>22</v>
      </c>
      <c r="I1979" s="2" t="s">
        <v>4566</v>
      </c>
      <c r="J1979" s="3" t="str">
        <f>HYPERLINK("https://www.boe.es/gazeta/dias/1833/05/21/pdfs/GMD-1833-62.pdf#page=4","Abrir facsímil")</f>
        <v>Abrir facsímil</v>
      </c>
      <c r="K1979" s="3" t="s">
        <v>24</v>
      </c>
    </row>
    <row r="1980" spans="1:11" ht="42" customHeight="1">
      <c r="A1980" s="2" t="s">
        <v>4567</v>
      </c>
      <c r="B1980" s="2" t="s">
        <v>4567</v>
      </c>
      <c r="C1980" s="2" t="s">
        <v>49</v>
      </c>
      <c r="D1980" s="2" t="s">
        <v>50</v>
      </c>
      <c r="E1980" s="5" t="s">
        <v>514</v>
      </c>
      <c r="F1980" s="3" t="s">
        <v>515</v>
      </c>
      <c r="G1980" s="3" t="s">
        <v>21</v>
      </c>
      <c r="H1980" s="2" t="s">
        <v>22</v>
      </c>
      <c r="I1980" s="2" t="s">
        <v>4568</v>
      </c>
      <c r="J1980" s="3" t="str">
        <f>HYPERLINK("https://www.boe.es/gazeta/dias/1833/04/06/pdfs/GMD-1833-42.pdf#page=4","Abrir facsímil")</f>
        <v>Abrir facsímil</v>
      </c>
      <c r="K1980" s="3" t="s">
        <v>24</v>
      </c>
    </row>
    <row r="1981" spans="1:11" ht="42" customHeight="1">
      <c r="A1981" s="2" t="s">
        <v>4569</v>
      </c>
      <c r="B1981" s="2" t="s">
        <v>4569</v>
      </c>
      <c r="C1981" s="2" t="s">
        <v>17</v>
      </c>
      <c r="D1981" s="2" t="s">
        <v>18</v>
      </c>
      <c r="E1981" s="5" t="s">
        <v>92</v>
      </c>
      <c r="F1981" s="3" t="s">
        <v>93</v>
      </c>
      <c r="G1981" s="3" t="s">
        <v>21</v>
      </c>
      <c r="H1981" s="2" t="s">
        <v>22</v>
      </c>
      <c r="I1981" s="2" t="s">
        <v>4570</v>
      </c>
      <c r="J1981" s="3" t="str">
        <f>HYPERLINK("https://www.boe.es/gazeta/dias/1833/05/21/pdfs/GMD-1833-62.pdf#page=4","Abrir facsímil")</f>
        <v>Abrir facsímil</v>
      </c>
      <c r="K1981" s="3" t="s">
        <v>24</v>
      </c>
    </row>
    <row r="1982" spans="1:11" ht="42" customHeight="1">
      <c r="A1982" s="2" t="s">
        <v>4569</v>
      </c>
      <c r="B1982" s="2" t="s">
        <v>4569</v>
      </c>
      <c r="C1982" s="2" t="s">
        <v>26</v>
      </c>
      <c r="D1982" s="2" t="s">
        <v>18</v>
      </c>
      <c r="E1982" s="5" t="s">
        <v>289</v>
      </c>
      <c r="F1982" s="3" t="s">
        <v>290</v>
      </c>
      <c r="G1982" s="3" t="s">
        <v>21</v>
      </c>
      <c r="H1982" s="2" t="s">
        <v>22</v>
      </c>
      <c r="I1982" s="2" t="s">
        <v>4571</v>
      </c>
      <c r="J1982" s="3" t="str">
        <f>HYPERLINK("https://www.boe.es/gazeta/dias/1833/05/23/pdfs/GMD-1833-63.pdf#page=4","Abrir facsímil")</f>
        <v>Abrir facsímil</v>
      </c>
      <c r="K1982" s="3" t="s">
        <v>24</v>
      </c>
    </row>
    <row r="1983" spans="1:11" ht="42" customHeight="1">
      <c r="A1983" s="2" t="s">
        <v>4569</v>
      </c>
      <c r="B1983" s="2" t="s">
        <v>4569</v>
      </c>
      <c r="C1983" s="2" t="s">
        <v>49</v>
      </c>
      <c r="D1983" s="2" t="s">
        <v>50</v>
      </c>
      <c r="E1983" s="5" t="s">
        <v>292</v>
      </c>
      <c r="F1983" s="3" t="s">
        <v>293</v>
      </c>
      <c r="G1983" s="3" t="s">
        <v>21</v>
      </c>
      <c r="H1983" s="2" t="s">
        <v>22</v>
      </c>
      <c r="I1983" s="2" t="s">
        <v>4572</v>
      </c>
      <c r="J1983" s="3" t="str">
        <f>HYPERLINK("https://www.boe.es/gazeta/dias/1833/05/28/pdfs/GMD-1833-65.pdf#page=4","Abrir facsímil")</f>
        <v>Abrir facsímil</v>
      </c>
      <c r="K1983" s="3" t="s">
        <v>24</v>
      </c>
    </row>
    <row r="1984" spans="1:11" ht="42" customHeight="1">
      <c r="A1984" s="2" t="s">
        <v>4569</v>
      </c>
      <c r="B1984" s="2" t="s">
        <v>4569</v>
      </c>
      <c r="C1984" s="2" t="s">
        <v>26</v>
      </c>
      <c r="D1984" s="2" t="s">
        <v>18</v>
      </c>
      <c r="E1984" s="5" t="s">
        <v>384</v>
      </c>
      <c r="F1984" s="3" t="s">
        <v>385</v>
      </c>
      <c r="G1984" s="3" t="s">
        <v>21</v>
      </c>
      <c r="H1984" s="2" t="s">
        <v>22</v>
      </c>
      <c r="I1984" s="2" t="s">
        <v>4573</v>
      </c>
      <c r="J1984" s="3" t="str">
        <f>HYPERLINK("https://www.boe.es/gazeta/dias/1833/06/01/pdfs/GMD-1833-67.pdf#page=4","Abrir facsímil")</f>
        <v>Abrir facsímil</v>
      </c>
      <c r="K1984" s="3" t="s">
        <v>24</v>
      </c>
    </row>
    <row r="1985" spans="1:11" ht="42" customHeight="1">
      <c r="A1985" s="2" t="s">
        <v>4569</v>
      </c>
      <c r="B1985" s="2" t="s">
        <v>4569</v>
      </c>
      <c r="C1985" s="2" t="s">
        <v>297</v>
      </c>
      <c r="D1985" s="2" t="s">
        <v>18</v>
      </c>
      <c r="E1985" s="5" t="s">
        <v>251</v>
      </c>
      <c r="F1985" s="3" t="s">
        <v>252</v>
      </c>
      <c r="G1985" s="3" t="s">
        <v>21</v>
      </c>
      <c r="H1985" s="2" t="s">
        <v>22</v>
      </c>
      <c r="I1985" s="2" t="s">
        <v>4574</v>
      </c>
      <c r="J1985" s="3" t="str">
        <f>HYPERLINK("https://www.boe.es/gazeta/dias/1833/06/08/pdfs/GMD-1833-70.pdf#page=4","Abrir facsímil")</f>
        <v>Abrir facsímil</v>
      </c>
      <c r="K1985" s="3" t="s">
        <v>24</v>
      </c>
    </row>
    <row r="1986" spans="1:11" ht="42" customHeight="1">
      <c r="A1986" s="2" t="s">
        <v>4569</v>
      </c>
      <c r="B1986" s="2" t="s">
        <v>4569</v>
      </c>
      <c r="C1986" s="2" t="s">
        <v>297</v>
      </c>
      <c r="D1986" s="2" t="s">
        <v>18</v>
      </c>
      <c r="E1986" s="5" t="s">
        <v>443</v>
      </c>
      <c r="F1986" s="3" t="s">
        <v>444</v>
      </c>
      <c r="G1986" s="3" t="s">
        <v>89</v>
      </c>
      <c r="H1986" s="2" t="s">
        <v>22</v>
      </c>
      <c r="I1986" s="2" t="s">
        <v>4575</v>
      </c>
      <c r="J1986" s="3" t="str">
        <f>HYPERLINK("https://www.boe.es/gazeta/dias/1833/07/25/pdfs/GMD-1833-90.pdf#page=3","Abrir facsímil")</f>
        <v>Abrir facsímil</v>
      </c>
      <c r="K1986" s="3" t="s">
        <v>24</v>
      </c>
    </row>
    <row r="1987" spans="1:11" ht="42" customHeight="1">
      <c r="A1987" s="2" t="s">
        <v>4569</v>
      </c>
      <c r="B1987" s="2" t="s">
        <v>4569</v>
      </c>
      <c r="C1987" s="2" t="s">
        <v>17</v>
      </c>
      <c r="D1987" s="2" t="s">
        <v>18</v>
      </c>
      <c r="E1987" s="5" t="s">
        <v>2591</v>
      </c>
      <c r="F1987" s="3" t="s">
        <v>2592</v>
      </c>
      <c r="G1987" s="3" t="s">
        <v>56</v>
      </c>
      <c r="H1987" s="2" t="s">
        <v>22</v>
      </c>
      <c r="I1987" s="2" t="s">
        <v>4576</v>
      </c>
      <c r="J1987" s="3" t="str">
        <f>HYPERLINK("https://www.boe.es/gazeta/dias/1833/09/21/pdfs/GMD-1833-115.pdf#page=1","Abrir facsímil")</f>
        <v>Abrir facsímil</v>
      </c>
      <c r="K1987" s="3" t="s">
        <v>24</v>
      </c>
    </row>
    <row r="1988" spans="1:11" ht="42" customHeight="1">
      <c r="A1988" s="2" t="s">
        <v>4569</v>
      </c>
      <c r="B1988" s="2" t="s">
        <v>4569</v>
      </c>
      <c r="C1988" s="2" t="s">
        <v>17</v>
      </c>
      <c r="D1988" s="2" t="s">
        <v>18</v>
      </c>
      <c r="E1988" s="5" t="s">
        <v>61</v>
      </c>
      <c r="F1988" s="3" t="s">
        <v>62</v>
      </c>
      <c r="G1988" s="3" t="s">
        <v>21</v>
      </c>
      <c r="H1988" s="2" t="s">
        <v>22</v>
      </c>
      <c r="I1988" s="2" t="s">
        <v>4577</v>
      </c>
      <c r="J1988" s="3" t="str">
        <f>HYPERLINK("https://www.boe.es/gazeta/dias/1833/10/15/pdfs/GMD-1833-126.pdf#page=4","Abrir facsímil")</f>
        <v>Abrir facsímil</v>
      </c>
      <c r="K1988" s="3" t="s">
        <v>24</v>
      </c>
    </row>
    <row r="1989" spans="1:11" ht="42" customHeight="1">
      <c r="A1989" s="2" t="s">
        <v>4569</v>
      </c>
      <c r="B1989" s="2" t="s">
        <v>4569</v>
      </c>
      <c r="C1989" s="2" t="s">
        <v>122</v>
      </c>
      <c r="D1989" s="2" t="s">
        <v>18</v>
      </c>
      <c r="E1989" s="5" t="s">
        <v>478</v>
      </c>
      <c r="F1989" s="3" t="s">
        <v>479</v>
      </c>
      <c r="G1989" s="3" t="s">
        <v>127</v>
      </c>
      <c r="H1989" s="2" t="s">
        <v>22</v>
      </c>
      <c r="I1989" s="2" t="s">
        <v>4578</v>
      </c>
      <c r="J1989" s="3" t="str">
        <f>HYPERLINK("https://www.boe.es/gazeta/dias/1833/10/19/pdfs/GMD-1833-129.pdf#page=5","Abrir facsímil")</f>
        <v>Abrir facsímil</v>
      </c>
      <c r="K1989" s="3" t="s">
        <v>24</v>
      </c>
    </row>
    <row r="1990" spans="1:11" ht="42" customHeight="1">
      <c r="A1990" s="2" t="s">
        <v>4569</v>
      </c>
      <c r="B1990" s="2" t="s">
        <v>4569</v>
      </c>
      <c r="C1990" s="2" t="s">
        <v>49</v>
      </c>
      <c r="D1990" s="2" t="s">
        <v>50</v>
      </c>
      <c r="E1990" s="5" t="s">
        <v>241</v>
      </c>
      <c r="F1990" s="3" t="s">
        <v>242</v>
      </c>
      <c r="G1990" s="3" t="s">
        <v>37</v>
      </c>
      <c r="H1990" s="2" t="s">
        <v>22</v>
      </c>
      <c r="I1990" s="2" t="s">
        <v>4579</v>
      </c>
      <c r="J1990" s="3" t="str">
        <f>HYPERLINK("https://www.boe.es/gazeta/dias/1833/11/09/pdfs/GMD-1833-140.pdf#page=2","Abrir facsímil")</f>
        <v>Abrir facsímil</v>
      </c>
      <c r="K1990" s="3" t="s">
        <v>24</v>
      </c>
    </row>
    <row r="1991" spans="1:11" ht="42" customHeight="1">
      <c r="A1991" s="2" t="s">
        <v>4569</v>
      </c>
      <c r="B1991" s="2" t="s">
        <v>4569</v>
      </c>
      <c r="C1991" s="2" t="s">
        <v>17</v>
      </c>
      <c r="D1991" s="2" t="s">
        <v>18</v>
      </c>
      <c r="E1991" s="5" t="s">
        <v>1079</v>
      </c>
      <c r="F1991" s="3" t="s">
        <v>1080</v>
      </c>
      <c r="G1991" s="3" t="s">
        <v>21</v>
      </c>
      <c r="H1991" s="2" t="s">
        <v>22</v>
      </c>
      <c r="I1991" s="2" t="s">
        <v>4580</v>
      </c>
      <c r="J1991" s="3" t="str">
        <f>HYPERLINK("https://www.boe.es/gazeta/dias/1833/11/12/pdfs/GMD-1833-141.pdf#page=4","Abrir facsímil")</f>
        <v>Abrir facsímil</v>
      </c>
      <c r="K1991" s="3" t="s">
        <v>24</v>
      </c>
    </row>
    <row r="1992" spans="1:11" ht="42" customHeight="1">
      <c r="A1992" s="2" t="s">
        <v>4569</v>
      </c>
      <c r="B1992" s="2" t="s">
        <v>4569</v>
      </c>
      <c r="C1992" s="2" t="s">
        <v>49</v>
      </c>
      <c r="D1992" s="2" t="s">
        <v>50</v>
      </c>
      <c r="E1992" s="5" t="s">
        <v>110</v>
      </c>
      <c r="F1992" s="3" t="s">
        <v>111</v>
      </c>
      <c r="G1992" s="3" t="s">
        <v>56</v>
      </c>
      <c r="H1992" s="2" t="s">
        <v>22</v>
      </c>
      <c r="I1992" s="2" t="s">
        <v>4581</v>
      </c>
      <c r="J1992" s="3" t="str">
        <f>HYPERLINK("https://www.boe.es/gazeta/dias/1833/11/16/pdfs/GMD-1833-143.pdf#page=1","Abrir facsímil")</f>
        <v>Abrir facsímil</v>
      </c>
      <c r="K1992" s="3" t="s">
        <v>24</v>
      </c>
    </row>
    <row r="1993" spans="1:11" ht="42" customHeight="1">
      <c r="A1993" s="2" t="s">
        <v>4569</v>
      </c>
      <c r="B1993" s="2" t="s">
        <v>4569</v>
      </c>
      <c r="C1993" s="2" t="s">
        <v>26</v>
      </c>
      <c r="D1993" s="2" t="s">
        <v>18</v>
      </c>
      <c r="E1993" s="5" t="s">
        <v>671</v>
      </c>
      <c r="F1993" s="3" t="s">
        <v>672</v>
      </c>
      <c r="G1993" s="3" t="s">
        <v>127</v>
      </c>
      <c r="H1993" s="2" t="s">
        <v>22</v>
      </c>
      <c r="I1993" s="2" t="s">
        <v>4582</v>
      </c>
      <c r="J1993" s="3" t="str">
        <f>HYPERLINK("https://www.boe.es/gazeta/dias/1833/11/28/pdfs/GMD-1833-151.pdf#page=5","Abrir facsímil")</f>
        <v>Abrir facsímil</v>
      </c>
      <c r="K1993" s="3" t="s">
        <v>24</v>
      </c>
    </row>
    <row r="1994" spans="1:11" ht="42" customHeight="1">
      <c r="A1994" s="2" t="s">
        <v>4569</v>
      </c>
      <c r="B1994" s="2" t="s">
        <v>4569</v>
      </c>
      <c r="C1994" s="2" t="s">
        <v>26</v>
      </c>
      <c r="D1994" s="2" t="s">
        <v>18</v>
      </c>
      <c r="E1994" s="5" t="s">
        <v>421</v>
      </c>
      <c r="F1994" s="3" t="s">
        <v>422</v>
      </c>
      <c r="G1994" s="3" t="s">
        <v>89</v>
      </c>
      <c r="H1994" s="2" t="s">
        <v>22</v>
      </c>
      <c r="I1994" s="2" t="s">
        <v>4583</v>
      </c>
      <c r="J1994" s="3" t="str">
        <f>HYPERLINK("https://www.boe.es/gazeta/dias/1833/12/05/pdfs/GMD-1833-155.pdf#page=3","Abrir facsímil")</f>
        <v>Abrir facsímil</v>
      </c>
      <c r="K1994" s="3" t="s">
        <v>24</v>
      </c>
    </row>
    <row r="1995" spans="1:11" ht="42" customHeight="1">
      <c r="A1995" s="2" t="s">
        <v>4584</v>
      </c>
      <c r="B1995" s="2" t="s">
        <v>4584</v>
      </c>
      <c r="C1995" s="2" t="s">
        <v>26</v>
      </c>
      <c r="D1995" s="2" t="s">
        <v>18</v>
      </c>
      <c r="E1995" s="5" t="s">
        <v>285</v>
      </c>
      <c r="F1995" s="3" t="s">
        <v>286</v>
      </c>
      <c r="G1995" s="3" t="s">
        <v>89</v>
      </c>
      <c r="H1995" s="2" t="s">
        <v>22</v>
      </c>
      <c r="I1995" s="2" t="s">
        <v>4585</v>
      </c>
      <c r="J1995" s="3" t="str">
        <f>HYPERLINK("https://www.boe.es/gazeta/dias/1833/04/04/pdfs/GMD-1833-41.pdf#page=3","Abrir facsímil")</f>
        <v>Abrir facsímil</v>
      </c>
      <c r="K1995" s="3" t="s">
        <v>24</v>
      </c>
    </row>
    <row r="1996" spans="1:11" ht="42" customHeight="1">
      <c r="A1996" s="2" t="s">
        <v>4586</v>
      </c>
      <c r="B1996" s="2" t="s">
        <v>4587</v>
      </c>
      <c r="C1996" s="2" t="s">
        <v>33</v>
      </c>
      <c r="D1996" s="2" t="s">
        <v>34</v>
      </c>
      <c r="E1996" s="5" t="s">
        <v>58</v>
      </c>
      <c r="F1996" s="3" t="s">
        <v>59</v>
      </c>
      <c r="G1996" s="3" t="s">
        <v>37</v>
      </c>
      <c r="H1996" s="2" t="s">
        <v>22</v>
      </c>
      <c r="I1996" s="2" t="s">
        <v>4588</v>
      </c>
      <c r="J1996" s="3" t="str">
        <f>HYPERLINK("https://www.boe.es/gazeta/dias/1833/10/03/pdfs/GMD-1833-121.pdf#page=2","Abrir facsímil")</f>
        <v>Abrir facsímil</v>
      </c>
      <c r="K1996" s="3" t="s">
        <v>24</v>
      </c>
    </row>
    <row r="1997" spans="1:11" ht="42" customHeight="1">
      <c r="A1997" s="2" t="s">
        <v>4586</v>
      </c>
      <c r="B1997" s="2" t="s">
        <v>4587</v>
      </c>
      <c r="C1997" s="2" t="s">
        <v>33</v>
      </c>
      <c r="D1997" s="2" t="s">
        <v>34</v>
      </c>
      <c r="E1997" s="5" t="s">
        <v>364</v>
      </c>
      <c r="F1997" s="3" t="s">
        <v>365</v>
      </c>
      <c r="G1997" s="3" t="s">
        <v>2634</v>
      </c>
      <c r="H1997" s="2" t="s">
        <v>22</v>
      </c>
      <c r="I1997" s="2" t="s">
        <v>4589</v>
      </c>
      <c r="J1997" s="3" t="str">
        <f>HYPERLINK("https://www.boe.es/gazeta/dias/1833/11/07/pdfs/GMD-1833-139.pdf#page=5","Abrir facsímil")</f>
        <v>Abrir facsímil</v>
      </c>
      <c r="K1997" s="3" t="s">
        <v>24</v>
      </c>
    </row>
    <row r="1998" spans="1:11" ht="42" customHeight="1">
      <c r="A1998" s="2" t="s">
        <v>4590</v>
      </c>
      <c r="B1998" s="2" t="s">
        <v>4590</v>
      </c>
      <c r="C1998" s="2" t="s">
        <v>33</v>
      </c>
      <c r="D1998" s="2" t="s">
        <v>34</v>
      </c>
      <c r="E1998" s="5" t="s">
        <v>478</v>
      </c>
      <c r="F1998" s="3" t="s">
        <v>479</v>
      </c>
      <c r="G1998" s="3" t="s">
        <v>56</v>
      </c>
      <c r="H1998" s="2" t="s">
        <v>22</v>
      </c>
      <c r="I1998" s="2" t="s">
        <v>4591</v>
      </c>
      <c r="J1998" s="3" t="str">
        <f>HYPERLINK("https://www.boe.es/gazeta/dias/1833/10/19/pdfs/GMD-1833-129.pdf#page=1","Abrir facsímil")</f>
        <v>Abrir facsímil</v>
      </c>
      <c r="K1998" s="3" t="s">
        <v>24</v>
      </c>
    </row>
    <row r="1999" spans="1:11" ht="42" customHeight="1">
      <c r="A1999" s="2" t="s">
        <v>4592</v>
      </c>
      <c r="B1999" s="2" t="s">
        <v>4592</v>
      </c>
      <c r="C1999" s="2" t="s">
        <v>33</v>
      </c>
      <c r="D1999" s="2" t="s">
        <v>34</v>
      </c>
      <c r="E1999" s="5" t="s">
        <v>713</v>
      </c>
      <c r="F1999" s="3" t="s">
        <v>714</v>
      </c>
      <c r="G1999" s="3" t="s">
        <v>37</v>
      </c>
      <c r="H1999" s="2" t="s">
        <v>22</v>
      </c>
      <c r="I1999" s="2" t="s">
        <v>4593</v>
      </c>
      <c r="J1999" s="3" t="str">
        <f>HYPERLINK("https://www.boe.es/gazeta/dias/1833/04/25/pdfs/GMD-1833-51.pdf#page=2","Abrir facsímil")</f>
        <v>Abrir facsímil</v>
      </c>
      <c r="K1999" s="3" t="s">
        <v>24</v>
      </c>
    </row>
    <row r="2000" spans="1:11" ht="42" customHeight="1">
      <c r="A2000" s="2" t="s">
        <v>4592</v>
      </c>
      <c r="B2000" s="2" t="s">
        <v>4592</v>
      </c>
      <c r="C2000" s="2" t="s">
        <v>33</v>
      </c>
      <c r="D2000" s="2" t="s">
        <v>34</v>
      </c>
      <c r="E2000" s="5" t="s">
        <v>399</v>
      </c>
      <c r="F2000" s="3" t="s">
        <v>400</v>
      </c>
      <c r="G2000" s="3" t="s">
        <v>56</v>
      </c>
      <c r="H2000" s="2" t="s">
        <v>22</v>
      </c>
      <c r="I2000" s="2" t="s">
        <v>4594</v>
      </c>
      <c r="J2000" s="3" t="str">
        <f>HYPERLINK("https://www.boe.es/gazeta/dias/1833/05/18/pdfs/GMD-1833-61.pdf#page=1","Abrir facsímil")</f>
        <v>Abrir facsímil</v>
      </c>
      <c r="K2000" s="3" t="s">
        <v>24</v>
      </c>
    </row>
    <row r="2001" spans="1:11" ht="42" customHeight="1">
      <c r="A2001" s="2" t="s">
        <v>4595</v>
      </c>
      <c r="B2001" s="2" t="s">
        <v>4596</v>
      </c>
      <c r="C2001" s="2" t="s">
        <v>49</v>
      </c>
      <c r="D2001" s="2" t="s">
        <v>50</v>
      </c>
      <c r="E2001" s="5" t="s">
        <v>35</v>
      </c>
      <c r="F2001" s="3" t="s">
        <v>36</v>
      </c>
      <c r="G2001" s="3" t="s">
        <v>89</v>
      </c>
      <c r="H2001" s="2" t="s">
        <v>22</v>
      </c>
      <c r="I2001" s="2" t="s">
        <v>4597</v>
      </c>
      <c r="J2001" s="3" t="str">
        <f>HYPERLINK("https://www.boe.es/gazeta/dias/1833/02/28/pdfs/GMD-1833-26.pdf#page=3","Abrir facsímil")</f>
        <v>Abrir facsímil</v>
      </c>
      <c r="K2001" s="3" t="s">
        <v>24</v>
      </c>
    </row>
    <row r="2002" spans="1:11" ht="42" customHeight="1">
      <c r="A2002" s="2" t="s">
        <v>4598</v>
      </c>
      <c r="B2002" s="2" t="s">
        <v>4598</v>
      </c>
      <c r="C2002" s="2" t="s">
        <v>26</v>
      </c>
      <c r="D2002" s="2" t="s">
        <v>18</v>
      </c>
      <c r="E2002" s="5" t="s">
        <v>618</v>
      </c>
      <c r="F2002" s="3" t="s">
        <v>619</v>
      </c>
      <c r="G2002" s="3" t="s">
        <v>21</v>
      </c>
      <c r="H2002" s="2" t="s">
        <v>22</v>
      </c>
      <c r="I2002" s="2" t="s">
        <v>4599</v>
      </c>
      <c r="J2002" s="3" t="str">
        <f>HYPERLINK("https://www.boe.es/gazeta/dias/1833/01/29/pdfs/GMD-1833-13.pdf#page=4","Abrir facsímil")</f>
        <v>Abrir facsímil</v>
      </c>
      <c r="K2002" s="3" t="s">
        <v>24</v>
      </c>
    </row>
    <row r="2003" spans="1:11" ht="42" customHeight="1">
      <c r="A2003" s="2" t="s">
        <v>4600</v>
      </c>
      <c r="B2003" s="2" t="s">
        <v>4601</v>
      </c>
      <c r="C2003" s="2" t="s">
        <v>49</v>
      </c>
      <c r="D2003" s="2" t="s">
        <v>50</v>
      </c>
      <c r="E2003" s="5" t="s">
        <v>990</v>
      </c>
      <c r="F2003" s="3" t="s">
        <v>991</v>
      </c>
      <c r="G2003" s="3" t="s">
        <v>56</v>
      </c>
      <c r="H2003" s="2" t="s">
        <v>22</v>
      </c>
      <c r="I2003" s="2" t="s">
        <v>4602</v>
      </c>
      <c r="J2003" s="3" t="str">
        <f>HYPERLINK("https://www.boe.es/gazeta/dias/1833/05/02/pdfs/GMD-1833-54.pdf#page=1","Abrir facsímil")</f>
        <v>Abrir facsímil</v>
      </c>
      <c r="K2003" s="3" t="s">
        <v>24</v>
      </c>
    </row>
    <row r="2004" spans="1:11" ht="42" customHeight="1">
      <c r="A2004" s="2" t="s">
        <v>4603</v>
      </c>
      <c r="B2004" s="2" t="s">
        <v>4604</v>
      </c>
      <c r="C2004" s="2" t="s">
        <v>122</v>
      </c>
      <c r="D2004" s="2" t="s">
        <v>18</v>
      </c>
      <c r="E2004" s="5" t="s">
        <v>470</v>
      </c>
      <c r="F2004" s="3" t="s">
        <v>471</v>
      </c>
      <c r="G2004" s="3" t="s">
        <v>89</v>
      </c>
      <c r="H2004" s="2" t="s">
        <v>22</v>
      </c>
      <c r="I2004" s="2" t="s">
        <v>4605</v>
      </c>
      <c r="J2004" s="3" t="str">
        <f>HYPERLINK("https://www.boe.es/gazeta/dias/1833/12/28/pdfs/GMD-1833-166.pdf#page=3","Abrir facsímil")</f>
        <v>Abrir facsímil</v>
      </c>
      <c r="K2004" s="3" t="s">
        <v>24</v>
      </c>
    </row>
    <row r="2005" spans="1:11" ht="42" customHeight="1">
      <c r="A2005" s="2" t="s">
        <v>4606</v>
      </c>
      <c r="B2005" s="2" t="s">
        <v>4606</v>
      </c>
      <c r="C2005" s="2" t="s">
        <v>33</v>
      </c>
      <c r="D2005" s="2" t="s">
        <v>34</v>
      </c>
      <c r="E2005" s="5" t="s">
        <v>1017</v>
      </c>
      <c r="F2005" s="3" t="s">
        <v>1018</v>
      </c>
      <c r="G2005" s="3" t="s">
        <v>56</v>
      </c>
      <c r="H2005" s="2" t="s">
        <v>22</v>
      </c>
      <c r="I2005" s="2" t="s">
        <v>4607</v>
      </c>
      <c r="J2005" s="3" t="str">
        <f>HYPERLINK("https://www.boe.es/gazeta/dias/1833/10/08/pdfs/GMD-1833-123.pdf#page=1","Abrir facsímil")</f>
        <v>Abrir facsímil</v>
      </c>
      <c r="K2005" s="3" t="s">
        <v>24</v>
      </c>
    </row>
    <row r="2006" spans="1:11" ht="42" customHeight="1">
      <c r="A2006" s="2" t="s">
        <v>4608</v>
      </c>
      <c r="B2006" s="2" t="s">
        <v>4609</v>
      </c>
      <c r="C2006" s="2" t="s">
        <v>33</v>
      </c>
      <c r="D2006" s="2" t="s">
        <v>34</v>
      </c>
      <c r="E2006" s="5" t="s">
        <v>266</v>
      </c>
      <c r="F2006" s="3" t="s">
        <v>267</v>
      </c>
      <c r="G2006" s="3" t="s">
        <v>21</v>
      </c>
      <c r="H2006" s="2" t="s">
        <v>22</v>
      </c>
      <c r="I2006" s="2" t="s">
        <v>4610</v>
      </c>
      <c r="J2006" s="3" t="str">
        <f>HYPERLINK("https://www.boe.es/gazeta/dias/1833/10/05/pdfs/GMD-1833-122.pdf#page=4","Abrir facsímil")</f>
        <v>Abrir facsímil</v>
      </c>
      <c r="K2006" s="3" t="s">
        <v>24</v>
      </c>
    </row>
    <row r="2007" spans="1:11" ht="42" customHeight="1">
      <c r="A2007" s="2" t="s">
        <v>4611</v>
      </c>
      <c r="B2007" s="2" t="s">
        <v>4612</v>
      </c>
      <c r="C2007" s="2" t="s">
        <v>33</v>
      </c>
      <c r="D2007" s="2" t="s">
        <v>34</v>
      </c>
      <c r="E2007" s="5" t="s">
        <v>110</v>
      </c>
      <c r="F2007" s="3" t="s">
        <v>111</v>
      </c>
      <c r="G2007" s="3" t="s">
        <v>127</v>
      </c>
      <c r="H2007" s="2" t="s">
        <v>22</v>
      </c>
      <c r="I2007" s="2" t="s">
        <v>4613</v>
      </c>
      <c r="J2007" s="3" t="str">
        <f>HYPERLINK("https://www.boe.es/gazeta/dias/1833/11/16/pdfs/GMD-1833-143.pdf#page=5","Abrir facsímil")</f>
        <v>Abrir facsímil</v>
      </c>
      <c r="K2007" s="3" t="s">
        <v>24</v>
      </c>
    </row>
    <row r="2008" spans="1:11" ht="42" customHeight="1">
      <c r="A2008" s="2" t="s">
        <v>4614</v>
      </c>
      <c r="B2008" s="2" t="s">
        <v>4615</v>
      </c>
      <c r="C2008" s="2" t="s">
        <v>33</v>
      </c>
      <c r="D2008" s="2" t="s">
        <v>34</v>
      </c>
      <c r="E2008" s="5" t="s">
        <v>197</v>
      </c>
      <c r="F2008" s="3" t="s">
        <v>198</v>
      </c>
      <c r="G2008" s="3" t="s">
        <v>21</v>
      </c>
      <c r="H2008" s="2" t="s">
        <v>22</v>
      </c>
      <c r="I2008" s="2" t="s">
        <v>4616</v>
      </c>
      <c r="J2008" s="3" t="str">
        <f>HYPERLINK("https://www.boe.es/gazeta/dias/1833/05/07/pdfs/GMD-1833-56.pdf#page=4","Abrir facsímil")</f>
        <v>Abrir facsímil</v>
      </c>
      <c r="K2008" s="3" t="s">
        <v>24</v>
      </c>
    </row>
    <row r="2009" spans="1:11" ht="42" customHeight="1">
      <c r="A2009" s="2" t="s">
        <v>4617</v>
      </c>
      <c r="B2009" s="2" t="s">
        <v>4618</v>
      </c>
      <c r="C2009" s="2" t="s">
        <v>49</v>
      </c>
      <c r="D2009" s="2" t="s">
        <v>50</v>
      </c>
      <c r="E2009" s="5" t="s">
        <v>227</v>
      </c>
      <c r="F2009" s="3" t="s">
        <v>228</v>
      </c>
      <c r="G2009" s="3" t="s">
        <v>37</v>
      </c>
      <c r="H2009" s="2" t="s">
        <v>22</v>
      </c>
      <c r="I2009" s="2" t="s">
        <v>4619</v>
      </c>
      <c r="J2009" s="3" t="str">
        <f>HYPERLINK("https://www.boe.es/gazeta/dias/1833/08/08/pdfs/GMD-1833-96.pdf#page=2","Abrir facsímil")</f>
        <v>Abrir facsímil</v>
      </c>
      <c r="K2009" s="3" t="s">
        <v>24</v>
      </c>
    </row>
    <row r="2010" spans="1:11" ht="42" customHeight="1">
      <c r="A2010" s="2" t="s">
        <v>4620</v>
      </c>
      <c r="B2010" s="2" t="s">
        <v>4620</v>
      </c>
      <c r="C2010" s="2" t="s">
        <v>49</v>
      </c>
      <c r="D2010" s="2" t="s">
        <v>50</v>
      </c>
      <c r="E2010" s="5" t="s">
        <v>266</v>
      </c>
      <c r="F2010" s="3" t="s">
        <v>267</v>
      </c>
      <c r="G2010" s="3" t="s">
        <v>56</v>
      </c>
      <c r="H2010" s="2" t="s">
        <v>22</v>
      </c>
      <c r="I2010" s="2" t="s">
        <v>4621</v>
      </c>
      <c r="J2010" s="3" t="str">
        <f>HYPERLINK("https://www.boe.es/gazeta/dias/1833/10/05/pdfs/GMD-1833-122.pdf#page=1","Abrir facsímil")</f>
        <v>Abrir facsímil</v>
      </c>
      <c r="K2010" s="3" t="s">
        <v>24</v>
      </c>
    </row>
    <row r="2011" spans="1:11" ht="42" customHeight="1">
      <c r="A2011" s="2" t="s">
        <v>4620</v>
      </c>
      <c r="B2011" s="2" t="s">
        <v>4620</v>
      </c>
      <c r="C2011" s="2" t="s">
        <v>26</v>
      </c>
      <c r="D2011" s="2" t="s">
        <v>18</v>
      </c>
      <c r="E2011" s="5" t="s">
        <v>1138</v>
      </c>
      <c r="F2011" s="3" t="s">
        <v>1139</v>
      </c>
      <c r="G2011" s="3" t="s">
        <v>175</v>
      </c>
      <c r="H2011" s="2" t="s">
        <v>22</v>
      </c>
      <c r="I2011" s="2" t="s">
        <v>4622</v>
      </c>
      <c r="J2011" s="3" t="str">
        <f>HYPERLINK("https://www.boe.es/gazeta/dias/1833/10/26/pdfs/GMD-1833-132.pdf#page=7","Abrir facsímil")</f>
        <v>Abrir facsímil</v>
      </c>
      <c r="K2011" s="3" t="s">
        <v>24</v>
      </c>
    </row>
    <row r="2012" spans="1:11" ht="42" customHeight="1">
      <c r="A2012" s="2" t="s">
        <v>4620</v>
      </c>
      <c r="B2012" s="2" t="s">
        <v>4620</v>
      </c>
      <c r="C2012" s="2" t="s">
        <v>33</v>
      </c>
      <c r="D2012" s="2" t="s">
        <v>34</v>
      </c>
      <c r="E2012" s="5" t="s">
        <v>1079</v>
      </c>
      <c r="F2012" s="3" t="s">
        <v>1080</v>
      </c>
      <c r="G2012" s="3" t="s">
        <v>56</v>
      </c>
      <c r="H2012" s="2" t="s">
        <v>22</v>
      </c>
      <c r="I2012" s="2" t="s">
        <v>4623</v>
      </c>
      <c r="J2012" s="3" t="str">
        <f>HYPERLINK("https://www.boe.es/gazeta/dias/1833/11/12/pdfs/GMD-1833-141.pdf#page=1","Abrir facsímil")</f>
        <v>Abrir facsímil</v>
      </c>
      <c r="K2012" s="3" t="s">
        <v>24</v>
      </c>
    </row>
    <row r="2013" spans="1:11" ht="42" customHeight="1">
      <c r="A2013" s="2" t="s">
        <v>4624</v>
      </c>
      <c r="B2013" s="2" t="s">
        <v>4625</v>
      </c>
      <c r="C2013" s="2" t="s">
        <v>33</v>
      </c>
      <c r="D2013" s="2" t="s">
        <v>34</v>
      </c>
      <c r="E2013" s="5" t="s">
        <v>958</v>
      </c>
      <c r="F2013" s="3" t="s">
        <v>959</v>
      </c>
      <c r="G2013" s="3" t="s">
        <v>89</v>
      </c>
      <c r="H2013" s="2" t="s">
        <v>22</v>
      </c>
      <c r="I2013" s="2" t="s">
        <v>4626</v>
      </c>
      <c r="J2013" s="3" t="str">
        <f>HYPERLINK("https://www.boe.es/gazeta/dias/1833/12/03/pdfs/GMD-1833-154.pdf#page=3","Abrir facsímil")</f>
        <v>Abrir facsímil</v>
      </c>
      <c r="K2013" s="3" t="s">
        <v>24</v>
      </c>
    </row>
    <row r="2014" spans="1:11" ht="42" customHeight="1">
      <c r="A2014" s="2" t="s">
        <v>4627</v>
      </c>
      <c r="B2014" s="2" t="s">
        <v>4628</v>
      </c>
      <c r="C2014" s="2" t="s">
        <v>122</v>
      </c>
      <c r="D2014" s="2" t="s">
        <v>18</v>
      </c>
      <c r="E2014" s="5" t="s">
        <v>319</v>
      </c>
      <c r="F2014" s="3" t="s">
        <v>320</v>
      </c>
      <c r="G2014" s="3" t="s">
        <v>56</v>
      </c>
      <c r="H2014" s="2" t="s">
        <v>22</v>
      </c>
      <c r="I2014" s="2" t="s">
        <v>4629</v>
      </c>
      <c r="J2014" s="3" t="str">
        <f>HYPERLINK("https://www.boe.es/gazeta/dias/1833/08/03/pdfs/GMD-1833-94.pdf#page=1","Abrir facsímil")</f>
        <v>Abrir facsímil</v>
      </c>
      <c r="K2014" s="3" t="s">
        <v>24</v>
      </c>
    </row>
    <row r="2015" spans="1:11" ht="42" customHeight="1">
      <c r="A2015" s="2" t="s">
        <v>4630</v>
      </c>
      <c r="B2015" s="2" t="s">
        <v>4630</v>
      </c>
      <c r="C2015" s="2" t="s">
        <v>49</v>
      </c>
      <c r="D2015" s="2" t="s">
        <v>191</v>
      </c>
      <c r="E2015" s="5" t="s">
        <v>1325</v>
      </c>
      <c r="F2015" s="3" t="s">
        <v>1326</v>
      </c>
      <c r="G2015" s="3" t="s">
        <v>56</v>
      </c>
      <c r="H2015" s="2" t="s">
        <v>22</v>
      </c>
      <c r="I2015" s="2" t="s">
        <v>4631</v>
      </c>
      <c r="J2015" s="3" t="str">
        <f>HYPERLINK("https://www.boe.es/gazeta/dias/1833/09/29/pdfs/GMD-1833-119E.pdf#page=1","Abrir facsímil")</f>
        <v>Abrir facsímil</v>
      </c>
      <c r="K2015" s="3" t="s">
        <v>24</v>
      </c>
    </row>
    <row r="2016" spans="1:11" ht="42" customHeight="1">
      <c r="A2016" s="2" t="s">
        <v>4630</v>
      </c>
      <c r="B2016" s="2" t="s">
        <v>4630</v>
      </c>
      <c r="C2016" s="2" t="s">
        <v>33</v>
      </c>
      <c r="D2016" s="2" t="s">
        <v>34</v>
      </c>
      <c r="E2016" s="5" t="s">
        <v>859</v>
      </c>
      <c r="F2016" s="3" t="s">
        <v>860</v>
      </c>
      <c r="G2016" s="3" t="s">
        <v>56</v>
      </c>
      <c r="H2016" s="2" t="s">
        <v>22</v>
      </c>
      <c r="I2016" s="2" t="s">
        <v>4632</v>
      </c>
      <c r="J2016" s="3" t="str">
        <f>HYPERLINK("https://www.boe.es/gazeta/dias/1833/10/12/pdfs/GMD-1833-125.pdf#page=1","Abrir facsímil")</f>
        <v>Abrir facsímil</v>
      </c>
      <c r="K2016" s="3" t="s">
        <v>24</v>
      </c>
    </row>
    <row r="2017" spans="1:11" ht="42" customHeight="1">
      <c r="A2017" s="2" t="s">
        <v>4630</v>
      </c>
      <c r="B2017" s="2" t="s">
        <v>4630</v>
      </c>
      <c r="C2017" s="2" t="s">
        <v>26</v>
      </c>
      <c r="D2017" s="2" t="s">
        <v>18</v>
      </c>
      <c r="E2017" s="5" t="s">
        <v>859</v>
      </c>
      <c r="F2017" s="3" t="s">
        <v>860</v>
      </c>
      <c r="G2017" s="3" t="s">
        <v>37</v>
      </c>
      <c r="H2017" s="2" t="s">
        <v>22</v>
      </c>
      <c r="I2017" s="2" t="s">
        <v>4633</v>
      </c>
      <c r="J2017" s="3" t="str">
        <f>HYPERLINK("https://www.boe.es/gazeta/dias/1833/10/12/pdfs/GMD-1833-125.pdf#page=2","Abrir facsímil")</f>
        <v>Abrir facsímil</v>
      </c>
      <c r="K2017" s="3" t="s">
        <v>24</v>
      </c>
    </row>
    <row r="2018" spans="1:11" ht="42" customHeight="1">
      <c r="A2018" s="2" t="s">
        <v>4630</v>
      </c>
      <c r="B2018" s="2" t="s">
        <v>4630</v>
      </c>
      <c r="C2018" s="2" t="s">
        <v>33</v>
      </c>
      <c r="D2018" s="2" t="s">
        <v>34</v>
      </c>
      <c r="E2018" s="5" t="s">
        <v>1371</v>
      </c>
      <c r="F2018" s="3" t="s">
        <v>1372</v>
      </c>
      <c r="G2018" s="3" t="s">
        <v>56</v>
      </c>
      <c r="H2018" s="2" t="s">
        <v>22</v>
      </c>
      <c r="I2018" s="2" t="s">
        <v>4634</v>
      </c>
      <c r="J2018" s="3" t="str">
        <f>HYPERLINK("https://www.boe.es/gazeta/dias/1833/10/17/pdfs/GMD-1833-128.pdf#page=1","Abrir facsímil")</f>
        <v>Abrir facsímil</v>
      </c>
      <c r="K2018" s="3" t="s">
        <v>24</v>
      </c>
    </row>
    <row r="2019" spans="1:11" ht="42" customHeight="1">
      <c r="A2019" s="2" t="s">
        <v>4630</v>
      </c>
      <c r="B2019" s="2" t="s">
        <v>4630</v>
      </c>
      <c r="C2019" s="2" t="s">
        <v>49</v>
      </c>
      <c r="D2019" s="2" t="s">
        <v>50</v>
      </c>
      <c r="E2019" s="5" t="s">
        <v>1371</v>
      </c>
      <c r="F2019" s="3" t="s">
        <v>1372</v>
      </c>
      <c r="G2019" s="3" t="s">
        <v>37</v>
      </c>
      <c r="H2019" s="2" t="s">
        <v>22</v>
      </c>
      <c r="I2019" s="2" t="s">
        <v>4635</v>
      </c>
      <c r="J2019" s="3" t="str">
        <f>HYPERLINK("https://www.boe.es/gazeta/dias/1833/10/17/pdfs/GMD-1833-128.pdf#page=2","Abrir facsímil")</f>
        <v>Abrir facsímil</v>
      </c>
      <c r="K2019" s="3" t="s">
        <v>24</v>
      </c>
    </row>
    <row r="2020" spans="1:11" ht="42" customHeight="1">
      <c r="A2020" s="2" t="s">
        <v>4630</v>
      </c>
      <c r="B2020" s="2" t="s">
        <v>4630</v>
      </c>
      <c r="C2020" s="2" t="s">
        <v>33</v>
      </c>
      <c r="D2020" s="2" t="s">
        <v>34</v>
      </c>
      <c r="E2020" s="5" t="s">
        <v>478</v>
      </c>
      <c r="F2020" s="3" t="s">
        <v>479</v>
      </c>
      <c r="G2020" s="3" t="s">
        <v>56</v>
      </c>
      <c r="H2020" s="2" t="s">
        <v>22</v>
      </c>
      <c r="I2020" s="2" t="s">
        <v>4636</v>
      </c>
      <c r="J2020" s="3" t="str">
        <f>HYPERLINK("https://www.boe.es/gazeta/dias/1833/10/19/pdfs/GMD-1833-129.pdf#page=1","Abrir facsímil")</f>
        <v>Abrir facsímil</v>
      </c>
      <c r="K2020" s="3" t="s">
        <v>24</v>
      </c>
    </row>
    <row r="2021" spans="1:11" ht="42" customHeight="1">
      <c r="A2021" s="2" t="s">
        <v>4630</v>
      </c>
      <c r="B2021" s="2" t="s">
        <v>4630</v>
      </c>
      <c r="C2021" s="2" t="s">
        <v>33</v>
      </c>
      <c r="D2021" s="2" t="s">
        <v>34</v>
      </c>
      <c r="E2021" s="5" t="s">
        <v>466</v>
      </c>
      <c r="F2021" s="3" t="s">
        <v>467</v>
      </c>
      <c r="G2021" s="3" t="s">
        <v>56</v>
      </c>
      <c r="H2021" s="2" t="s">
        <v>22</v>
      </c>
      <c r="I2021" s="2" t="s">
        <v>4637</v>
      </c>
      <c r="J2021" s="3" t="str">
        <f>HYPERLINK("https://www.boe.es/gazeta/dias/1833/10/22/pdfs/GMD-1833-130.pdf#page=1","Abrir facsímil")</f>
        <v>Abrir facsímil</v>
      </c>
      <c r="K2021" s="3" t="s">
        <v>24</v>
      </c>
    </row>
    <row r="2022" spans="1:11" ht="42" customHeight="1">
      <c r="A2022" s="2" t="s">
        <v>4630</v>
      </c>
      <c r="B2022" s="2" t="s">
        <v>4630</v>
      </c>
      <c r="C2022" s="2" t="s">
        <v>122</v>
      </c>
      <c r="D2022" s="2" t="s">
        <v>18</v>
      </c>
      <c r="E2022" s="5" t="s">
        <v>1138</v>
      </c>
      <c r="F2022" s="3" t="s">
        <v>1139</v>
      </c>
      <c r="G2022" s="3" t="s">
        <v>37</v>
      </c>
      <c r="H2022" s="2" t="s">
        <v>22</v>
      </c>
      <c r="I2022" s="2" t="s">
        <v>4638</v>
      </c>
      <c r="J2022" s="3" t="str">
        <f>HYPERLINK("https://www.boe.es/gazeta/dias/1833/10/26/pdfs/GMD-1833-132.pdf#page=2","Abrir facsímil")</f>
        <v>Abrir facsímil</v>
      </c>
      <c r="K2022" s="3" t="s">
        <v>24</v>
      </c>
    </row>
    <row r="2023" spans="1:11" ht="42" customHeight="1">
      <c r="A2023" s="2" t="s">
        <v>4630</v>
      </c>
      <c r="B2023" s="2" t="s">
        <v>4630</v>
      </c>
      <c r="C2023" s="2" t="s">
        <v>49</v>
      </c>
      <c r="D2023" s="2" t="s">
        <v>50</v>
      </c>
      <c r="E2023" s="5" t="s">
        <v>1138</v>
      </c>
      <c r="F2023" s="3" t="s">
        <v>1139</v>
      </c>
      <c r="G2023" s="3" t="s">
        <v>21</v>
      </c>
      <c r="H2023" s="2" t="s">
        <v>22</v>
      </c>
      <c r="I2023" s="2" t="s">
        <v>4639</v>
      </c>
      <c r="J2023" s="3" t="str">
        <f>HYPERLINK("https://www.boe.es/gazeta/dias/1833/10/26/pdfs/GMD-1833-132.pdf#page=4","Abrir facsímil")</f>
        <v>Abrir facsímil</v>
      </c>
      <c r="K2023" s="3" t="s">
        <v>24</v>
      </c>
    </row>
    <row r="2024" spans="1:11" ht="42" customHeight="1">
      <c r="A2024" s="2" t="s">
        <v>4630</v>
      </c>
      <c r="B2024" s="2" t="s">
        <v>4630</v>
      </c>
      <c r="C2024" s="2" t="s">
        <v>26</v>
      </c>
      <c r="D2024" s="2" t="s">
        <v>18</v>
      </c>
      <c r="E2024" s="5" t="s">
        <v>141</v>
      </c>
      <c r="F2024" s="3" t="s">
        <v>142</v>
      </c>
      <c r="G2024" s="3" t="s">
        <v>56</v>
      </c>
      <c r="H2024" s="2" t="s">
        <v>22</v>
      </c>
      <c r="I2024" s="2" t="s">
        <v>4640</v>
      </c>
      <c r="J2024" s="3" t="str">
        <f>HYPERLINK("https://www.boe.es/gazeta/dias/1833/11/05/pdfs/GMD-1833-138.pdf#page=1","Abrir facsímil")</f>
        <v>Abrir facsímil</v>
      </c>
      <c r="K2024" s="3" t="s">
        <v>24</v>
      </c>
    </row>
    <row r="2025" spans="1:11" ht="42" customHeight="1">
      <c r="A2025" s="2" t="s">
        <v>4630</v>
      </c>
      <c r="B2025" s="2" t="s">
        <v>4630</v>
      </c>
      <c r="C2025" s="2" t="s">
        <v>207</v>
      </c>
      <c r="D2025" s="2" t="s">
        <v>18</v>
      </c>
      <c r="E2025" s="5" t="s">
        <v>324</v>
      </c>
      <c r="F2025" s="3" t="s">
        <v>325</v>
      </c>
      <c r="G2025" s="3" t="s">
        <v>56</v>
      </c>
      <c r="H2025" s="2" t="s">
        <v>22</v>
      </c>
      <c r="I2025" s="2" t="s">
        <v>4641</v>
      </c>
      <c r="J2025" s="3" t="str">
        <f>HYPERLINK("https://www.boe.es/gazeta/dias/1833/11/14/pdfs/GMD-1833-142.pdf#page=1","Abrir facsímil")</f>
        <v>Abrir facsímil</v>
      </c>
      <c r="K2025" s="3" t="s">
        <v>24</v>
      </c>
    </row>
    <row r="2026" spans="1:11" ht="42" customHeight="1">
      <c r="A2026" s="2" t="s">
        <v>4630</v>
      </c>
      <c r="B2026" s="2" t="s">
        <v>4630</v>
      </c>
      <c r="C2026" s="2" t="s">
        <v>26</v>
      </c>
      <c r="D2026" s="2" t="s">
        <v>18</v>
      </c>
      <c r="E2026" s="5" t="s">
        <v>110</v>
      </c>
      <c r="F2026" s="3" t="s">
        <v>111</v>
      </c>
      <c r="G2026" s="3" t="s">
        <v>89</v>
      </c>
      <c r="H2026" s="2" t="s">
        <v>22</v>
      </c>
      <c r="I2026" s="2" t="s">
        <v>4642</v>
      </c>
      <c r="J2026" s="3" t="str">
        <f>HYPERLINK("https://www.boe.es/gazeta/dias/1833/11/16/pdfs/GMD-1833-143.pdf#page=3","Abrir facsímil")</f>
        <v>Abrir facsímil</v>
      </c>
      <c r="K2026" s="3" t="s">
        <v>24</v>
      </c>
    </row>
    <row r="2027" spans="1:11" ht="42" customHeight="1">
      <c r="A2027" s="2" t="s">
        <v>4630</v>
      </c>
      <c r="B2027" s="2" t="s">
        <v>4630</v>
      </c>
      <c r="C2027" s="2" t="s">
        <v>26</v>
      </c>
      <c r="D2027" s="2" t="s">
        <v>18</v>
      </c>
      <c r="E2027" s="5" t="s">
        <v>272</v>
      </c>
      <c r="F2027" s="3" t="s">
        <v>273</v>
      </c>
      <c r="G2027" s="3" t="s">
        <v>56</v>
      </c>
      <c r="H2027" s="2" t="s">
        <v>22</v>
      </c>
      <c r="I2027" s="2" t="s">
        <v>4643</v>
      </c>
      <c r="J2027" s="3" t="str">
        <f>HYPERLINK("https://www.boe.es/gazeta/dias/1833/11/19/pdfs/GMD-1833-144.pdf#page=1","Abrir facsímil")</f>
        <v>Abrir facsímil</v>
      </c>
      <c r="K2027" s="3" t="s">
        <v>24</v>
      </c>
    </row>
    <row r="2028" spans="1:11" ht="42" customHeight="1">
      <c r="A2028" s="2" t="s">
        <v>4630</v>
      </c>
      <c r="B2028" s="2" t="s">
        <v>4630</v>
      </c>
      <c r="C2028" s="2" t="s">
        <v>26</v>
      </c>
      <c r="D2028" s="2" t="s">
        <v>18</v>
      </c>
      <c r="E2028" s="5" t="s">
        <v>671</v>
      </c>
      <c r="F2028" s="3" t="s">
        <v>672</v>
      </c>
      <c r="G2028" s="3" t="s">
        <v>37</v>
      </c>
      <c r="H2028" s="2" t="s">
        <v>22</v>
      </c>
      <c r="I2028" s="2" t="s">
        <v>4644</v>
      </c>
      <c r="J2028" s="3" t="str">
        <f>HYPERLINK("https://www.boe.es/gazeta/dias/1833/11/28/pdfs/GMD-1833-151.pdf#page=2","Abrir facsímil")</f>
        <v>Abrir facsímil</v>
      </c>
      <c r="K2028" s="3" t="s">
        <v>24</v>
      </c>
    </row>
    <row r="2029" spans="1:11" ht="42" customHeight="1">
      <c r="A2029" s="2" t="s">
        <v>4630</v>
      </c>
      <c r="B2029" s="2" t="s">
        <v>4630</v>
      </c>
      <c r="C2029" s="2" t="s">
        <v>49</v>
      </c>
      <c r="D2029" s="2" t="s">
        <v>50</v>
      </c>
      <c r="E2029" s="5" t="s">
        <v>671</v>
      </c>
      <c r="F2029" s="3" t="s">
        <v>672</v>
      </c>
      <c r="G2029" s="3" t="s">
        <v>127</v>
      </c>
      <c r="H2029" s="2" t="s">
        <v>22</v>
      </c>
      <c r="I2029" s="2" t="s">
        <v>4645</v>
      </c>
      <c r="J2029" s="3" t="str">
        <f>HYPERLINK("https://www.boe.es/gazeta/dias/1833/11/28/pdfs/GMD-1833-151.pdf#page=5","Abrir facsímil")</f>
        <v>Abrir facsímil</v>
      </c>
      <c r="K2029" s="3" t="s">
        <v>24</v>
      </c>
    </row>
    <row r="2030" spans="1:11" ht="42" customHeight="1">
      <c r="A2030" s="2" t="s">
        <v>4630</v>
      </c>
      <c r="B2030" s="2" t="s">
        <v>4630</v>
      </c>
      <c r="C2030" s="2" t="s">
        <v>33</v>
      </c>
      <c r="D2030" s="2" t="s">
        <v>34</v>
      </c>
      <c r="E2030" s="5" t="s">
        <v>43</v>
      </c>
      <c r="F2030" s="3" t="s">
        <v>44</v>
      </c>
      <c r="G2030" s="3" t="s">
        <v>127</v>
      </c>
      <c r="H2030" s="2" t="s">
        <v>22</v>
      </c>
      <c r="I2030" s="2" t="s">
        <v>4646</v>
      </c>
      <c r="J2030" s="3" t="str">
        <f>HYPERLINK("https://www.boe.es/gazeta/dias/1833/12/07/pdfs/GMD-1833-156.pdf#page=5","Abrir facsímil")</f>
        <v>Abrir facsímil</v>
      </c>
      <c r="K2030" s="3" t="s">
        <v>24</v>
      </c>
    </row>
    <row r="2031" spans="1:11" ht="42" customHeight="1">
      <c r="A2031" s="2" t="s">
        <v>4630</v>
      </c>
      <c r="B2031" s="2" t="s">
        <v>4630</v>
      </c>
      <c r="C2031" s="2" t="s">
        <v>17</v>
      </c>
      <c r="D2031" s="2" t="s">
        <v>18</v>
      </c>
      <c r="E2031" s="5" t="s">
        <v>2600</v>
      </c>
      <c r="F2031" s="3" t="s">
        <v>2601</v>
      </c>
      <c r="G2031" s="3" t="s">
        <v>89</v>
      </c>
      <c r="H2031" s="2" t="s">
        <v>22</v>
      </c>
      <c r="I2031" s="2" t="s">
        <v>4647</v>
      </c>
      <c r="J2031" s="3" t="str">
        <f>HYPERLINK("https://www.boe.es/gazeta/dias/1833/12/10/pdfs/GMD-1833-157.pdf#page=3","Abrir facsímil")</f>
        <v>Abrir facsímil</v>
      </c>
      <c r="K2031" s="3" t="s">
        <v>24</v>
      </c>
    </row>
    <row r="2032" spans="1:11" ht="42" customHeight="1">
      <c r="A2032" s="2" t="s">
        <v>4630</v>
      </c>
      <c r="B2032" s="2" t="s">
        <v>4630</v>
      </c>
      <c r="C2032" s="2" t="s">
        <v>207</v>
      </c>
      <c r="D2032" s="2" t="s">
        <v>18</v>
      </c>
      <c r="E2032" s="5" t="s">
        <v>192</v>
      </c>
      <c r="F2032" s="3" t="s">
        <v>218</v>
      </c>
      <c r="G2032" s="3" t="s">
        <v>219</v>
      </c>
      <c r="H2032" s="2" t="s">
        <v>22</v>
      </c>
      <c r="I2032" s="2" t="s">
        <v>4648</v>
      </c>
      <c r="J2032" s="3" t="str">
        <f>HYPERLINK("https://www.boe.es/gazeta/dias/1833/12/14/pdfs/GMD-1833-159.pdf#page=4","Abrir facsímil")</f>
        <v>Abrir facsímil</v>
      </c>
      <c r="K2032" s="3" t="s">
        <v>24</v>
      </c>
    </row>
    <row r="2033" spans="1:11" ht="42" customHeight="1">
      <c r="A2033" s="2" t="s">
        <v>4630</v>
      </c>
      <c r="B2033" s="2" t="s">
        <v>4630</v>
      </c>
      <c r="C2033" s="2" t="s">
        <v>33</v>
      </c>
      <c r="D2033" s="2" t="s">
        <v>191</v>
      </c>
      <c r="E2033" s="5" t="s">
        <v>192</v>
      </c>
      <c r="F2033" s="3" t="s">
        <v>193</v>
      </c>
      <c r="G2033" s="3" t="s">
        <v>56</v>
      </c>
      <c r="H2033" s="2" t="s">
        <v>22</v>
      </c>
      <c r="I2033" s="2" t="s">
        <v>4649</v>
      </c>
      <c r="J2033" s="3" t="str">
        <f>HYPERLINK("https://www.boe.es/gazeta/dias/1833/12/14/pdfs/GMD-1833-160E.pdf#page=1","Abrir facsímil")</f>
        <v>Abrir facsímil</v>
      </c>
      <c r="K2033" s="3" t="s">
        <v>24</v>
      </c>
    </row>
    <row r="2034" spans="1:11" ht="42" customHeight="1">
      <c r="A2034" s="2" t="s">
        <v>4630</v>
      </c>
      <c r="B2034" s="2" t="s">
        <v>4630</v>
      </c>
      <c r="C2034" s="2" t="s">
        <v>207</v>
      </c>
      <c r="D2034" s="2" t="s">
        <v>18</v>
      </c>
      <c r="E2034" s="5" t="s">
        <v>452</v>
      </c>
      <c r="F2034" s="3" t="s">
        <v>453</v>
      </c>
      <c r="G2034" s="3" t="s">
        <v>56</v>
      </c>
      <c r="H2034" s="2" t="s">
        <v>22</v>
      </c>
      <c r="I2034" s="2" t="s">
        <v>4650</v>
      </c>
      <c r="J2034" s="3" t="str">
        <f>HYPERLINK("https://www.boe.es/gazeta/dias/1833/12/17/pdfs/GMD-1833-161.pdf#page=1","Abrir facsímil")</f>
        <v>Abrir facsímil</v>
      </c>
      <c r="K2034" s="3" t="s">
        <v>24</v>
      </c>
    </row>
    <row r="2035" spans="1:11" ht="42" customHeight="1">
      <c r="A2035" s="2" t="s">
        <v>4630</v>
      </c>
      <c r="B2035" s="2" t="s">
        <v>4630</v>
      </c>
      <c r="C2035" s="2" t="s">
        <v>207</v>
      </c>
      <c r="D2035" s="2" t="s">
        <v>18</v>
      </c>
      <c r="E2035" s="5" t="s">
        <v>485</v>
      </c>
      <c r="F2035" s="3" t="s">
        <v>486</v>
      </c>
      <c r="G2035" s="3" t="s">
        <v>127</v>
      </c>
      <c r="H2035" s="2" t="s">
        <v>22</v>
      </c>
      <c r="I2035" s="2" t="s">
        <v>4651</v>
      </c>
      <c r="J2035" s="3" t="str">
        <f>HYPERLINK("https://www.boe.es/gazeta/dias/1833/12/19/pdfs/GMD-1833-162.pdf#page=5","Abrir facsímil")</f>
        <v>Abrir facsímil</v>
      </c>
      <c r="K2035" s="3" t="s">
        <v>24</v>
      </c>
    </row>
    <row r="2036" spans="1:11" ht="42" customHeight="1">
      <c r="A2036" s="2" t="s">
        <v>4630</v>
      </c>
      <c r="B2036" s="2" t="s">
        <v>4630</v>
      </c>
      <c r="C2036" s="2" t="s">
        <v>17</v>
      </c>
      <c r="D2036" s="2" t="s">
        <v>18</v>
      </c>
      <c r="E2036" s="5" t="s">
        <v>1010</v>
      </c>
      <c r="F2036" s="3" t="s">
        <v>1011</v>
      </c>
      <c r="G2036" s="3" t="s">
        <v>89</v>
      </c>
      <c r="H2036" s="2" t="s">
        <v>22</v>
      </c>
      <c r="I2036" s="2" t="s">
        <v>4652</v>
      </c>
      <c r="J2036" s="3" t="str">
        <f>HYPERLINK("https://www.boe.es/gazeta/dias/1833/12/24/pdfs/GMD-1833-164.pdf#page=3","Abrir facsímil")</f>
        <v>Abrir facsímil</v>
      </c>
      <c r="K2036" s="3" t="s">
        <v>24</v>
      </c>
    </row>
    <row r="2037" spans="1:11" ht="42" customHeight="1">
      <c r="A2037" s="2" t="s">
        <v>4630</v>
      </c>
      <c r="B2037" s="2" t="s">
        <v>4630</v>
      </c>
      <c r="C2037" s="2" t="s">
        <v>49</v>
      </c>
      <c r="D2037" s="2" t="s">
        <v>50</v>
      </c>
      <c r="E2037" s="5" t="s">
        <v>470</v>
      </c>
      <c r="F2037" s="3" t="s">
        <v>471</v>
      </c>
      <c r="G2037" s="3" t="s">
        <v>56</v>
      </c>
      <c r="H2037" s="2" t="s">
        <v>22</v>
      </c>
      <c r="I2037" s="2" t="s">
        <v>4653</v>
      </c>
      <c r="J2037" s="3" t="str">
        <f>HYPERLINK("https://www.boe.es/gazeta/dias/1833/12/28/pdfs/GMD-1833-166.pdf#page=1","Abrir facsímil")</f>
        <v>Abrir facsímil</v>
      </c>
      <c r="K2037" s="3" t="s">
        <v>24</v>
      </c>
    </row>
    <row r="2038" spans="1:11" ht="42" customHeight="1">
      <c r="A2038" s="2" t="s">
        <v>4630</v>
      </c>
      <c r="B2038" s="2" t="s">
        <v>4630</v>
      </c>
      <c r="C2038" s="2" t="s">
        <v>26</v>
      </c>
      <c r="D2038" s="2" t="s">
        <v>18</v>
      </c>
      <c r="E2038" s="5" t="s">
        <v>470</v>
      </c>
      <c r="F2038" s="3" t="s">
        <v>471</v>
      </c>
      <c r="G2038" s="3" t="s">
        <v>37</v>
      </c>
      <c r="H2038" s="2" t="s">
        <v>22</v>
      </c>
      <c r="I2038" s="2" t="s">
        <v>4654</v>
      </c>
      <c r="J2038" s="3" t="str">
        <f>HYPERLINK("https://www.boe.es/gazeta/dias/1833/12/28/pdfs/GMD-1833-166.pdf#page=2","Abrir facsímil")</f>
        <v>Abrir facsímil</v>
      </c>
      <c r="K2038" s="3" t="s">
        <v>24</v>
      </c>
    </row>
    <row r="2039" spans="1:11" ht="42" customHeight="1">
      <c r="A2039" s="2" t="s">
        <v>4655</v>
      </c>
      <c r="B2039" s="2" t="s">
        <v>4656</v>
      </c>
      <c r="C2039" s="2" t="s">
        <v>26</v>
      </c>
      <c r="D2039" s="2" t="s">
        <v>18</v>
      </c>
      <c r="E2039" s="5" t="s">
        <v>520</v>
      </c>
      <c r="F2039" s="3" t="s">
        <v>521</v>
      </c>
      <c r="G2039" s="3" t="s">
        <v>37</v>
      </c>
      <c r="H2039" s="2" t="s">
        <v>22</v>
      </c>
      <c r="I2039" s="2" t="s">
        <v>4657</v>
      </c>
      <c r="J2039" s="3" t="str">
        <f>HYPERLINK("https://www.boe.es/gazeta/dias/1833/04/11/pdfs/GMD-1833-45.pdf#page=2","Abrir facsímil")</f>
        <v>Abrir facsímil</v>
      </c>
      <c r="K2039" s="3" t="s">
        <v>24</v>
      </c>
    </row>
    <row r="2040" spans="1:11" ht="42" customHeight="1">
      <c r="A2040" s="2" t="s">
        <v>4655</v>
      </c>
      <c r="B2040" s="2" t="s">
        <v>4656</v>
      </c>
      <c r="C2040" s="2" t="s">
        <v>26</v>
      </c>
      <c r="D2040" s="2" t="s">
        <v>18</v>
      </c>
      <c r="E2040" s="5" t="s">
        <v>659</v>
      </c>
      <c r="F2040" s="3" t="s">
        <v>660</v>
      </c>
      <c r="G2040" s="3" t="s">
        <v>21</v>
      </c>
      <c r="H2040" s="2" t="s">
        <v>22</v>
      </c>
      <c r="I2040" s="2" t="s">
        <v>4658</v>
      </c>
      <c r="J2040" s="3" t="str">
        <f>HYPERLINK("https://www.boe.es/gazeta/dias/1833/07/09/pdfs/GMD-1833-83.pdf#page=4","Abrir facsímil")</f>
        <v>Abrir facsímil</v>
      </c>
      <c r="K2040" s="3" t="s">
        <v>24</v>
      </c>
    </row>
    <row r="2041" spans="1:11" ht="42" customHeight="1">
      <c r="A2041" s="2" t="s">
        <v>4655</v>
      </c>
      <c r="B2041" s="2" t="s">
        <v>4656</v>
      </c>
      <c r="C2041" s="2" t="s">
        <v>26</v>
      </c>
      <c r="D2041" s="2" t="s">
        <v>18</v>
      </c>
      <c r="E2041" s="5" t="s">
        <v>1083</v>
      </c>
      <c r="F2041" s="3" t="s">
        <v>1084</v>
      </c>
      <c r="G2041" s="3" t="s">
        <v>89</v>
      </c>
      <c r="H2041" s="2" t="s">
        <v>22</v>
      </c>
      <c r="I2041" s="2" t="s">
        <v>4659</v>
      </c>
      <c r="J2041" s="3" t="str">
        <f>HYPERLINK("https://www.boe.es/gazeta/dias/1833/07/11/pdfs/GMD-1833-84.pdf#page=3","Abrir facsímil")</f>
        <v>Abrir facsímil</v>
      </c>
      <c r="K2041" s="3" t="s">
        <v>24</v>
      </c>
    </row>
    <row r="2042" spans="1:11" ht="42" customHeight="1">
      <c r="A2042" s="2" t="s">
        <v>4655</v>
      </c>
      <c r="B2042" s="2" t="s">
        <v>4656</v>
      </c>
      <c r="C2042" s="2" t="s">
        <v>17</v>
      </c>
      <c r="D2042" s="2" t="s">
        <v>18</v>
      </c>
      <c r="E2042" s="5" t="s">
        <v>61</v>
      </c>
      <c r="F2042" s="3" t="s">
        <v>62</v>
      </c>
      <c r="G2042" s="3" t="s">
        <v>21</v>
      </c>
      <c r="H2042" s="2" t="s">
        <v>22</v>
      </c>
      <c r="I2042" s="2" t="s">
        <v>4660</v>
      </c>
      <c r="J2042" s="3" t="str">
        <f>HYPERLINK("https://www.boe.es/gazeta/dias/1833/10/15/pdfs/GMD-1833-126.pdf#page=4","Abrir facsímil")</f>
        <v>Abrir facsímil</v>
      </c>
      <c r="K2042" s="3" t="s">
        <v>24</v>
      </c>
    </row>
    <row r="2043" spans="1:11" ht="42" customHeight="1">
      <c r="A2043" s="2" t="s">
        <v>4655</v>
      </c>
      <c r="B2043" s="2" t="s">
        <v>4656</v>
      </c>
      <c r="C2043" s="2" t="s">
        <v>26</v>
      </c>
      <c r="D2043" s="2" t="s">
        <v>18</v>
      </c>
      <c r="E2043" s="5" t="s">
        <v>141</v>
      </c>
      <c r="F2043" s="3" t="s">
        <v>142</v>
      </c>
      <c r="G2043" s="3" t="s">
        <v>37</v>
      </c>
      <c r="H2043" s="2" t="s">
        <v>22</v>
      </c>
      <c r="I2043" s="2" t="s">
        <v>4661</v>
      </c>
      <c r="J2043" s="3" t="str">
        <f>HYPERLINK("https://www.boe.es/gazeta/dias/1833/11/05/pdfs/GMD-1833-138.pdf#page=2","Abrir facsímil")</f>
        <v>Abrir facsímil</v>
      </c>
      <c r="K2043" s="3" t="s">
        <v>24</v>
      </c>
    </row>
    <row r="2044" spans="1:11" ht="42" customHeight="1">
      <c r="A2044" s="2" t="s">
        <v>4655</v>
      </c>
      <c r="B2044" s="2" t="s">
        <v>4656</v>
      </c>
      <c r="C2044" s="2" t="s">
        <v>131</v>
      </c>
      <c r="D2044" s="2" t="s">
        <v>18</v>
      </c>
      <c r="E2044" s="5" t="s">
        <v>43</v>
      </c>
      <c r="F2044" s="3" t="s">
        <v>44</v>
      </c>
      <c r="G2044" s="3" t="s">
        <v>127</v>
      </c>
      <c r="H2044" s="2" t="s">
        <v>22</v>
      </c>
      <c r="I2044" s="2" t="s">
        <v>4662</v>
      </c>
      <c r="J2044" s="3" t="str">
        <f>HYPERLINK("https://www.boe.es/gazeta/dias/1833/12/07/pdfs/GMD-1833-156.pdf#page=5","Abrir facsímil")</f>
        <v>Abrir facsímil</v>
      </c>
      <c r="K2044" s="3" t="s">
        <v>24</v>
      </c>
    </row>
    <row r="2045" spans="1:11" ht="42" customHeight="1">
      <c r="A2045" s="2" t="s">
        <v>4663</v>
      </c>
      <c r="B2045" s="2" t="s">
        <v>4663</v>
      </c>
      <c r="C2045" s="2" t="s">
        <v>33</v>
      </c>
      <c r="D2045" s="2" t="s">
        <v>34</v>
      </c>
      <c r="E2045" s="5" t="s">
        <v>466</v>
      </c>
      <c r="F2045" s="3" t="s">
        <v>467</v>
      </c>
      <c r="G2045" s="3" t="s">
        <v>37</v>
      </c>
      <c r="H2045" s="2" t="s">
        <v>22</v>
      </c>
      <c r="I2045" s="2" t="s">
        <v>4664</v>
      </c>
      <c r="J2045" s="3" t="str">
        <f>HYPERLINK("https://www.boe.es/gazeta/dias/1833/10/22/pdfs/GMD-1833-130.pdf#page=2","Abrir facsímil")</f>
        <v>Abrir facsímil</v>
      </c>
      <c r="K2045" s="3" t="s">
        <v>24</v>
      </c>
    </row>
    <row r="2046" spans="1:11" ht="42" customHeight="1">
      <c r="A2046" s="2" t="s">
        <v>4663</v>
      </c>
      <c r="B2046" s="2" t="s">
        <v>4663</v>
      </c>
      <c r="C2046" s="2" t="s">
        <v>26</v>
      </c>
      <c r="D2046" s="2" t="s">
        <v>18</v>
      </c>
      <c r="E2046" s="5" t="s">
        <v>1138</v>
      </c>
      <c r="F2046" s="3" t="s">
        <v>1139</v>
      </c>
      <c r="G2046" s="3" t="s">
        <v>21</v>
      </c>
      <c r="H2046" s="2" t="s">
        <v>22</v>
      </c>
      <c r="I2046" s="2" t="s">
        <v>4665</v>
      </c>
      <c r="J2046" s="3" t="str">
        <f>HYPERLINK("https://www.boe.es/gazeta/dias/1833/10/26/pdfs/GMD-1833-132.pdf#page=4","Abrir facsímil")</f>
        <v>Abrir facsímil</v>
      </c>
      <c r="K2046" s="3" t="s">
        <v>24</v>
      </c>
    </row>
    <row r="2047" spans="1:11" ht="42" customHeight="1">
      <c r="A2047" s="2" t="s">
        <v>4666</v>
      </c>
      <c r="B2047" s="2" t="s">
        <v>4666</v>
      </c>
      <c r="C2047" s="2" t="s">
        <v>26</v>
      </c>
      <c r="D2047" s="2" t="s">
        <v>18</v>
      </c>
      <c r="E2047" s="5" t="s">
        <v>364</v>
      </c>
      <c r="F2047" s="3" t="s">
        <v>365</v>
      </c>
      <c r="G2047" s="3" t="s">
        <v>2634</v>
      </c>
      <c r="H2047" s="2" t="s">
        <v>22</v>
      </c>
      <c r="I2047" s="2" t="s">
        <v>4667</v>
      </c>
      <c r="J2047" s="3" t="str">
        <f>HYPERLINK("https://www.boe.es/gazeta/dias/1833/11/07/pdfs/GMD-1833-139.pdf#page=5","Abrir facsímil")</f>
        <v>Abrir facsímil</v>
      </c>
      <c r="K2047" s="3" t="s">
        <v>24</v>
      </c>
    </row>
    <row r="2048" spans="1:11" ht="42" customHeight="1">
      <c r="A2048" s="2" t="s">
        <v>4668</v>
      </c>
      <c r="B2048" s="2" t="s">
        <v>4669</v>
      </c>
      <c r="C2048" s="2" t="s">
        <v>26</v>
      </c>
      <c r="D2048" s="2" t="s">
        <v>18</v>
      </c>
      <c r="E2048" s="5" t="s">
        <v>165</v>
      </c>
      <c r="F2048" s="3" t="s">
        <v>166</v>
      </c>
      <c r="G2048" s="3" t="s">
        <v>21</v>
      </c>
      <c r="H2048" s="2" t="s">
        <v>22</v>
      </c>
      <c r="I2048" s="2" t="s">
        <v>4670</v>
      </c>
      <c r="J2048" s="3" t="str">
        <f>HYPERLINK("https://www.boe.es/gazeta/dias/1833/08/15/pdfs/GMD-1833-99.pdf#page=4","Abrir facsímil")</f>
        <v>Abrir facsímil</v>
      </c>
      <c r="K2048" s="3" t="s">
        <v>24</v>
      </c>
    </row>
    <row r="2049" spans="1:11" ht="42" customHeight="1">
      <c r="A2049" s="2" t="s">
        <v>4671</v>
      </c>
      <c r="B2049" s="2" t="s">
        <v>4671</v>
      </c>
      <c r="C2049" s="2" t="s">
        <v>49</v>
      </c>
      <c r="D2049" s="2" t="s">
        <v>50</v>
      </c>
      <c r="E2049" s="5" t="s">
        <v>421</v>
      </c>
      <c r="F2049" s="3" t="s">
        <v>422</v>
      </c>
      <c r="G2049" s="3" t="s">
        <v>127</v>
      </c>
      <c r="H2049" s="2" t="s">
        <v>22</v>
      </c>
      <c r="I2049" s="2" t="s">
        <v>4672</v>
      </c>
      <c r="J2049" s="3" t="str">
        <f>HYPERLINK("https://www.boe.es/gazeta/dias/1833/12/05/pdfs/GMD-1833-155.pdf#page=5","Abrir facsímil")</f>
        <v>Abrir facsímil</v>
      </c>
      <c r="K2049" s="3" t="s">
        <v>24</v>
      </c>
    </row>
    <row r="2050" spans="1:11" ht="42" customHeight="1">
      <c r="A2050" s="2" t="s">
        <v>4671</v>
      </c>
      <c r="B2050" s="2" t="s">
        <v>4671</v>
      </c>
      <c r="C2050" s="2" t="s">
        <v>33</v>
      </c>
      <c r="D2050" s="2" t="s">
        <v>34</v>
      </c>
      <c r="E2050" s="5" t="s">
        <v>421</v>
      </c>
      <c r="F2050" s="3" t="s">
        <v>422</v>
      </c>
      <c r="G2050" s="3" t="s">
        <v>45</v>
      </c>
      <c r="H2050" s="2" t="s">
        <v>22</v>
      </c>
      <c r="I2050" s="2" t="s">
        <v>4673</v>
      </c>
      <c r="J2050" s="3" t="str">
        <f>HYPERLINK("https://www.boe.es/gazeta/dias/1833/12/05/pdfs/GMD-1833-155.pdf#page=6","Abrir facsímil")</f>
        <v>Abrir facsímil</v>
      </c>
      <c r="K2050" s="3" t="s">
        <v>24</v>
      </c>
    </row>
    <row r="2051" spans="1:11" ht="42" customHeight="1">
      <c r="A2051" s="2" t="s">
        <v>4674</v>
      </c>
      <c r="B2051" s="2" t="s">
        <v>4674</v>
      </c>
      <c r="C2051" s="2" t="s">
        <v>26</v>
      </c>
      <c r="D2051" s="2" t="s">
        <v>18</v>
      </c>
      <c r="E2051" s="5" t="s">
        <v>752</v>
      </c>
      <c r="F2051" s="3" t="s">
        <v>753</v>
      </c>
      <c r="G2051" s="3" t="s">
        <v>56</v>
      </c>
      <c r="H2051" s="2" t="s">
        <v>22</v>
      </c>
      <c r="I2051" s="2" t="s">
        <v>4675</v>
      </c>
      <c r="J2051" s="3" t="str">
        <f>HYPERLINK("https://www.boe.es/gazeta/dias/1833/10/10/pdfs/GMD-1833-124.pdf#page=1","Abrir facsímil")</f>
        <v>Abrir facsímil</v>
      </c>
      <c r="K2051" s="3" t="s">
        <v>24</v>
      </c>
    </row>
    <row r="2052" spans="1:11" ht="42" customHeight="1">
      <c r="A2052" s="2" t="s">
        <v>4674</v>
      </c>
      <c r="B2052" s="2" t="s">
        <v>4674</v>
      </c>
      <c r="C2052" s="2" t="s">
        <v>207</v>
      </c>
      <c r="D2052" s="2" t="s">
        <v>18</v>
      </c>
      <c r="E2052" s="5" t="s">
        <v>452</v>
      </c>
      <c r="F2052" s="3" t="s">
        <v>453</v>
      </c>
      <c r="G2052" s="3" t="s">
        <v>56</v>
      </c>
      <c r="H2052" s="2" t="s">
        <v>22</v>
      </c>
      <c r="I2052" s="2" t="s">
        <v>4676</v>
      </c>
      <c r="J2052" s="3" t="str">
        <f>HYPERLINK("https://www.boe.es/gazeta/dias/1833/12/17/pdfs/GMD-1833-161.pdf#page=1","Abrir facsímil")</f>
        <v>Abrir facsímil</v>
      </c>
      <c r="K2052" s="3" t="s">
        <v>24</v>
      </c>
    </row>
    <row r="2053" spans="1:11" ht="42" customHeight="1">
      <c r="A2053" s="2" t="s">
        <v>4677</v>
      </c>
      <c r="B2053" s="2" t="s">
        <v>4677</v>
      </c>
      <c r="C2053" s="2" t="s">
        <v>33</v>
      </c>
      <c r="D2053" s="2" t="s">
        <v>34</v>
      </c>
      <c r="E2053" s="5" t="s">
        <v>452</v>
      </c>
      <c r="F2053" s="3" t="s">
        <v>453</v>
      </c>
      <c r="G2053" s="3" t="s">
        <v>89</v>
      </c>
      <c r="H2053" s="2" t="s">
        <v>22</v>
      </c>
      <c r="I2053" s="2" t="s">
        <v>4678</v>
      </c>
      <c r="J2053" s="3" t="str">
        <f>HYPERLINK("https://www.boe.es/gazeta/dias/1833/12/17/pdfs/GMD-1833-161.pdf#page=3","Abrir facsímil")</f>
        <v>Abrir facsímil</v>
      </c>
      <c r="K2053" s="3" t="s">
        <v>24</v>
      </c>
    </row>
    <row r="2054" spans="1:11" ht="42" customHeight="1">
      <c r="A2054" s="2" t="s">
        <v>4677</v>
      </c>
      <c r="B2054" s="2" t="s">
        <v>4677</v>
      </c>
      <c r="C2054" s="2" t="s">
        <v>33</v>
      </c>
      <c r="D2054" s="2" t="s">
        <v>34</v>
      </c>
      <c r="E2054" s="5" t="s">
        <v>470</v>
      </c>
      <c r="F2054" s="3" t="s">
        <v>471</v>
      </c>
      <c r="G2054" s="3" t="s">
        <v>89</v>
      </c>
      <c r="H2054" s="2" t="s">
        <v>22</v>
      </c>
      <c r="I2054" s="2" t="s">
        <v>4679</v>
      </c>
      <c r="J2054" s="3" t="str">
        <f>HYPERLINK("https://www.boe.es/gazeta/dias/1833/12/28/pdfs/GMD-1833-166.pdf#page=3","Abrir facsímil")</f>
        <v>Abrir facsímil</v>
      </c>
      <c r="K2054" s="3" t="s">
        <v>24</v>
      </c>
    </row>
    <row r="2055" spans="1:11" ht="42" customHeight="1">
      <c r="A2055" s="2" t="s">
        <v>4680</v>
      </c>
      <c r="B2055" s="2" t="s">
        <v>4680</v>
      </c>
      <c r="C2055" s="2" t="s">
        <v>49</v>
      </c>
      <c r="D2055" s="2" t="s">
        <v>50</v>
      </c>
      <c r="E2055" s="5" t="s">
        <v>1079</v>
      </c>
      <c r="F2055" s="3" t="s">
        <v>1080</v>
      </c>
      <c r="G2055" s="3" t="s">
        <v>56</v>
      </c>
      <c r="H2055" s="2" t="s">
        <v>22</v>
      </c>
      <c r="I2055" s="2" t="s">
        <v>4681</v>
      </c>
      <c r="J2055" s="3" t="str">
        <f>HYPERLINK("https://www.boe.es/gazeta/dias/1833/11/12/pdfs/GMD-1833-141.pdf#page=1","Abrir facsímil")</f>
        <v>Abrir facsímil</v>
      </c>
      <c r="K2055" s="3" t="s">
        <v>24</v>
      </c>
    </row>
    <row r="2056" spans="1:11" ht="42" customHeight="1">
      <c r="A2056" s="2" t="s">
        <v>4682</v>
      </c>
      <c r="B2056" s="2" t="s">
        <v>4682</v>
      </c>
      <c r="C2056" s="2" t="s">
        <v>33</v>
      </c>
      <c r="D2056" s="2" t="s">
        <v>34</v>
      </c>
      <c r="E2056" s="5" t="s">
        <v>478</v>
      </c>
      <c r="F2056" s="3" t="s">
        <v>479</v>
      </c>
      <c r="G2056" s="3" t="s">
        <v>56</v>
      </c>
      <c r="H2056" s="2" t="s">
        <v>22</v>
      </c>
      <c r="I2056" s="2" t="s">
        <v>4683</v>
      </c>
      <c r="J2056" s="3" t="str">
        <f>HYPERLINK("https://www.boe.es/gazeta/dias/1833/10/19/pdfs/GMD-1833-129.pdf#page=1","Abrir facsímil")</f>
        <v>Abrir facsímil</v>
      </c>
      <c r="K2056" s="3" t="s">
        <v>24</v>
      </c>
    </row>
    <row r="2057" spans="1:11" ht="42" customHeight="1">
      <c r="A2057" s="2" t="s">
        <v>4684</v>
      </c>
      <c r="B2057" s="2" t="s">
        <v>4684</v>
      </c>
      <c r="C2057" s="2" t="s">
        <v>26</v>
      </c>
      <c r="D2057" s="2" t="s">
        <v>18</v>
      </c>
      <c r="E2057" s="5" t="s">
        <v>150</v>
      </c>
      <c r="F2057" s="3" t="s">
        <v>151</v>
      </c>
      <c r="G2057" s="3" t="s">
        <v>37</v>
      </c>
      <c r="H2057" s="2" t="s">
        <v>22</v>
      </c>
      <c r="I2057" s="2" t="s">
        <v>4685</v>
      </c>
      <c r="J2057" s="3" t="str">
        <f>HYPERLINK("https://www.boe.es/gazeta/dias/1833/10/24/pdfs/GMD-1833-131.pdf#page=2","Abrir facsímil")</f>
        <v>Abrir facsímil</v>
      </c>
      <c r="K2057" s="3" t="s">
        <v>24</v>
      </c>
    </row>
    <row r="2058" spans="1:11" ht="42" customHeight="1">
      <c r="A2058" s="2" t="s">
        <v>4682</v>
      </c>
      <c r="B2058" s="2" t="s">
        <v>4682</v>
      </c>
      <c r="C2058" s="2" t="s">
        <v>33</v>
      </c>
      <c r="D2058" s="2" t="s">
        <v>34</v>
      </c>
      <c r="E2058" s="5" t="s">
        <v>110</v>
      </c>
      <c r="F2058" s="3" t="s">
        <v>111</v>
      </c>
      <c r="G2058" s="3" t="s">
        <v>56</v>
      </c>
      <c r="H2058" s="2" t="s">
        <v>22</v>
      </c>
      <c r="I2058" s="2" t="s">
        <v>4686</v>
      </c>
      <c r="J2058" s="3" t="str">
        <f>HYPERLINK("https://www.boe.es/gazeta/dias/1833/11/16/pdfs/GMD-1833-143.pdf#page=1","Abrir facsímil")</f>
        <v>Abrir facsímil</v>
      </c>
      <c r="K2058" s="3" t="s">
        <v>24</v>
      </c>
    </row>
    <row r="2059" spans="1:11" ht="42" customHeight="1">
      <c r="A2059" s="2" t="s">
        <v>4682</v>
      </c>
      <c r="B2059" s="2" t="s">
        <v>4682</v>
      </c>
      <c r="C2059" s="2" t="s">
        <v>26</v>
      </c>
      <c r="D2059" s="2" t="s">
        <v>18</v>
      </c>
      <c r="E2059" s="5" t="s">
        <v>409</v>
      </c>
      <c r="F2059" s="3" t="s">
        <v>410</v>
      </c>
      <c r="G2059" s="3" t="s">
        <v>56</v>
      </c>
      <c r="H2059" s="2" t="s">
        <v>22</v>
      </c>
      <c r="I2059" s="2" t="s">
        <v>4687</v>
      </c>
      <c r="J2059" s="3" t="str">
        <f>HYPERLINK("https://www.boe.es/gazeta/dias/1833/11/23/pdfs/GMD-1833-147.pdf#page=1","Abrir facsímil")</f>
        <v>Abrir facsímil</v>
      </c>
      <c r="K2059" s="3" t="s">
        <v>24</v>
      </c>
    </row>
    <row r="2060" spans="1:11" ht="42" customHeight="1">
      <c r="A2060" s="2" t="s">
        <v>4682</v>
      </c>
      <c r="B2060" s="2" t="s">
        <v>4682</v>
      </c>
      <c r="C2060" s="2" t="s">
        <v>33</v>
      </c>
      <c r="D2060" s="2" t="s">
        <v>34</v>
      </c>
      <c r="E2060" s="5" t="s">
        <v>787</v>
      </c>
      <c r="F2060" s="3" t="s">
        <v>788</v>
      </c>
      <c r="G2060" s="3" t="s">
        <v>37</v>
      </c>
      <c r="H2060" s="2" t="s">
        <v>22</v>
      </c>
      <c r="I2060" s="2" t="s">
        <v>4688</v>
      </c>
      <c r="J2060" s="3" t="str">
        <f>HYPERLINK("https://www.boe.es/gazeta/dias/1833/11/30/pdfs/GMD-1833-153.pdf#page=2","Abrir facsímil")</f>
        <v>Abrir facsímil</v>
      </c>
      <c r="K2060" s="3" t="s">
        <v>24</v>
      </c>
    </row>
    <row r="2061" spans="1:11" ht="42" customHeight="1">
      <c r="A2061" s="2" t="s">
        <v>4682</v>
      </c>
      <c r="B2061" s="2" t="s">
        <v>4682</v>
      </c>
      <c r="C2061" s="2" t="s">
        <v>33</v>
      </c>
      <c r="D2061" s="2" t="s">
        <v>34</v>
      </c>
      <c r="E2061" s="5" t="s">
        <v>338</v>
      </c>
      <c r="F2061" s="3" t="s">
        <v>339</v>
      </c>
      <c r="G2061" s="3" t="s">
        <v>56</v>
      </c>
      <c r="H2061" s="2" t="s">
        <v>22</v>
      </c>
      <c r="I2061" s="2" t="s">
        <v>4689</v>
      </c>
      <c r="J2061" s="3" t="str">
        <f>HYPERLINK("https://www.boe.es/gazeta/dias/1833/12/31/pdfs/GMD-1833-167.pdf#page=1","Abrir facsímil")</f>
        <v>Abrir facsímil</v>
      </c>
      <c r="K2061" s="3" t="s">
        <v>24</v>
      </c>
    </row>
    <row r="2062" spans="1:11" ht="42" customHeight="1">
      <c r="A2062" s="2" t="s">
        <v>4682</v>
      </c>
      <c r="B2062" s="2" t="s">
        <v>4682</v>
      </c>
      <c r="C2062" s="2" t="s">
        <v>49</v>
      </c>
      <c r="D2062" s="2" t="s">
        <v>50</v>
      </c>
      <c r="E2062" s="5" t="s">
        <v>338</v>
      </c>
      <c r="F2062" s="3" t="s">
        <v>339</v>
      </c>
      <c r="G2062" s="3" t="s">
        <v>37</v>
      </c>
      <c r="H2062" s="2" t="s">
        <v>22</v>
      </c>
      <c r="I2062" s="2" t="s">
        <v>4690</v>
      </c>
      <c r="J2062" s="3" t="str">
        <f>HYPERLINK("https://www.boe.es/gazeta/dias/1833/12/31/pdfs/GMD-1833-167.pdf#page=2","Abrir facsímil")</f>
        <v>Abrir facsímil</v>
      </c>
      <c r="K2062" s="3" t="s">
        <v>24</v>
      </c>
    </row>
    <row r="2063" spans="1:11" ht="42" customHeight="1">
      <c r="A2063" s="2" t="s">
        <v>4691</v>
      </c>
      <c r="B2063" s="2" t="s">
        <v>4692</v>
      </c>
      <c r="C2063" s="2" t="s">
        <v>33</v>
      </c>
      <c r="D2063" s="2" t="s">
        <v>34</v>
      </c>
      <c r="E2063" s="5" t="s">
        <v>601</v>
      </c>
      <c r="F2063" s="3" t="s">
        <v>602</v>
      </c>
      <c r="G2063" s="3" t="s">
        <v>56</v>
      </c>
      <c r="H2063" s="2" t="s">
        <v>22</v>
      </c>
      <c r="I2063" s="2" t="s">
        <v>4693</v>
      </c>
      <c r="J2063" s="3" t="str">
        <f>HYPERLINK("https://www.boe.es/gazeta/dias/1833/12/21/pdfs/GMD-1833-163.pdf#page=1","Abrir facsímil")</f>
        <v>Abrir facsímil</v>
      </c>
      <c r="K2063" s="3" t="s">
        <v>24</v>
      </c>
    </row>
    <row r="2064" spans="1:11" ht="42" customHeight="1">
      <c r="A2064" s="2" t="s">
        <v>4694</v>
      </c>
      <c r="B2064" s="2" t="s">
        <v>4695</v>
      </c>
      <c r="C2064" s="2" t="s">
        <v>297</v>
      </c>
      <c r="D2064" s="2" t="s">
        <v>18</v>
      </c>
      <c r="E2064" s="5" t="s">
        <v>466</v>
      </c>
      <c r="F2064" s="3" t="s">
        <v>467</v>
      </c>
      <c r="G2064" s="3" t="s">
        <v>45</v>
      </c>
      <c r="H2064" s="2" t="s">
        <v>22</v>
      </c>
      <c r="I2064" s="2" t="s">
        <v>4696</v>
      </c>
      <c r="J2064" s="3" t="str">
        <f>HYPERLINK("https://www.boe.es/gazeta/dias/1833/10/22/pdfs/GMD-1833-130.pdf#page=6","Abrir facsímil")</f>
        <v>Abrir facsímil</v>
      </c>
      <c r="K2064" s="3" t="s">
        <v>24</v>
      </c>
    </row>
    <row r="2065" spans="1:11" ht="42" customHeight="1">
      <c r="A2065" s="2" t="s">
        <v>4697</v>
      </c>
      <c r="B2065" s="2" t="s">
        <v>4697</v>
      </c>
      <c r="C2065" s="2" t="s">
        <v>33</v>
      </c>
      <c r="D2065" s="2" t="s">
        <v>34</v>
      </c>
      <c r="E2065" s="5" t="s">
        <v>485</v>
      </c>
      <c r="F2065" s="3" t="s">
        <v>486</v>
      </c>
      <c r="G2065" s="3" t="s">
        <v>56</v>
      </c>
      <c r="H2065" s="2" t="s">
        <v>22</v>
      </c>
      <c r="I2065" s="2" t="s">
        <v>4698</v>
      </c>
      <c r="J2065" s="3" t="str">
        <f>HYPERLINK("https://www.boe.es/gazeta/dias/1833/12/19/pdfs/GMD-1833-162.pdf#page=1","Abrir facsímil")</f>
        <v>Abrir facsímil</v>
      </c>
      <c r="K2065" s="3" t="s">
        <v>24</v>
      </c>
    </row>
    <row r="2066" spans="1:11" ht="42" customHeight="1">
      <c r="A2066" s="2" t="s">
        <v>4699</v>
      </c>
      <c r="B2066" s="2" t="s">
        <v>4699</v>
      </c>
      <c r="C2066" s="2" t="s">
        <v>207</v>
      </c>
      <c r="D2066" s="2" t="s">
        <v>18</v>
      </c>
      <c r="E2066" s="5" t="s">
        <v>54</v>
      </c>
      <c r="F2066" s="3" t="s">
        <v>55</v>
      </c>
      <c r="G2066" s="3" t="s">
        <v>56</v>
      </c>
      <c r="H2066" s="2" t="s">
        <v>22</v>
      </c>
      <c r="I2066" s="2" t="s">
        <v>4700</v>
      </c>
      <c r="J2066" s="3" t="str">
        <f>HYPERLINK("https://www.boe.es/gazeta/dias/1833/05/11/pdfs/GMD-1833-58.pdf#page=1","Abrir facsímil")</f>
        <v>Abrir facsímil</v>
      </c>
      <c r="K2066" s="3" t="s">
        <v>24</v>
      </c>
    </row>
    <row r="2067" spans="1:11" ht="42" customHeight="1">
      <c r="A2067" s="2" t="s">
        <v>4699</v>
      </c>
      <c r="B2067" s="2" t="s">
        <v>4699</v>
      </c>
      <c r="C2067" s="2" t="s">
        <v>49</v>
      </c>
      <c r="D2067" s="2" t="s">
        <v>50</v>
      </c>
      <c r="E2067" s="5" t="s">
        <v>202</v>
      </c>
      <c r="F2067" s="3" t="s">
        <v>203</v>
      </c>
      <c r="G2067" s="3" t="s">
        <v>56</v>
      </c>
      <c r="H2067" s="2" t="s">
        <v>22</v>
      </c>
      <c r="I2067" s="2" t="s">
        <v>4701</v>
      </c>
      <c r="J2067" s="3" t="str">
        <f>HYPERLINK("https://www.boe.es/gazeta/dias/1833/05/14/pdfs/GMD-1833-59.pdf#page=1","Abrir facsímil")</f>
        <v>Abrir facsímil</v>
      </c>
      <c r="K2067" s="3" t="s">
        <v>24</v>
      </c>
    </row>
    <row r="2068" spans="1:11" ht="42" customHeight="1">
      <c r="A2068" s="2" t="s">
        <v>4699</v>
      </c>
      <c r="B2068" s="2" t="s">
        <v>4699</v>
      </c>
      <c r="C2068" s="2" t="s">
        <v>26</v>
      </c>
      <c r="D2068" s="2" t="s">
        <v>18</v>
      </c>
      <c r="E2068" s="5" t="s">
        <v>541</v>
      </c>
      <c r="F2068" s="3" t="s">
        <v>542</v>
      </c>
      <c r="G2068" s="3" t="s">
        <v>21</v>
      </c>
      <c r="H2068" s="2" t="s">
        <v>22</v>
      </c>
      <c r="I2068" s="2" t="s">
        <v>4702</v>
      </c>
      <c r="J2068" s="3" t="str">
        <f>HYPERLINK("https://www.boe.es/gazeta/dias/1833/05/25/pdfs/GMD-1833-64.pdf#page=4","Abrir facsímil")</f>
        <v>Abrir facsímil</v>
      </c>
      <c r="K2068" s="3" t="s">
        <v>24</v>
      </c>
    </row>
    <row r="2069" spans="1:11" ht="42" customHeight="1">
      <c r="A2069" s="2" t="s">
        <v>4699</v>
      </c>
      <c r="B2069" s="2" t="s">
        <v>4699</v>
      </c>
      <c r="C2069" s="2" t="s">
        <v>131</v>
      </c>
      <c r="D2069" s="2" t="s">
        <v>18</v>
      </c>
      <c r="E2069" s="5" t="s">
        <v>551</v>
      </c>
      <c r="F2069" s="3" t="s">
        <v>552</v>
      </c>
      <c r="G2069" s="3" t="s">
        <v>21</v>
      </c>
      <c r="H2069" s="2" t="s">
        <v>22</v>
      </c>
      <c r="I2069" s="2" t="s">
        <v>4703</v>
      </c>
      <c r="J2069" s="3" t="str">
        <f>HYPERLINK("https://www.boe.es/gazeta/dias/1833/06/27/pdfs/GMD-1833-78.pdf#page=4","Abrir facsímil")</f>
        <v>Abrir facsímil</v>
      </c>
      <c r="K2069" s="3" t="s">
        <v>24</v>
      </c>
    </row>
    <row r="2070" spans="1:11" ht="42" customHeight="1">
      <c r="A2070" s="2" t="s">
        <v>4699</v>
      </c>
      <c r="B2070" s="2" t="s">
        <v>4699</v>
      </c>
      <c r="C2070" s="2" t="s">
        <v>49</v>
      </c>
      <c r="D2070" s="2" t="s">
        <v>191</v>
      </c>
      <c r="E2070" s="5" t="s">
        <v>1325</v>
      </c>
      <c r="F2070" s="3" t="s">
        <v>1326</v>
      </c>
      <c r="G2070" s="3" t="s">
        <v>56</v>
      </c>
      <c r="H2070" s="2" t="s">
        <v>22</v>
      </c>
      <c r="I2070" s="2" t="s">
        <v>4704</v>
      </c>
      <c r="J2070" s="3" t="str">
        <f>HYPERLINK("https://www.boe.es/gazeta/dias/1833/09/29/pdfs/GMD-1833-119E.pdf#page=1","Abrir facsímil")</f>
        <v>Abrir facsímil</v>
      </c>
      <c r="K2070" s="3" t="s">
        <v>24</v>
      </c>
    </row>
    <row r="2071" spans="1:11" ht="42" customHeight="1">
      <c r="A2071" s="2" t="s">
        <v>4699</v>
      </c>
      <c r="B2071" s="2" t="s">
        <v>4699</v>
      </c>
      <c r="C2071" s="2" t="s">
        <v>33</v>
      </c>
      <c r="D2071" s="2" t="s">
        <v>34</v>
      </c>
      <c r="E2071" s="5" t="s">
        <v>927</v>
      </c>
      <c r="F2071" s="3" t="s">
        <v>928</v>
      </c>
      <c r="G2071" s="3" t="s">
        <v>3266</v>
      </c>
      <c r="H2071" s="2" t="s">
        <v>22</v>
      </c>
      <c r="I2071" s="2" t="s">
        <v>4705</v>
      </c>
      <c r="J2071" s="3" t="str">
        <f>HYPERLINK("https://www.boe.es/gazeta/dias/1833/10/01/pdfs/GMD-1833-120.pdf#page=3","Abrir facsímil")</f>
        <v>Abrir facsímil</v>
      </c>
      <c r="K2071" s="3" t="s">
        <v>24</v>
      </c>
    </row>
    <row r="2072" spans="1:11" ht="42" customHeight="1">
      <c r="A2072" s="2" t="s">
        <v>4699</v>
      </c>
      <c r="B2072" s="2" t="s">
        <v>4699</v>
      </c>
      <c r="C2072" s="2" t="s">
        <v>33</v>
      </c>
      <c r="D2072" s="2" t="s">
        <v>34</v>
      </c>
      <c r="E2072" s="5" t="s">
        <v>927</v>
      </c>
      <c r="F2072" s="3" t="s">
        <v>928</v>
      </c>
      <c r="G2072" s="3" t="s">
        <v>56</v>
      </c>
      <c r="H2072" s="2" t="s">
        <v>22</v>
      </c>
      <c r="I2072" s="2" t="s">
        <v>4706</v>
      </c>
      <c r="J2072" s="3" t="str">
        <f>HYPERLINK("https://www.boe.es/gazeta/dias/1833/10/01/pdfs/GMD-1833-120.pdf#page=1","Abrir facsímil")</f>
        <v>Abrir facsímil</v>
      </c>
      <c r="K2072" s="3" t="s">
        <v>24</v>
      </c>
    </row>
    <row r="2073" spans="1:11" ht="42" customHeight="1">
      <c r="A2073" s="2" t="s">
        <v>4699</v>
      </c>
      <c r="B2073" s="2" t="s">
        <v>4699</v>
      </c>
      <c r="C2073" s="2" t="s">
        <v>49</v>
      </c>
      <c r="D2073" s="2" t="s">
        <v>50</v>
      </c>
      <c r="E2073" s="5" t="s">
        <v>58</v>
      </c>
      <c r="F2073" s="3" t="s">
        <v>59</v>
      </c>
      <c r="G2073" s="3" t="s">
        <v>56</v>
      </c>
      <c r="H2073" s="2" t="s">
        <v>22</v>
      </c>
      <c r="I2073" s="2" t="s">
        <v>4707</v>
      </c>
      <c r="J2073" s="3" t="str">
        <f>HYPERLINK("https://www.boe.es/gazeta/dias/1833/10/03/pdfs/GMD-1833-121.pdf#page=1","Abrir facsímil")</f>
        <v>Abrir facsímil</v>
      </c>
      <c r="K2073" s="3" t="s">
        <v>24</v>
      </c>
    </row>
    <row r="2074" spans="1:11" ht="42" customHeight="1">
      <c r="A2074" s="2" t="s">
        <v>4699</v>
      </c>
      <c r="B2074" s="2" t="s">
        <v>4699</v>
      </c>
      <c r="C2074" s="2" t="s">
        <v>33</v>
      </c>
      <c r="D2074" s="2" t="s">
        <v>34</v>
      </c>
      <c r="E2074" s="5" t="s">
        <v>58</v>
      </c>
      <c r="F2074" s="3" t="s">
        <v>59</v>
      </c>
      <c r="G2074" s="3" t="s">
        <v>37</v>
      </c>
      <c r="H2074" s="2" t="s">
        <v>22</v>
      </c>
      <c r="I2074" s="2" t="s">
        <v>4708</v>
      </c>
      <c r="J2074" s="3" t="str">
        <f>HYPERLINK("https://www.boe.es/gazeta/dias/1833/10/03/pdfs/GMD-1833-121.pdf#page=2","Abrir facsímil")</f>
        <v>Abrir facsímil</v>
      </c>
      <c r="K2074" s="3" t="s">
        <v>24</v>
      </c>
    </row>
    <row r="2075" spans="1:11" ht="42" customHeight="1">
      <c r="A2075" s="2" t="s">
        <v>4699</v>
      </c>
      <c r="B2075" s="2" t="s">
        <v>4699</v>
      </c>
      <c r="C2075" s="2" t="s">
        <v>26</v>
      </c>
      <c r="D2075" s="2" t="s">
        <v>18</v>
      </c>
      <c r="E2075" s="5" t="s">
        <v>266</v>
      </c>
      <c r="F2075" s="3" t="s">
        <v>267</v>
      </c>
      <c r="G2075" s="3" t="s">
        <v>268</v>
      </c>
      <c r="H2075" s="2" t="s">
        <v>22</v>
      </c>
      <c r="I2075" s="2" t="s">
        <v>4709</v>
      </c>
      <c r="J2075" s="3" t="str">
        <f>HYPERLINK("https://www.boe.es/gazeta/dias/1833/10/05/pdfs/GMD-1833-122.pdf#page=3","Abrir facsímil")</f>
        <v>Abrir facsímil</v>
      </c>
      <c r="K2075" s="3" t="s">
        <v>24</v>
      </c>
    </row>
    <row r="2076" spans="1:11" ht="42" customHeight="1">
      <c r="A2076" s="2" t="s">
        <v>4699</v>
      </c>
      <c r="B2076" s="2" t="s">
        <v>4699</v>
      </c>
      <c r="C2076" s="2" t="s">
        <v>49</v>
      </c>
      <c r="D2076" s="2" t="s">
        <v>50</v>
      </c>
      <c r="E2076" s="5" t="s">
        <v>266</v>
      </c>
      <c r="F2076" s="3" t="s">
        <v>267</v>
      </c>
      <c r="G2076" s="3" t="s">
        <v>56</v>
      </c>
      <c r="H2076" s="2" t="s">
        <v>22</v>
      </c>
      <c r="I2076" s="2" t="s">
        <v>4710</v>
      </c>
      <c r="J2076" s="3" t="str">
        <f>HYPERLINK("https://www.boe.es/gazeta/dias/1833/10/05/pdfs/GMD-1833-122.pdf#page=1","Abrir facsímil")</f>
        <v>Abrir facsímil</v>
      </c>
      <c r="K2076" s="3" t="s">
        <v>24</v>
      </c>
    </row>
    <row r="2077" spans="1:11" ht="42" customHeight="1">
      <c r="A2077" s="2" t="s">
        <v>4699</v>
      </c>
      <c r="B2077" s="2" t="s">
        <v>4699</v>
      </c>
      <c r="C2077" s="2" t="s">
        <v>207</v>
      </c>
      <c r="D2077" s="2" t="s">
        <v>18</v>
      </c>
      <c r="E2077" s="5" t="s">
        <v>266</v>
      </c>
      <c r="F2077" s="3" t="s">
        <v>267</v>
      </c>
      <c r="G2077" s="3" t="s">
        <v>175</v>
      </c>
      <c r="H2077" s="2" t="s">
        <v>22</v>
      </c>
      <c r="I2077" s="2" t="s">
        <v>4711</v>
      </c>
      <c r="J2077" s="3" t="str">
        <f>HYPERLINK("https://www.boe.es/gazeta/dias/1833/10/05/pdfs/GMD-1833-122.pdf#page=7","Abrir facsímil")</f>
        <v>Abrir facsímil</v>
      </c>
      <c r="K2077" s="3" t="s">
        <v>24</v>
      </c>
    </row>
    <row r="2078" spans="1:11" ht="42" customHeight="1">
      <c r="A2078" s="2" t="s">
        <v>4699</v>
      </c>
      <c r="B2078" s="2" t="s">
        <v>4699</v>
      </c>
      <c r="C2078" s="2" t="s">
        <v>26</v>
      </c>
      <c r="D2078" s="2" t="s">
        <v>18</v>
      </c>
      <c r="E2078" s="5" t="s">
        <v>1017</v>
      </c>
      <c r="F2078" s="3" t="s">
        <v>1018</v>
      </c>
      <c r="G2078" s="3" t="s">
        <v>56</v>
      </c>
      <c r="H2078" s="2" t="s">
        <v>22</v>
      </c>
      <c r="I2078" s="2" t="s">
        <v>4712</v>
      </c>
      <c r="J2078" s="3" t="str">
        <f>HYPERLINK("https://www.boe.es/gazeta/dias/1833/10/08/pdfs/GMD-1833-123.pdf#page=1","Abrir facsímil")</f>
        <v>Abrir facsímil</v>
      </c>
      <c r="K2078" s="3" t="s">
        <v>24</v>
      </c>
    </row>
    <row r="2079" spans="1:11" ht="42" customHeight="1">
      <c r="A2079" s="2" t="s">
        <v>4699</v>
      </c>
      <c r="B2079" s="2" t="s">
        <v>4699</v>
      </c>
      <c r="C2079" s="2" t="s">
        <v>33</v>
      </c>
      <c r="D2079" s="2" t="s">
        <v>34</v>
      </c>
      <c r="E2079" s="5" t="s">
        <v>1017</v>
      </c>
      <c r="F2079" s="3" t="s">
        <v>1018</v>
      </c>
      <c r="G2079" s="3" t="s">
        <v>37</v>
      </c>
      <c r="H2079" s="2" t="s">
        <v>22</v>
      </c>
      <c r="I2079" s="2" t="s">
        <v>4713</v>
      </c>
      <c r="J2079" s="3" t="str">
        <f>HYPERLINK("https://www.boe.es/gazeta/dias/1833/10/08/pdfs/GMD-1833-123.pdf#page=2","Abrir facsímil")</f>
        <v>Abrir facsímil</v>
      </c>
      <c r="K2079" s="3" t="s">
        <v>24</v>
      </c>
    </row>
    <row r="2080" spans="1:11" ht="42" customHeight="1">
      <c r="A2080" s="2" t="s">
        <v>4699</v>
      </c>
      <c r="B2080" s="2" t="s">
        <v>4699</v>
      </c>
      <c r="C2080" s="2" t="s">
        <v>297</v>
      </c>
      <c r="D2080" s="2" t="s">
        <v>18</v>
      </c>
      <c r="E2080" s="5" t="s">
        <v>1017</v>
      </c>
      <c r="F2080" s="3" t="s">
        <v>1018</v>
      </c>
      <c r="G2080" s="3" t="s">
        <v>89</v>
      </c>
      <c r="H2080" s="2" t="s">
        <v>22</v>
      </c>
      <c r="I2080" s="2" t="s">
        <v>4714</v>
      </c>
      <c r="J2080" s="3" t="str">
        <f>HYPERLINK("https://www.boe.es/gazeta/dias/1833/10/08/pdfs/GMD-1833-123.pdf#page=3","Abrir facsímil")</f>
        <v>Abrir facsímil</v>
      </c>
      <c r="K2080" s="3" t="s">
        <v>24</v>
      </c>
    </row>
    <row r="2081" spans="1:11" ht="42" customHeight="1">
      <c r="A2081" s="2" t="s">
        <v>4699</v>
      </c>
      <c r="B2081" s="2" t="s">
        <v>4699</v>
      </c>
      <c r="C2081" s="2" t="s">
        <v>33</v>
      </c>
      <c r="D2081" s="2" t="s">
        <v>34</v>
      </c>
      <c r="E2081" s="5" t="s">
        <v>752</v>
      </c>
      <c r="F2081" s="3" t="s">
        <v>753</v>
      </c>
      <c r="G2081" s="3" t="s">
        <v>56</v>
      </c>
      <c r="H2081" s="2" t="s">
        <v>22</v>
      </c>
      <c r="I2081" s="2" t="s">
        <v>4715</v>
      </c>
      <c r="J2081" s="3" t="str">
        <f>HYPERLINK("https://www.boe.es/gazeta/dias/1833/10/10/pdfs/GMD-1833-124.pdf#page=1","Abrir facsímil")</f>
        <v>Abrir facsímil</v>
      </c>
      <c r="K2081" s="3" t="s">
        <v>24</v>
      </c>
    </row>
    <row r="2082" spans="1:11" ht="42" customHeight="1">
      <c r="A2082" s="2" t="s">
        <v>4699</v>
      </c>
      <c r="B2082" s="2" t="s">
        <v>4699</v>
      </c>
      <c r="C2082" s="2" t="s">
        <v>33</v>
      </c>
      <c r="D2082" s="2" t="s">
        <v>34</v>
      </c>
      <c r="E2082" s="5" t="s">
        <v>752</v>
      </c>
      <c r="F2082" s="3" t="s">
        <v>753</v>
      </c>
      <c r="G2082" s="3" t="s">
        <v>37</v>
      </c>
      <c r="H2082" s="2" t="s">
        <v>22</v>
      </c>
      <c r="I2082" s="2" t="s">
        <v>4716</v>
      </c>
      <c r="J2082" s="3" t="str">
        <f>HYPERLINK("https://www.boe.es/gazeta/dias/1833/10/10/pdfs/GMD-1833-124.pdf#page=2","Abrir facsímil")</f>
        <v>Abrir facsímil</v>
      </c>
      <c r="K2082" s="3" t="s">
        <v>24</v>
      </c>
    </row>
    <row r="2083" spans="1:11" ht="42" customHeight="1">
      <c r="A2083" s="2" t="s">
        <v>4699</v>
      </c>
      <c r="B2083" s="2" t="s">
        <v>4699</v>
      </c>
      <c r="C2083" s="2" t="s">
        <v>207</v>
      </c>
      <c r="D2083" s="2" t="s">
        <v>18</v>
      </c>
      <c r="E2083" s="5" t="s">
        <v>752</v>
      </c>
      <c r="F2083" s="3" t="s">
        <v>753</v>
      </c>
      <c r="G2083" s="3" t="s">
        <v>21</v>
      </c>
      <c r="H2083" s="2" t="s">
        <v>22</v>
      </c>
      <c r="I2083" s="2" t="s">
        <v>4717</v>
      </c>
      <c r="J2083" s="3" t="str">
        <f>HYPERLINK("https://www.boe.es/gazeta/dias/1833/10/10/pdfs/GMD-1833-124.pdf#page=4","Abrir facsímil")</f>
        <v>Abrir facsímil</v>
      </c>
      <c r="K2083" s="3" t="s">
        <v>24</v>
      </c>
    </row>
    <row r="2084" spans="1:11" ht="42" customHeight="1">
      <c r="A2084" s="2" t="s">
        <v>4699</v>
      </c>
      <c r="B2084" s="2" t="s">
        <v>4699</v>
      </c>
      <c r="C2084" s="2" t="s">
        <v>207</v>
      </c>
      <c r="D2084" s="2" t="s">
        <v>18</v>
      </c>
      <c r="E2084" s="5" t="s">
        <v>752</v>
      </c>
      <c r="F2084" s="3" t="s">
        <v>753</v>
      </c>
      <c r="G2084" s="3" t="s">
        <v>127</v>
      </c>
      <c r="H2084" s="2" t="s">
        <v>22</v>
      </c>
      <c r="I2084" s="2" t="s">
        <v>4718</v>
      </c>
      <c r="J2084" s="3" t="str">
        <f>HYPERLINK("https://www.boe.es/gazeta/dias/1833/10/10/pdfs/GMD-1833-124.pdf#page=5","Abrir facsímil")</f>
        <v>Abrir facsímil</v>
      </c>
      <c r="K2084" s="3" t="s">
        <v>24</v>
      </c>
    </row>
    <row r="2085" spans="1:11" ht="42" customHeight="1">
      <c r="A2085" s="2" t="s">
        <v>4699</v>
      </c>
      <c r="B2085" s="2" t="s">
        <v>4699</v>
      </c>
      <c r="C2085" s="2" t="s">
        <v>26</v>
      </c>
      <c r="D2085" s="2" t="s">
        <v>18</v>
      </c>
      <c r="E2085" s="5" t="s">
        <v>752</v>
      </c>
      <c r="F2085" s="3" t="s">
        <v>753</v>
      </c>
      <c r="G2085" s="3" t="s">
        <v>45</v>
      </c>
      <c r="H2085" s="2" t="s">
        <v>22</v>
      </c>
      <c r="I2085" s="2" t="s">
        <v>4719</v>
      </c>
      <c r="J2085" s="3" t="str">
        <f>HYPERLINK("https://www.boe.es/gazeta/dias/1833/10/10/pdfs/GMD-1833-124.pdf#page=6","Abrir facsímil")</f>
        <v>Abrir facsímil</v>
      </c>
      <c r="K2085" s="3" t="s">
        <v>24</v>
      </c>
    </row>
    <row r="2086" spans="1:11" ht="42" customHeight="1">
      <c r="A2086" s="2" t="s">
        <v>4699</v>
      </c>
      <c r="B2086" s="2" t="s">
        <v>4699</v>
      </c>
      <c r="C2086" s="2" t="s">
        <v>33</v>
      </c>
      <c r="D2086" s="2" t="s">
        <v>34</v>
      </c>
      <c r="E2086" s="5" t="s">
        <v>859</v>
      </c>
      <c r="F2086" s="3" t="s">
        <v>860</v>
      </c>
      <c r="G2086" s="3" t="s">
        <v>56</v>
      </c>
      <c r="H2086" s="2" t="s">
        <v>22</v>
      </c>
      <c r="I2086" s="2" t="s">
        <v>4720</v>
      </c>
      <c r="J2086" s="3" t="str">
        <f>HYPERLINK("https://www.boe.es/gazeta/dias/1833/10/12/pdfs/GMD-1833-125.pdf#page=1","Abrir facsímil")</f>
        <v>Abrir facsímil</v>
      </c>
      <c r="K2086" s="3" t="s">
        <v>24</v>
      </c>
    </row>
    <row r="2087" spans="1:11" ht="42" customHeight="1">
      <c r="A2087" s="2" t="s">
        <v>4699</v>
      </c>
      <c r="B2087" s="2" t="s">
        <v>4699</v>
      </c>
      <c r="C2087" s="2" t="s">
        <v>33</v>
      </c>
      <c r="D2087" s="2" t="s">
        <v>34</v>
      </c>
      <c r="E2087" s="5" t="s">
        <v>859</v>
      </c>
      <c r="F2087" s="3" t="s">
        <v>860</v>
      </c>
      <c r="G2087" s="3" t="s">
        <v>37</v>
      </c>
      <c r="H2087" s="2" t="s">
        <v>22</v>
      </c>
      <c r="I2087" s="2" t="s">
        <v>4721</v>
      </c>
      <c r="J2087" s="3" t="str">
        <f>HYPERLINK("https://www.boe.es/gazeta/dias/1833/10/12/pdfs/GMD-1833-125.pdf#page=2","Abrir facsímil")</f>
        <v>Abrir facsímil</v>
      </c>
      <c r="K2087" s="3" t="s">
        <v>24</v>
      </c>
    </row>
    <row r="2088" spans="1:11" ht="42" customHeight="1">
      <c r="A2088" s="2" t="s">
        <v>4699</v>
      </c>
      <c r="B2088" s="2" t="s">
        <v>4699</v>
      </c>
      <c r="C2088" s="2" t="s">
        <v>33</v>
      </c>
      <c r="D2088" s="2" t="s">
        <v>34</v>
      </c>
      <c r="E2088" s="5" t="s">
        <v>859</v>
      </c>
      <c r="F2088" s="3" t="s">
        <v>860</v>
      </c>
      <c r="G2088" s="3" t="s">
        <v>89</v>
      </c>
      <c r="H2088" s="2" t="s">
        <v>22</v>
      </c>
      <c r="I2088" s="2" t="s">
        <v>4722</v>
      </c>
      <c r="J2088" s="3" t="str">
        <f>HYPERLINK("https://www.boe.es/gazeta/dias/1833/10/12/pdfs/GMD-1833-125.pdf#page=3","Abrir facsímil")</f>
        <v>Abrir facsímil</v>
      </c>
      <c r="K2088" s="3" t="s">
        <v>24</v>
      </c>
    </row>
    <row r="2089" spans="1:11" ht="42" customHeight="1">
      <c r="A2089" s="2" t="s">
        <v>4699</v>
      </c>
      <c r="B2089" s="2" t="s">
        <v>4699</v>
      </c>
      <c r="C2089" s="2" t="s">
        <v>33</v>
      </c>
      <c r="D2089" s="2" t="s">
        <v>34</v>
      </c>
      <c r="E2089" s="5" t="s">
        <v>859</v>
      </c>
      <c r="F2089" s="3" t="s">
        <v>860</v>
      </c>
      <c r="G2089" s="3" t="s">
        <v>21</v>
      </c>
      <c r="H2089" s="2" t="s">
        <v>22</v>
      </c>
      <c r="I2089" s="2" t="s">
        <v>4723</v>
      </c>
      <c r="J2089" s="3" t="str">
        <f>HYPERLINK("https://www.boe.es/gazeta/dias/1833/10/12/pdfs/GMD-1833-125.pdf#page=4","Abrir facsímil")</f>
        <v>Abrir facsímil</v>
      </c>
      <c r="K2089" s="3" t="s">
        <v>24</v>
      </c>
    </row>
    <row r="2090" spans="1:11" ht="42" customHeight="1">
      <c r="A2090" s="2" t="s">
        <v>4699</v>
      </c>
      <c r="B2090" s="2" t="s">
        <v>4699</v>
      </c>
      <c r="C2090" s="2" t="s">
        <v>49</v>
      </c>
      <c r="D2090" s="2" t="s">
        <v>50</v>
      </c>
      <c r="E2090" s="5" t="s">
        <v>61</v>
      </c>
      <c r="F2090" s="3" t="s">
        <v>62</v>
      </c>
      <c r="G2090" s="3" t="s">
        <v>56</v>
      </c>
      <c r="H2090" s="2" t="s">
        <v>22</v>
      </c>
      <c r="I2090" s="2" t="s">
        <v>4724</v>
      </c>
      <c r="J2090" s="3" t="str">
        <f>HYPERLINK("https://www.boe.es/gazeta/dias/1833/10/15/pdfs/GMD-1833-126.pdf#page=1","Abrir facsímil")</f>
        <v>Abrir facsímil</v>
      </c>
      <c r="K2090" s="3" t="s">
        <v>24</v>
      </c>
    </row>
    <row r="2091" spans="1:11" ht="42" customHeight="1">
      <c r="A2091" s="2" t="s">
        <v>4699</v>
      </c>
      <c r="B2091" s="2" t="s">
        <v>4699</v>
      </c>
      <c r="C2091" s="2" t="s">
        <v>122</v>
      </c>
      <c r="D2091" s="2" t="s">
        <v>18</v>
      </c>
      <c r="E2091" s="5" t="s">
        <v>61</v>
      </c>
      <c r="F2091" s="3" t="s">
        <v>62</v>
      </c>
      <c r="G2091" s="3" t="s">
        <v>37</v>
      </c>
      <c r="H2091" s="2" t="s">
        <v>22</v>
      </c>
      <c r="I2091" s="2" t="s">
        <v>4725</v>
      </c>
      <c r="J2091" s="3" t="str">
        <f>HYPERLINK("https://www.boe.es/gazeta/dias/1833/10/15/pdfs/GMD-1833-126.pdf#page=2","Abrir facsímil")</f>
        <v>Abrir facsímil</v>
      </c>
      <c r="K2091" s="3" t="s">
        <v>24</v>
      </c>
    </row>
    <row r="2092" spans="1:11" ht="42" customHeight="1">
      <c r="A2092" s="2" t="s">
        <v>4699</v>
      </c>
      <c r="B2092" s="2" t="s">
        <v>4699</v>
      </c>
      <c r="C2092" s="2" t="s">
        <v>258</v>
      </c>
      <c r="D2092" s="2" t="s">
        <v>50</v>
      </c>
      <c r="E2092" s="5" t="s">
        <v>61</v>
      </c>
      <c r="F2092" s="3" t="s">
        <v>62</v>
      </c>
      <c r="G2092" s="3" t="s">
        <v>89</v>
      </c>
      <c r="H2092" s="2" t="s">
        <v>22</v>
      </c>
      <c r="I2092" s="2" t="s">
        <v>4726</v>
      </c>
      <c r="J2092" s="3" t="str">
        <f>HYPERLINK("https://www.boe.es/gazeta/dias/1833/10/15/pdfs/GMD-1833-126.pdf#page=3","Abrir facsímil")</f>
        <v>Abrir facsímil</v>
      </c>
      <c r="K2092" s="3" t="s">
        <v>24</v>
      </c>
    </row>
    <row r="2093" spans="1:11" ht="42" customHeight="1">
      <c r="A2093" s="2" t="s">
        <v>4699</v>
      </c>
      <c r="B2093" s="2" t="s">
        <v>4699</v>
      </c>
      <c r="C2093" s="2" t="s">
        <v>122</v>
      </c>
      <c r="D2093" s="2" t="s">
        <v>18</v>
      </c>
      <c r="E2093" s="5" t="s">
        <v>61</v>
      </c>
      <c r="F2093" s="3" t="s">
        <v>62</v>
      </c>
      <c r="G2093" s="3" t="s">
        <v>21</v>
      </c>
      <c r="H2093" s="2" t="s">
        <v>22</v>
      </c>
      <c r="I2093" s="2" t="s">
        <v>4727</v>
      </c>
      <c r="J2093" s="3" t="str">
        <f>HYPERLINK("https://www.boe.es/gazeta/dias/1833/10/15/pdfs/GMD-1833-126.pdf#page=4","Abrir facsímil")</f>
        <v>Abrir facsímil</v>
      </c>
      <c r="K2093" s="3" t="s">
        <v>24</v>
      </c>
    </row>
    <row r="2094" spans="1:11" ht="42" customHeight="1">
      <c r="A2094" s="2" t="s">
        <v>4699</v>
      </c>
      <c r="B2094" s="2" t="s">
        <v>4699</v>
      </c>
      <c r="C2094" s="2" t="s">
        <v>33</v>
      </c>
      <c r="D2094" s="2" t="s">
        <v>191</v>
      </c>
      <c r="E2094" s="5" t="s">
        <v>4728</v>
      </c>
      <c r="F2094" s="3" t="s">
        <v>4729</v>
      </c>
      <c r="G2094" s="3" t="s">
        <v>56</v>
      </c>
      <c r="H2094" s="2" t="s">
        <v>22</v>
      </c>
      <c r="I2094" s="2" t="s">
        <v>4730</v>
      </c>
      <c r="J2094" s="3" t="str">
        <f>HYPERLINK("https://www.boe.es/gazeta/dias/1833/10/16/pdfs/GMD-1833-127E.pdf#page=1","Abrir facsímil")</f>
        <v>Abrir facsímil</v>
      </c>
      <c r="K2094" s="3" t="s">
        <v>24</v>
      </c>
    </row>
    <row r="2095" spans="1:11" ht="42" customHeight="1">
      <c r="A2095" s="2" t="s">
        <v>4699</v>
      </c>
      <c r="B2095" s="2" t="s">
        <v>4699</v>
      </c>
      <c r="C2095" s="2" t="s">
        <v>33</v>
      </c>
      <c r="D2095" s="2" t="s">
        <v>34</v>
      </c>
      <c r="E2095" s="5" t="s">
        <v>1371</v>
      </c>
      <c r="F2095" s="3" t="s">
        <v>1372</v>
      </c>
      <c r="G2095" s="3" t="s">
        <v>56</v>
      </c>
      <c r="H2095" s="2" t="s">
        <v>22</v>
      </c>
      <c r="I2095" s="2" t="s">
        <v>4731</v>
      </c>
      <c r="J2095" s="3" t="str">
        <f>HYPERLINK("https://www.boe.es/gazeta/dias/1833/10/17/pdfs/GMD-1833-128.pdf#page=1","Abrir facsímil")</f>
        <v>Abrir facsímil</v>
      </c>
      <c r="K2095" s="3" t="s">
        <v>24</v>
      </c>
    </row>
    <row r="2096" spans="1:11" ht="42" customHeight="1">
      <c r="A2096" s="2" t="s">
        <v>4699</v>
      </c>
      <c r="B2096" s="2" t="s">
        <v>4699</v>
      </c>
      <c r="C2096" s="2" t="s">
        <v>33</v>
      </c>
      <c r="D2096" s="2" t="s">
        <v>34</v>
      </c>
      <c r="E2096" s="5" t="s">
        <v>1371</v>
      </c>
      <c r="F2096" s="3" t="s">
        <v>1372</v>
      </c>
      <c r="G2096" s="3" t="s">
        <v>37</v>
      </c>
      <c r="H2096" s="2" t="s">
        <v>22</v>
      </c>
      <c r="I2096" s="2" t="s">
        <v>4732</v>
      </c>
      <c r="J2096" s="3" t="str">
        <f>HYPERLINK("https://www.boe.es/gazeta/dias/1833/10/17/pdfs/GMD-1833-128.pdf#page=2","Abrir facsímil")</f>
        <v>Abrir facsímil</v>
      </c>
      <c r="K2096" s="3" t="s">
        <v>24</v>
      </c>
    </row>
    <row r="2097" spans="1:11" ht="42" customHeight="1">
      <c r="A2097" s="2" t="s">
        <v>4699</v>
      </c>
      <c r="B2097" s="2" t="s">
        <v>4699</v>
      </c>
      <c r="C2097" s="2" t="s">
        <v>49</v>
      </c>
      <c r="D2097" s="2" t="s">
        <v>50</v>
      </c>
      <c r="E2097" s="5" t="s">
        <v>1371</v>
      </c>
      <c r="F2097" s="3" t="s">
        <v>1372</v>
      </c>
      <c r="G2097" s="3" t="s">
        <v>21</v>
      </c>
      <c r="H2097" s="2" t="s">
        <v>22</v>
      </c>
      <c r="I2097" s="2" t="s">
        <v>4733</v>
      </c>
      <c r="J2097" s="3" t="str">
        <f>HYPERLINK("https://www.boe.es/gazeta/dias/1833/10/17/pdfs/GMD-1833-128.pdf#page=4","Abrir facsímil")</f>
        <v>Abrir facsímil</v>
      </c>
      <c r="K2097" s="3" t="s">
        <v>24</v>
      </c>
    </row>
    <row r="2098" spans="1:11" ht="42" customHeight="1">
      <c r="A2098" s="2" t="s">
        <v>4699</v>
      </c>
      <c r="B2098" s="2" t="s">
        <v>4699</v>
      </c>
      <c r="C2098" s="2" t="s">
        <v>26</v>
      </c>
      <c r="D2098" s="2" t="s">
        <v>18</v>
      </c>
      <c r="E2098" s="5" t="s">
        <v>478</v>
      </c>
      <c r="F2098" s="3" t="s">
        <v>479</v>
      </c>
      <c r="G2098" s="3" t="s">
        <v>56</v>
      </c>
      <c r="H2098" s="2" t="s">
        <v>22</v>
      </c>
      <c r="I2098" s="2" t="s">
        <v>4734</v>
      </c>
      <c r="J2098" s="3" t="str">
        <f>HYPERLINK("https://www.boe.es/gazeta/dias/1833/10/19/pdfs/GMD-1833-129.pdf#page=1","Abrir facsímil")</f>
        <v>Abrir facsímil</v>
      </c>
      <c r="K2098" s="3" t="s">
        <v>24</v>
      </c>
    </row>
    <row r="2099" spans="1:11" ht="42" customHeight="1">
      <c r="A2099" s="2" t="s">
        <v>4699</v>
      </c>
      <c r="B2099" s="2" t="s">
        <v>4699</v>
      </c>
      <c r="C2099" s="2" t="s">
        <v>207</v>
      </c>
      <c r="D2099" s="2" t="s">
        <v>18</v>
      </c>
      <c r="E2099" s="5" t="s">
        <v>478</v>
      </c>
      <c r="F2099" s="3" t="s">
        <v>479</v>
      </c>
      <c r="G2099" s="3" t="s">
        <v>37</v>
      </c>
      <c r="H2099" s="2" t="s">
        <v>22</v>
      </c>
      <c r="I2099" s="2" t="s">
        <v>4735</v>
      </c>
      <c r="J2099" s="3" t="str">
        <f>HYPERLINK("https://www.boe.es/gazeta/dias/1833/10/19/pdfs/GMD-1833-129.pdf#page=2","Abrir facsímil")</f>
        <v>Abrir facsímil</v>
      </c>
      <c r="K2099" s="3" t="s">
        <v>24</v>
      </c>
    </row>
    <row r="2100" spans="1:11" ht="42" customHeight="1">
      <c r="A2100" s="2" t="s">
        <v>4699</v>
      </c>
      <c r="B2100" s="2" t="s">
        <v>4699</v>
      </c>
      <c r="C2100" s="2" t="s">
        <v>49</v>
      </c>
      <c r="D2100" s="2" t="s">
        <v>50</v>
      </c>
      <c r="E2100" s="5" t="s">
        <v>466</v>
      </c>
      <c r="F2100" s="3" t="s">
        <v>467</v>
      </c>
      <c r="G2100" s="3" t="s">
        <v>56</v>
      </c>
      <c r="H2100" s="2" t="s">
        <v>22</v>
      </c>
      <c r="I2100" s="2" t="s">
        <v>4736</v>
      </c>
      <c r="J2100" s="3" t="str">
        <f>HYPERLINK("https://www.boe.es/gazeta/dias/1833/10/22/pdfs/GMD-1833-130.pdf#page=1","Abrir facsímil")</f>
        <v>Abrir facsímil</v>
      </c>
      <c r="K2100" s="3" t="s">
        <v>24</v>
      </c>
    </row>
    <row r="2101" spans="1:11" ht="42" customHeight="1">
      <c r="A2101" s="2" t="s">
        <v>4699</v>
      </c>
      <c r="B2101" s="2" t="s">
        <v>4699</v>
      </c>
      <c r="C2101" s="2" t="s">
        <v>33</v>
      </c>
      <c r="D2101" s="2" t="s">
        <v>34</v>
      </c>
      <c r="E2101" s="5" t="s">
        <v>466</v>
      </c>
      <c r="F2101" s="3" t="s">
        <v>467</v>
      </c>
      <c r="G2101" s="3" t="s">
        <v>37</v>
      </c>
      <c r="H2101" s="2" t="s">
        <v>22</v>
      </c>
      <c r="I2101" s="2" t="s">
        <v>4737</v>
      </c>
      <c r="J2101" s="3" t="str">
        <f>HYPERLINK("https://www.boe.es/gazeta/dias/1833/10/22/pdfs/GMD-1833-130.pdf#page=2","Abrir facsímil")</f>
        <v>Abrir facsímil</v>
      </c>
      <c r="K2101" s="3" t="s">
        <v>24</v>
      </c>
    </row>
    <row r="2102" spans="1:11" ht="42" customHeight="1">
      <c r="A2102" s="2" t="s">
        <v>4699</v>
      </c>
      <c r="B2102" s="2" t="s">
        <v>4699</v>
      </c>
      <c r="C2102" s="2" t="s">
        <v>207</v>
      </c>
      <c r="D2102" s="2" t="s">
        <v>18</v>
      </c>
      <c r="E2102" s="5" t="s">
        <v>466</v>
      </c>
      <c r="F2102" s="3" t="s">
        <v>467</v>
      </c>
      <c r="G2102" s="3" t="s">
        <v>89</v>
      </c>
      <c r="H2102" s="2" t="s">
        <v>22</v>
      </c>
      <c r="I2102" s="2" t="s">
        <v>4738</v>
      </c>
      <c r="J2102" s="3" t="str">
        <f>HYPERLINK("https://www.boe.es/gazeta/dias/1833/10/22/pdfs/GMD-1833-130.pdf#page=3","Abrir facsímil")</f>
        <v>Abrir facsímil</v>
      </c>
      <c r="K2102" s="3" t="s">
        <v>24</v>
      </c>
    </row>
    <row r="2103" spans="1:11" ht="42" customHeight="1">
      <c r="A2103" s="2" t="s">
        <v>4699</v>
      </c>
      <c r="B2103" s="2" t="s">
        <v>4699</v>
      </c>
      <c r="C2103" s="2" t="s">
        <v>122</v>
      </c>
      <c r="D2103" s="2" t="s">
        <v>18</v>
      </c>
      <c r="E2103" s="5" t="s">
        <v>466</v>
      </c>
      <c r="F2103" s="3" t="s">
        <v>467</v>
      </c>
      <c r="G2103" s="3" t="s">
        <v>127</v>
      </c>
      <c r="H2103" s="2" t="s">
        <v>22</v>
      </c>
      <c r="I2103" s="2" t="s">
        <v>4739</v>
      </c>
      <c r="J2103" s="3" t="str">
        <f>HYPERLINK("https://www.boe.es/gazeta/dias/1833/10/22/pdfs/GMD-1833-130.pdf#page=5","Abrir facsímil")</f>
        <v>Abrir facsímil</v>
      </c>
      <c r="K2103" s="3" t="s">
        <v>24</v>
      </c>
    </row>
    <row r="2104" spans="1:11" ht="42" customHeight="1">
      <c r="A2104" s="2" t="s">
        <v>4699</v>
      </c>
      <c r="B2104" s="2" t="s">
        <v>4699</v>
      </c>
      <c r="C2104" s="2" t="s">
        <v>49</v>
      </c>
      <c r="D2104" s="2" t="s">
        <v>50</v>
      </c>
      <c r="E2104" s="5" t="s">
        <v>150</v>
      </c>
      <c r="F2104" s="3" t="s">
        <v>151</v>
      </c>
      <c r="G2104" s="3" t="s">
        <v>56</v>
      </c>
      <c r="H2104" s="2" t="s">
        <v>22</v>
      </c>
      <c r="I2104" s="2" t="s">
        <v>4740</v>
      </c>
      <c r="J2104" s="3" t="str">
        <f>HYPERLINK("https://www.boe.es/gazeta/dias/1833/10/24/pdfs/GMD-1833-131.pdf#page=1","Abrir facsímil")</f>
        <v>Abrir facsímil</v>
      </c>
      <c r="K2104" s="3" t="s">
        <v>24</v>
      </c>
    </row>
    <row r="2105" spans="1:11" ht="42" customHeight="1">
      <c r="A2105" s="2" t="s">
        <v>4699</v>
      </c>
      <c r="B2105" s="2" t="s">
        <v>4699</v>
      </c>
      <c r="C2105" s="2" t="s">
        <v>33</v>
      </c>
      <c r="D2105" s="2" t="s">
        <v>34</v>
      </c>
      <c r="E2105" s="5" t="s">
        <v>150</v>
      </c>
      <c r="F2105" s="3" t="s">
        <v>151</v>
      </c>
      <c r="G2105" s="3" t="s">
        <v>37</v>
      </c>
      <c r="H2105" s="2" t="s">
        <v>22</v>
      </c>
      <c r="I2105" s="2" t="s">
        <v>4741</v>
      </c>
      <c r="J2105" s="3" t="str">
        <f>HYPERLINK("https://www.boe.es/gazeta/dias/1833/10/24/pdfs/GMD-1833-131.pdf#page=2","Abrir facsímil")</f>
        <v>Abrir facsímil</v>
      </c>
      <c r="K2105" s="3" t="s">
        <v>24</v>
      </c>
    </row>
    <row r="2106" spans="1:11" ht="42" customHeight="1">
      <c r="A2106" s="2" t="s">
        <v>4699</v>
      </c>
      <c r="B2106" s="2" t="s">
        <v>4699</v>
      </c>
      <c r="C2106" s="2" t="s">
        <v>49</v>
      </c>
      <c r="D2106" s="2" t="s">
        <v>50</v>
      </c>
      <c r="E2106" s="5" t="s">
        <v>150</v>
      </c>
      <c r="F2106" s="3" t="s">
        <v>151</v>
      </c>
      <c r="G2106" s="3" t="s">
        <v>89</v>
      </c>
      <c r="H2106" s="2" t="s">
        <v>22</v>
      </c>
      <c r="I2106" s="2" t="s">
        <v>4742</v>
      </c>
      <c r="J2106" s="3" t="str">
        <f>HYPERLINK("https://www.boe.es/gazeta/dias/1833/10/24/pdfs/GMD-1833-131.pdf#page=3","Abrir facsímil")</f>
        <v>Abrir facsímil</v>
      </c>
      <c r="K2106" s="3" t="s">
        <v>24</v>
      </c>
    </row>
    <row r="2107" spans="1:11" ht="42" customHeight="1">
      <c r="A2107" s="2" t="s">
        <v>4699</v>
      </c>
      <c r="B2107" s="2" t="s">
        <v>4699</v>
      </c>
      <c r="C2107" s="2" t="s">
        <v>49</v>
      </c>
      <c r="D2107" s="2" t="s">
        <v>50</v>
      </c>
      <c r="E2107" s="5" t="s">
        <v>1138</v>
      </c>
      <c r="F2107" s="3" t="s">
        <v>1139</v>
      </c>
      <c r="G2107" s="3" t="s">
        <v>56</v>
      </c>
      <c r="H2107" s="2" t="s">
        <v>22</v>
      </c>
      <c r="I2107" s="2" t="s">
        <v>4743</v>
      </c>
      <c r="J2107" s="3" t="str">
        <f>HYPERLINK("https://www.boe.es/gazeta/dias/1833/10/26/pdfs/GMD-1833-132.pdf#page=1","Abrir facsímil")</f>
        <v>Abrir facsímil</v>
      </c>
      <c r="K2107" s="3" t="s">
        <v>24</v>
      </c>
    </row>
    <row r="2108" spans="1:11" ht="42" customHeight="1">
      <c r="A2108" s="2" t="s">
        <v>4699</v>
      </c>
      <c r="B2108" s="2" t="s">
        <v>4699</v>
      </c>
      <c r="C2108" s="2" t="s">
        <v>26</v>
      </c>
      <c r="D2108" s="2" t="s">
        <v>18</v>
      </c>
      <c r="E2108" s="5" t="s">
        <v>1138</v>
      </c>
      <c r="F2108" s="3" t="s">
        <v>1139</v>
      </c>
      <c r="G2108" s="3" t="s">
        <v>37</v>
      </c>
      <c r="H2108" s="2" t="s">
        <v>22</v>
      </c>
      <c r="I2108" s="2" t="s">
        <v>4744</v>
      </c>
      <c r="J2108" s="3" t="str">
        <f>HYPERLINK("https://www.boe.es/gazeta/dias/1833/10/26/pdfs/GMD-1833-132.pdf#page=2","Abrir facsímil")</f>
        <v>Abrir facsímil</v>
      </c>
      <c r="K2108" s="3" t="s">
        <v>24</v>
      </c>
    </row>
    <row r="2109" spans="1:11" ht="42" customHeight="1">
      <c r="A2109" s="2" t="s">
        <v>4699</v>
      </c>
      <c r="B2109" s="2" t="s">
        <v>4699</v>
      </c>
      <c r="C2109" s="2" t="s">
        <v>26</v>
      </c>
      <c r="D2109" s="2" t="s">
        <v>18</v>
      </c>
      <c r="E2109" s="5" t="s">
        <v>1138</v>
      </c>
      <c r="F2109" s="3" t="s">
        <v>1139</v>
      </c>
      <c r="G2109" s="3" t="s">
        <v>89</v>
      </c>
      <c r="H2109" s="2" t="s">
        <v>22</v>
      </c>
      <c r="I2109" s="2" t="s">
        <v>4745</v>
      </c>
      <c r="J2109" s="3" t="str">
        <f>HYPERLINK("https://www.boe.es/gazeta/dias/1833/10/26/pdfs/GMD-1833-132.pdf#page=3","Abrir facsímil")</f>
        <v>Abrir facsímil</v>
      </c>
      <c r="K2109" s="3" t="s">
        <v>24</v>
      </c>
    </row>
    <row r="2110" spans="1:11" ht="42" customHeight="1">
      <c r="A2110" s="2" t="s">
        <v>4699</v>
      </c>
      <c r="B2110" s="2" t="s">
        <v>4699</v>
      </c>
      <c r="C2110" s="2" t="s">
        <v>207</v>
      </c>
      <c r="D2110" s="2" t="s">
        <v>18</v>
      </c>
      <c r="E2110" s="5" t="s">
        <v>1138</v>
      </c>
      <c r="F2110" s="3" t="s">
        <v>1139</v>
      </c>
      <c r="G2110" s="3" t="s">
        <v>21</v>
      </c>
      <c r="H2110" s="2" t="s">
        <v>22</v>
      </c>
      <c r="I2110" s="2" t="s">
        <v>4746</v>
      </c>
      <c r="J2110" s="3" t="str">
        <f>HYPERLINK("https://www.boe.es/gazeta/dias/1833/10/26/pdfs/GMD-1833-132.pdf#page=4","Abrir facsímil")</f>
        <v>Abrir facsímil</v>
      </c>
      <c r="K2110" s="3" t="s">
        <v>24</v>
      </c>
    </row>
    <row r="2111" spans="1:11" ht="42" customHeight="1">
      <c r="A2111" s="2" t="s">
        <v>4699</v>
      </c>
      <c r="B2111" s="2" t="s">
        <v>4699</v>
      </c>
      <c r="C2111" s="2" t="s">
        <v>17</v>
      </c>
      <c r="D2111" s="2" t="s">
        <v>18</v>
      </c>
      <c r="E2111" s="5" t="s">
        <v>1138</v>
      </c>
      <c r="F2111" s="3" t="s">
        <v>1139</v>
      </c>
      <c r="G2111" s="3" t="s">
        <v>175</v>
      </c>
      <c r="H2111" s="2" t="s">
        <v>22</v>
      </c>
      <c r="I2111" s="2" t="s">
        <v>4747</v>
      </c>
      <c r="J2111" s="3" t="str">
        <f>HYPERLINK("https://www.boe.es/gazeta/dias/1833/10/26/pdfs/GMD-1833-132.pdf#page=7","Abrir facsímil")</f>
        <v>Abrir facsímil</v>
      </c>
      <c r="K2111" s="3" t="s">
        <v>24</v>
      </c>
    </row>
    <row r="2112" spans="1:11" ht="42" customHeight="1">
      <c r="A2112" s="2" t="s">
        <v>4699</v>
      </c>
      <c r="B2112" s="2" t="s">
        <v>4699</v>
      </c>
      <c r="C2112" s="2" t="s">
        <v>122</v>
      </c>
      <c r="D2112" s="2" t="s">
        <v>191</v>
      </c>
      <c r="E2112" s="5" t="s">
        <v>1200</v>
      </c>
      <c r="F2112" s="3" t="s">
        <v>1201</v>
      </c>
      <c r="G2112" s="3" t="s">
        <v>56</v>
      </c>
      <c r="H2112" s="2" t="s">
        <v>22</v>
      </c>
      <c r="I2112" s="2" t="s">
        <v>4748</v>
      </c>
      <c r="J2112" s="3" t="str">
        <f>HYPERLINK("https://www.boe.es/gazeta/dias/1833/10/27/pdfs/GMD-1833-133E.pdf#page=1","Abrir facsímil")</f>
        <v>Abrir facsímil</v>
      </c>
      <c r="K2112" s="3" t="s">
        <v>24</v>
      </c>
    </row>
    <row r="2113" spans="1:11" ht="42" customHeight="1">
      <c r="A2113" s="2" t="s">
        <v>4699</v>
      </c>
      <c r="B2113" s="2" t="s">
        <v>4699</v>
      </c>
      <c r="C2113" s="2" t="s">
        <v>49</v>
      </c>
      <c r="D2113" s="2" t="s">
        <v>50</v>
      </c>
      <c r="E2113" s="5" t="s">
        <v>596</v>
      </c>
      <c r="F2113" s="3" t="s">
        <v>597</v>
      </c>
      <c r="G2113" s="3" t="s">
        <v>56</v>
      </c>
      <c r="H2113" s="2" t="s">
        <v>22</v>
      </c>
      <c r="I2113" s="2" t="s">
        <v>4749</v>
      </c>
      <c r="J2113" s="3" t="str">
        <f>HYPERLINK("https://www.boe.es/gazeta/dias/1833/10/29/pdfs/GMD-1833-134.pdf#page=1","Abrir facsímil")</f>
        <v>Abrir facsímil</v>
      </c>
      <c r="K2113" s="3" t="s">
        <v>24</v>
      </c>
    </row>
    <row r="2114" spans="1:11" ht="42" customHeight="1">
      <c r="A2114" s="2" t="s">
        <v>4699</v>
      </c>
      <c r="B2114" s="2" t="s">
        <v>4699</v>
      </c>
      <c r="C2114" s="2" t="s">
        <v>33</v>
      </c>
      <c r="D2114" s="2" t="s">
        <v>34</v>
      </c>
      <c r="E2114" s="5" t="s">
        <v>596</v>
      </c>
      <c r="F2114" s="3" t="s">
        <v>597</v>
      </c>
      <c r="G2114" s="3" t="s">
        <v>37</v>
      </c>
      <c r="H2114" s="2" t="s">
        <v>22</v>
      </c>
      <c r="I2114" s="2" t="s">
        <v>4750</v>
      </c>
      <c r="J2114" s="3" t="str">
        <f>HYPERLINK("https://www.boe.es/gazeta/dias/1833/10/29/pdfs/GMD-1833-134.pdf#page=2","Abrir facsímil")</f>
        <v>Abrir facsímil</v>
      </c>
      <c r="K2114" s="3" t="s">
        <v>24</v>
      </c>
    </row>
    <row r="2115" spans="1:11" ht="42" customHeight="1">
      <c r="A2115" s="2" t="s">
        <v>4699</v>
      </c>
      <c r="B2115" s="2" t="s">
        <v>4699</v>
      </c>
      <c r="C2115" s="2" t="s">
        <v>26</v>
      </c>
      <c r="D2115" s="2" t="s">
        <v>18</v>
      </c>
      <c r="E2115" s="5" t="s">
        <v>426</v>
      </c>
      <c r="F2115" s="3" t="s">
        <v>1257</v>
      </c>
      <c r="G2115" s="3" t="s">
        <v>56</v>
      </c>
      <c r="H2115" s="2" t="s">
        <v>22</v>
      </c>
      <c r="I2115" s="2" t="s">
        <v>4751</v>
      </c>
      <c r="J2115" s="3" t="str">
        <f>HYPERLINK("https://www.boe.es/gazeta/dias/1833/10/31/pdfs/GMD-1833-135.pdf#page=1","Abrir facsímil")</f>
        <v>Abrir facsímil</v>
      </c>
      <c r="K2115" s="3" t="s">
        <v>24</v>
      </c>
    </row>
    <row r="2116" spans="1:11" ht="42" customHeight="1">
      <c r="A2116" s="2" t="s">
        <v>4699</v>
      </c>
      <c r="B2116" s="2" t="s">
        <v>4699</v>
      </c>
      <c r="C2116" s="2" t="s">
        <v>49</v>
      </c>
      <c r="D2116" s="2" t="s">
        <v>50</v>
      </c>
      <c r="E2116" s="5" t="s">
        <v>426</v>
      </c>
      <c r="F2116" s="3" t="s">
        <v>1257</v>
      </c>
      <c r="G2116" s="3" t="s">
        <v>37</v>
      </c>
      <c r="H2116" s="2" t="s">
        <v>22</v>
      </c>
      <c r="I2116" s="2" t="s">
        <v>4752</v>
      </c>
      <c r="J2116" s="3" t="str">
        <f>HYPERLINK("https://www.boe.es/gazeta/dias/1833/10/31/pdfs/GMD-1833-135.pdf#page=2","Abrir facsímil")</f>
        <v>Abrir facsímil</v>
      </c>
      <c r="K2116" s="3" t="s">
        <v>24</v>
      </c>
    </row>
    <row r="2117" spans="1:11" ht="42" customHeight="1">
      <c r="A2117" s="2" t="s">
        <v>4699</v>
      </c>
      <c r="B2117" s="2" t="s">
        <v>4699</v>
      </c>
      <c r="C2117" s="2" t="s">
        <v>33</v>
      </c>
      <c r="D2117" s="2" t="s">
        <v>34</v>
      </c>
      <c r="E2117" s="5" t="s">
        <v>426</v>
      </c>
      <c r="F2117" s="3" t="s">
        <v>1257</v>
      </c>
      <c r="G2117" s="3" t="s">
        <v>89</v>
      </c>
      <c r="H2117" s="2" t="s">
        <v>22</v>
      </c>
      <c r="I2117" s="2" t="s">
        <v>4753</v>
      </c>
      <c r="J2117" s="3" t="str">
        <f>HYPERLINK("https://www.boe.es/gazeta/dias/1833/10/31/pdfs/GMD-1833-135.pdf#page=3","Abrir facsímil")</f>
        <v>Abrir facsímil</v>
      </c>
      <c r="K2117" s="3" t="s">
        <v>24</v>
      </c>
    </row>
    <row r="2118" spans="1:11" ht="42" customHeight="1">
      <c r="A2118" s="2" t="s">
        <v>4699</v>
      </c>
      <c r="B2118" s="2" t="s">
        <v>4699</v>
      </c>
      <c r="C2118" s="2" t="s">
        <v>49</v>
      </c>
      <c r="D2118" s="2" t="s">
        <v>50</v>
      </c>
      <c r="E2118" s="5" t="s">
        <v>841</v>
      </c>
      <c r="F2118" s="3" t="s">
        <v>842</v>
      </c>
      <c r="G2118" s="3" t="s">
        <v>56</v>
      </c>
      <c r="H2118" s="2" t="s">
        <v>22</v>
      </c>
      <c r="I2118" s="2" t="s">
        <v>4754</v>
      </c>
      <c r="J2118" s="3" t="str">
        <f>HYPERLINK("https://www.boe.es/gazeta/dias/1833/11/02/pdfs/GMD-1833-137.pdf#page=1","Abrir facsímil")</f>
        <v>Abrir facsímil</v>
      </c>
      <c r="K2118" s="3" t="s">
        <v>24</v>
      </c>
    </row>
    <row r="2119" spans="1:11" ht="42" customHeight="1">
      <c r="A2119" s="2" t="s">
        <v>4699</v>
      </c>
      <c r="B2119" s="2" t="s">
        <v>4699</v>
      </c>
      <c r="C2119" s="2" t="s">
        <v>49</v>
      </c>
      <c r="D2119" s="2" t="s">
        <v>50</v>
      </c>
      <c r="E2119" s="5" t="s">
        <v>841</v>
      </c>
      <c r="F2119" s="3" t="s">
        <v>842</v>
      </c>
      <c r="G2119" s="3" t="s">
        <v>37</v>
      </c>
      <c r="H2119" s="2" t="s">
        <v>22</v>
      </c>
      <c r="I2119" s="2" t="s">
        <v>4755</v>
      </c>
      <c r="J2119" s="3" t="str">
        <f>HYPERLINK("https://www.boe.es/gazeta/dias/1833/11/02/pdfs/GMD-1833-137.pdf#page=2","Abrir facsímil")</f>
        <v>Abrir facsímil</v>
      </c>
      <c r="K2119" s="3" t="s">
        <v>24</v>
      </c>
    </row>
    <row r="2120" spans="1:11" ht="42" customHeight="1">
      <c r="A2120" s="2" t="s">
        <v>4699</v>
      </c>
      <c r="B2120" s="2" t="s">
        <v>4699</v>
      </c>
      <c r="C2120" s="2" t="s">
        <v>33</v>
      </c>
      <c r="D2120" s="2" t="s">
        <v>34</v>
      </c>
      <c r="E2120" s="5" t="s">
        <v>841</v>
      </c>
      <c r="F2120" s="3" t="s">
        <v>842</v>
      </c>
      <c r="G2120" s="3" t="s">
        <v>127</v>
      </c>
      <c r="H2120" s="2" t="s">
        <v>22</v>
      </c>
      <c r="I2120" s="2" t="s">
        <v>4756</v>
      </c>
      <c r="J2120" s="3" t="str">
        <f>HYPERLINK("https://www.boe.es/gazeta/dias/1833/11/02/pdfs/GMD-1833-137.pdf#page=5","Abrir facsímil")</f>
        <v>Abrir facsímil</v>
      </c>
      <c r="K2120" s="3" t="s">
        <v>24</v>
      </c>
    </row>
    <row r="2121" spans="1:11" ht="42" customHeight="1">
      <c r="A2121" s="2" t="s">
        <v>4699</v>
      </c>
      <c r="B2121" s="2" t="s">
        <v>4699</v>
      </c>
      <c r="C2121" s="2" t="s">
        <v>26</v>
      </c>
      <c r="D2121" s="2" t="s">
        <v>18</v>
      </c>
      <c r="E2121" s="5" t="s">
        <v>841</v>
      </c>
      <c r="F2121" s="3" t="s">
        <v>842</v>
      </c>
      <c r="G2121" s="3" t="s">
        <v>45</v>
      </c>
      <c r="H2121" s="2" t="s">
        <v>22</v>
      </c>
      <c r="I2121" s="2" t="s">
        <v>4757</v>
      </c>
      <c r="J2121" s="3" t="str">
        <f>HYPERLINK("https://www.boe.es/gazeta/dias/1833/11/02/pdfs/GMD-1833-137.pdf#page=6","Abrir facsímil")</f>
        <v>Abrir facsímil</v>
      </c>
      <c r="K2121" s="3" t="s">
        <v>24</v>
      </c>
    </row>
    <row r="2122" spans="1:11" ht="42" customHeight="1">
      <c r="A2122" s="2" t="s">
        <v>4699</v>
      </c>
      <c r="B2122" s="2" t="s">
        <v>4699</v>
      </c>
      <c r="C2122" s="2" t="s">
        <v>26</v>
      </c>
      <c r="D2122" s="2" t="s">
        <v>18</v>
      </c>
      <c r="E2122" s="5" t="s">
        <v>141</v>
      </c>
      <c r="F2122" s="3" t="s">
        <v>142</v>
      </c>
      <c r="G2122" s="3" t="s">
        <v>37</v>
      </c>
      <c r="H2122" s="2" t="s">
        <v>22</v>
      </c>
      <c r="I2122" s="2" t="s">
        <v>4758</v>
      </c>
      <c r="J2122" s="3" t="str">
        <f>HYPERLINK("https://www.boe.es/gazeta/dias/1833/11/05/pdfs/GMD-1833-138.pdf#page=2","Abrir facsímil")</f>
        <v>Abrir facsímil</v>
      </c>
      <c r="K2122" s="3" t="s">
        <v>24</v>
      </c>
    </row>
    <row r="2123" spans="1:11" ht="42" customHeight="1">
      <c r="A2123" s="2" t="s">
        <v>4699</v>
      </c>
      <c r="B2123" s="2" t="s">
        <v>4699</v>
      </c>
      <c r="C2123" s="2" t="s">
        <v>207</v>
      </c>
      <c r="D2123" s="2" t="s">
        <v>18</v>
      </c>
      <c r="E2123" s="5" t="s">
        <v>141</v>
      </c>
      <c r="F2123" s="3" t="s">
        <v>142</v>
      </c>
      <c r="G2123" s="3" t="s">
        <v>89</v>
      </c>
      <c r="H2123" s="2" t="s">
        <v>22</v>
      </c>
      <c r="I2123" s="2" t="s">
        <v>4759</v>
      </c>
      <c r="J2123" s="3" t="str">
        <f>HYPERLINK("https://www.boe.es/gazeta/dias/1833/11/05/pdfs/GMD-1833-138.pdf#page=3","Abrir facsímil")</f>
        <v>Abrir facsímil</v>
      </c>
      <c r="K2123" s="3" t="s">
        <v>24</v>
      </c>
    </row>
    <row r="2124" spans="1:11" ht="42" customHeight="1">
      <c r="A2124" s="2" t="s">
        <v>4699</v>
      </c>
      <c r="B2124" s="2" t="s">
        <v>4699</v>
      </c>
      <c r="C2124" s="2" t="s">
        <v>49</v>
      </c>
      <c r="D2124" s="2" t="s">
        <v>50</v>
      </c>
      <c r="E2124" s="5" t="s">
        <v>141</v>
      </c>
      <c r="F2124" s="3" t="s">
        <v>142</v>
      </c>
      <c r="G2124" s="3" t="s">
        <v>21</v>
      </c>
      <c r="H2124" s="2" t="s">
        <v>22</v>
      </c>
      <c r="I2124" s="2" t="s">
        <v>4760</v>
      </c>
      <c r="J2124" s="3" t="str">
        <f>HYPERLINK("https://www.boe.es/gazeta/dias/1833/11/05/pdfs/GMD-1833-138.pdf#page=4","Abrir facsímil")</f>
        <v>Abrir facsímil</v>
      </c>
      <c r="K2124" s="3" t="s">
        <v>24</v>
      </c>
    </row>
    <row r="2125" spans="1:11" ht="42" customHeight="1">
      <c r="A2125" s="2" t="s">
        <v>4699</v>
      </c>
      <c r="B2125" s="2" t="s">
        <v>4699</v>
      </c>
      <c r="C2125" s="2" t="s">
        <v>26</v>
      </c>
      <c r="D2125" s="2" t="s">
        <v>18</v>
      </c>
      <c r="E2125" s="5" t="s">
        <v>364</v>
      </c>
      <c r="F2125" s="3" t="s">
        <v>365</v>
      </c>
      <c r="G2125" s="3" t="s">
        <v>2634</v>
      </c>
      <c r="H2125" s="2" t="s">
        <v>22</v>
      </c>
      <c r="I2125" s="2" t="s">
        <v>4761</v>
      </c>
      <c r="J2125" s="3" t="str">
        <f>HYPERLINK("https://www.boe.es/gazeta/dias/1833/11/07/pdfs/GMD-1833-139.pdf#page=5","Abrir facsímil")</f>
        <v>Abrir facsímil</v>
      </c>
      <c r="K2125" s="3" t="s">
        <v>24</v>
      </c>
    </row>
    <row r="2126" spans="1:11" ht="42" customHeight="1">
      <c r="A2126" s="2" t="s">
        <v>4699</v>
      </c>
      <c r="B2126" s="2" t="s">
        <v>4699</v>
      </c>
      <c r="C2126" s="2" t="s">
        <v>49</v>
      </c>
      <c r="D2126" s="2" t="s">
        <v>50</v>
      </c>
      <c r="E2126" s="5" t="s">
        <v>364</v>
      </c>
      <c r="F2126" s="3" t="s">
        <v>365</v>
      </c>
      <c r="G2126" s="3" t="s">
        <v>56</v>
      </c>
      <c r="H2126" s="2" t="s">
        <v>22</v>
      </c>
      <c r="I2126" s="2" t="s">
        <v>4762</v>
      </c>
      <c r="J2126" s="3" t="str">
        <f>HYPERLINK("https://www.boe.es/gazeta/dias/1833/11/07/pdfs/GMD-1833-139.pdf#page=1","Abrir facsímil")</f>
        <v>Abrir facsímil</v>
      </c>
      <c r="K2126" s="3" t="s">
        <v>24</v>
      </c>
    </row>
    <row r="2127" spans="1:11" ht="42" customHeight="1">
      <c r="A2127" s="2" t="s">
        <v>4699</v>
      </c>
      <c r="B2127" s="2" t="s">
        <v>4699</v>
      </c>
      <c r="C2127" s="2" t="s">
        <v>26</v>
      </c>
      <c r="D2127" s="2" t="s">
        <v>18</v>
      </c>
      <c r="E2127" s="5" t="s">
        <v>364</v>
      </c>
      <c r="F2127" s="3" t="s">
        <v>365</v>
      </c>
      <c r="G2127" s="3" t="s">
        <v>37</v>
      </c>
      <c r="H2127" s="2" t="s">
        <v>22</v>
      </c>
      <c r="I2127" s="2" t="s">
        <v>4763</v>
      </c>
      <c r="J2127" s="3" t="str">
        <f>HYPERLINK("https://www.boe.es/gazeta/dias/1833/11/07/pdfs/GMD-1833-139.pdf#page=2","Abrir facsímil")</f>
        <v>Abrir facsímil</v>
      </c>
      <c r="K2127" s="3" t="s">
        <v>24</v>
      </c>
    </row>
    <row r="2128" spans="1:11" ht="42" customHeight="1">
      <c r="A2128" s="2" t="s">
        <v>4699</v>
      </c>
      <c r="B2128" s="2" t="s">
        <v>4699</v>
      </c>
      <c r="C2128" s="2" t="s">
        <v>207</v>
      </c>
      <c r="D2128" s="2" t="s">
        <v>18</v>
      </c>
      <c r="E2128" s="5" t="s">
        <v>364</v>
      </c>
      <c r="F2128" s="3" t="s">
        <v>365</v>
      </c>
      <c r="G2128" s="3" t="s">
        <v>89</v>
      </c>
      <c r="H2128" s="2" t="s">
        <v>22</v>
      </c>
      <c r="I2128" s="2" t="s">
        <v>4764</v>
      </c>
      <c r="J2128" s="3" t="str">
        <f>HYPERLINK("https://www.boe.es/gazeta/dias/1833/11/07/pdfs/GMD-1833-139.pdf#page=3","Abrir facsímil")</f>
        <v>Abrir facsímil</v>
      </c>
      <c r="K2128" s="3" t="s">
        <v>24</v>
      </c>
    </row>
    <row r="2129" spans="1:11" ht="42" customHeight="1">
      <c r="A2129" s="2" t="s">
        <v>4699</v>
      </c>
      <c r="B2129" s="2" t="s">
        <v>4699</v>
      </c>
      <c r="C2129" s="2" t="s">
        <v>33</v>
      </c>
      <c r="D2129" s="2" t="s">
        <v>34</v>
      </c>
      <c r="E2129" s="5" t="s">
        <v>241</v>
      </c>
      <c r="F2129" s="3" t="s">
        <v>242</v>
      </c>
      <c r="G2129" s="3" t="s">
        <v>56</v>
      </c>
      <c r="H2129" s="2" t="s">
        <v>22</v>
      </c>
      <c r="I2129" s="2" t="s">
        <v>4765</v>
      </c>
      <c r="J2129" s="3" t="str">
        <f>HYPERLINK("https://www.boe.es/gazeta/dias/1833/11/09/pdfs/GMD-1833-140.pdf#page=1","Abrir facsímil")</f>
        <v>Abrir facsímil</v>
      </c>
      <c r="K2129" s="3" t="s">
        <v>24</v>
      </c>
    </row>
    <row r="2130" spans="1:11" ht="42" customHeight="1">
      <c r="A2130" s="2" t="s">
        <v>4699</v>
      </c>
      <c r="B2130" s="2" t="s">
        <v>4699</v>
      </c>
      <c r="C2130" s="2" t="s">
        <v>207</v>
      </c>
      <c r="D2130" s="2" t="s">
        <v>18</v>
      </c>
      <c r="E2130" s="5" t="s">
        <v>241</v>
      </c>
      <c r="F2130" s="3" t="s">
        <v>242</v>
      </c>
      <c r="G2130" s="3" t="s">
        <v>37</v>
      </c>
      <c r="H2130" s="2" t="s">
        <v>22</v>
      </c>
      <c r="I2130" s="2" t="s">
        <v>4766</v>
      </c>
      <c r="J2130" s="3" t="str">
        <f>HYPERLINK("https://www.boe.es/gazeta/dias/1833/11/09/pdfs/GMD-1833-140.pdf#page=2","Abrir facsímil")</f>
        <v>Abrir facsímil</v>
      </c>
      <c r="K2130" s="3" t="s">
        <v>24</v>
      </c>
    </row>
    <row r="2131" spans="1:11" ht="42" customHeight="1">
      <c r="A2131" s="2" t="s">
        <v>4699</v>
      </c>
      <c r="B2131" s="2" t="s">
        <v>4699</v>
      </c>
      <c r="C2131" s="2" t="s">
        <v>49</v>
      </c>
      <c r="D2131" s="2" t="s">
        <v>50</v>
      </c>
      <c r="E2131" s="5" t="s">
        <v>241</v>
      </c>
      <c r="F2131" s="3" t="s">
        <v>242</v>
      </c>
      <c r="G2131" s="3" t="s">
        <v>21</v>
      </c>
      <c r="H2131" s="2" t="s">
        <v>22</v>
      </c>
      <c r="I2131" s="2" t="s">
        <v>4767</v>
      </c>
      <c r="J2131" s="3" t="str">
        <f>HYPERLINK("https://www.boe.es/gazeta/dias/1833/11/09/pdfs/GMD-1833-140.pdf#page=4","Abrir facsímil")</f>
        <v>Abrir facsímil</v>
      </c>
      <c r="K2131" s="3" t="s">
        <v>24</v>
      </c>
    </row>
    <row r="2132" spans="1:11" ht="42" customHeight="1">
      <c r="A2132" s="2" t="s">
        <v>4699</v>
      </c>
      <c r="B2132" s="2" t="s">
        <v>4699</v>
      </c>
      <c r="C2132" s="2" t="s">
        <v>49</v>
      </c>
      <c r="D2132" s="2" t="s">
        <v>50</v>
      </c>
      <c r="E2132" s="5" t="s">
        <v>1079</v>
      </c>
      <c r="F2132" s="3" t="s">
        <v>1080</v>
      </c>
      <c r="G2132" s="3" t="s">
        <v>56</v>
      </c>
      <c r="H2132" s="2" t="s">
        <v>22</v>
      </c>
      <c r="I2132" s="2" t="s">
        <v>4768</v>
      </c>
      <c r="J2132" s="3" t="str">
        <f>HYPERLINK("https://www.boe.es/gazeta/dias/1833/11/12/pdfs/GMD-1833-141.pdf#page=1","Abrir facsímil")</f>
        <v>Abrir facsímil</v>
      </c>
      <c r="K2132" s="3" t="s">
        <v>24</v>
      </c>
    </row>
    <row r="2133" spans="1:11" ht="42" customHeight="1">
      <c r="A2133" s="2" t="s">
        <v>4699</v>
      </c>
      <c r="B2133" s="2" t="s">
        <v>4699</v>
      </c>
      <c r="C2133" s="2" t="s">
        <v>33</v>
      </c>
      <c r="D2133" s="2" t="s">
        <v>34</v>
      </c>
      <c r="E2133" s="5" t="s">
        <v>1079</v>
      </c>
      <c r="F2133" s="3" t="s">
        <v>1080</v>
      </c>
      <c r="G2133" s="3" t="s">
        <v>37</v>
      </c>
      <c r="H2133" s="2" t="s">
        <v>22</v>
      </c>
      <c r="I2133" s="2" t="s">
        <v>4769</v>
      </c>
      <c r="J2133" s="3" t="str">
        <f>HYPERLINK("https://www.boe.es/gazeta/dias/1833/11/12/pdfs/GMD-1833-141.pdf#page=2","Abrir facsímil")</f>
        <v>Abrir facsímil</v>
      </c>
      <c r="K2133" s="3" t="s">
        <v>24</v>
      </c>
    </row>
    <row r="2134" spans="1:11" ht="42" customHeight="1">
      <c r="A2134" s="2" t="s">
        <v>4699</v>
      </c>
      <c r="B2134" s="2" t="s">
        <v>4699</v>
      </c>
      <c r="C2134" s="2" t="s">
        <v>49</v>
      </c>
      <c r="D2134" s="2" t="s">
        <v>50</v>
      </c>
      <c r="E2134" s="5" t="s">
        <v>1079</v>
      </c>
      <c r="F2134" s="3" t="s">
        <v>1080</v>
      </c>
      <c r="G2134" s="3" t="s">
        <v>89</v>
      </c>
      <c r="H2134" s="2" t="s">
        <v>22</v>
      </c>
      <c r="I2134" s="2" t="s">
        <v>4770</v>
      </c>
      <c r="J2134" s="3" t="str">
        <f>HYPERLINK("https://www.boe.es/gazeta/dias/1833/11/12/pdfs/GMD-1833-141.pdf#page=3","Abrir facsímil")</f>
        <v>Abrir facsímil</v>
      </c>
      <c r="K2134" s="3" t="s">
        <v>24</v>
      </c>
    </row>
    <row r="2135" spans="1:11" ht="42" customHeight="1">
      <c r="A2135" s="2" t="s">
        <v>4699</v>
      </c>
      <c r="B2135" s="2" t="s">
        <v>4699</v>
      </c>
      <c r="C2135" s="2" t="s">
        <v>17</v>
      </c>
      <c r="D2135" s="2" t="s">
        <v>18</v>
      </c>
      <c r="E2135" s="5" t="s">
        <v>1079</v>
      </c>
      <c r="F2135" s="3" t="s">
        <v>1080</v>
      </c>
      <c r="G2135" s="3" t="s">
        <v>21</v>
      </c>
      <c r="H2135" s="2" t="s">
        <v>22</v>
      </c>
      <c r="I2135" s="2" t="s">
        <v>4771</v>
      </c>
      <c r="J2135" s="3" t="str">
        <f>HYPERLINK("https://www.boe.es/gazeta/dias/1833/11/12/pdfs/GMD-1833-141.pdf#page=4","Abrir facsímil")</f>
        <v>Abrir facsímil</v>
      </c>
      <c r="K2135" s="3" t="s">
        <v>24</v>
      </c>
    </row>
    <row r="2136" spans="1:11" ht="42" customHeight="1">
      <c r="A2136" s="2" t="s">
        <v>4699</v>
      </c>
      <c r="B2136" s="2" t="s">
        <v>4699</v>
      </c>
      <c r="C2136" s="2" t="s">
        <v>33</v>
      </c>
      <c r="D2136" s="2" t="s">
        <v>34</v>
      </c>
      <c r="E2136" s="5" t="s">
        <v>324</v>
      </c>
      <c r="F2136" s="3" t="s">
        <v>325</v>
      </c>
      <c r="G2136" s="3" t="s">
        <v>56</v>
      </c>
      <c r="H2136" s="2" t="s">
        <v>22</v>
      </c>
      <c r="I2136" s="2" t="s">
        <v>4772</v>
      </c>
      <c r="J2136" s="3" t="str">
        <f>HYPERLINK("https://www.boe.es/gazeta/dias/1833/11/14/pdfs/GMD-1833-142.pdf#page=1","Abrir facsímil")</f>
        <v>Abrir facsímil</v>
      </c>
      <c r="K2136" s="3" t="s">
        <v>24</v>
      </c>
    </row>
    <row r="2137" spans="1:11" ht="42" customHeight="1">
      <c r="A2137" s="2" t="s">
        <v>4699</v>
      </c>
      <c r="B2137" s="2" t="s">
        <v>4699</v>
      </c>
      <c r="C2137" s="2" t="s">
        <v>33</v>
      </c>
      <c r="D2137" s="2" t="s">
        <v>34</v>
      </c>
      <c r="E2137" s="5" t="s">
        <v>324</v>
      </c>
      <c r="F2137" s="3" t="s">
        <v>325</v>
      </c>
      <c r="G2137" s="3" t="s">
        <v>37</v>
      </c>
      <c r="H2137" s="2" t="s">
        <v>22</v>
      </c>
      <c r="I2137" s="2" t="s">
        <v>4773</v>
      </c>
      <c r="J2137" s="3" t="str">
        <f>HYPERLINK("https://www.boe.es/gazeta/dias/1833/11/14/pdfs/GMD-1833-142.pdf#page=2","Abrir facsímil")</f>
        <v>Abrir facsímil</v>
      </c>
      <c r="K2137" s="3" t="s">
        <v>24</v>
      </c>
    </row>
    <row r="2138" spans="1:11" ht="42" customHeight="1">
      <c r="A2138" s="2" t="s">
        <v>4699</v>
      </c>
      <c r="B2138" s="2" t="s">
        <v>4699</v>
      </c>
      <c r="C2138" s="2" t="s">
        <v>33</v>
      </c>
      <c r="D2138" s="2" t="s">
        <v>34</v>
      </c>
      <c r="E2138" s="5" t="s">
        <v>324</v>
      </c>
      <c r="F2138" s="3" t="s">
        <v>325</v>
      </c>
      <c r="G2138" s="3" t="s">
        <v>89</v>
      </c>
      <c r="H2138" s="2" t="s">
        <v>22</v>
      </c>
      <c r="I2138" s="2" t="s">
        <v>4774</v>
      </c>
      <c r="J2138" s="3" t="str">
        <f>HYPERLINK("https://www.boe.es/gazeta/dias/1833/11/14/pdfs/GMD-1833-142.pdf#page=3","Abrir facsímil")</f>
        <v>Abrir facsímil</v>
      </c>
      <c r="K2138" s="3" t="s">
        <v>24</v>
      </c>
    </row>
    <row r="2139" spans="1:11" ht="42" customHeight="1">
      <c r="A2139" s="2" t="s">
        <v>4699</v>
      </c>
      <c r="B2139" s="2" t="s">
        <v>4699</v>
      </c>
      <c r="C2139" s="2" t="s">
        <v>33</v>
      </c>
      <c r="D2139" s="2" t="s">
        <v>34</v>
      </c>
      <c r="E2139" s="5" t="s">
        <v>110</v>
      </c>
      <c r="F2139" s="3" t="s">
        <v>111</v>
      </c>
      <c r="G2139" s="3" t="s">
        <v>56</v>
      </c>
      <c r="H2139" s="2" t="s">
        <v>22</v>
      </c>
      <c r="I2139" s="2" t="s">
        <v>4775</v>
      </c>
      <c r="J2139" s="3" t="str">
        <f>HYPERLINK("https://www.boe.es/gazeta/dias/1833/11/16/pdfs/GMD-1833-143.pdf#page=1","Abrir facsímil")</f>
        <v>Abrir facsímil</v>
      </c>
      <c r="K2139" s="3" t="s">
        <v>24</v>
      </c>
    </row>
    <row r="2140" spans="1:11" ht="42" customHeight="1">
      <c r="A2140" s="2" t="s">
        <v>4699</v>
      </c>
      <c r="B2140" s="2" t="s">
        <v>4699</v>
      </c>
      <c r="C2140" s="2" t="s">
        <v>49</v>
      </c>
      <c r="D2140" s="2" t="s">
        <v>50</v>
      </c>
      <c r="E2140" s="5" t="s">
        <v>110</v>
      </c>
      <c r="F2140" s="3" t="s">
        <v>111</v>
      </c>
      <c r="G2140" s="3" t="s">
        <v>37</v>
      </c>
      <c r="H2140" s="2" t="s">
        <v>22</v>
      </c>
      <c r="I2140" s="2" t="s">
        <v>4776</v>
      </c>
      <c r="J2140" s="3" t="str">
        <f>HYPERLINK("https://www.boe.es/gazeta/dias/1833/11/16/pdfs/GMD-1833-143.pdf#page=2","Abrir facsímil")</f>
        <v>Abrir facsímil</v>
      </c>
      <c r="K2140" s="3" t="s">
        <v>24</v>
      </c>
    </row>
    <row r="2141" spans="1:11" ht="42" customHeight="1">
      <c r="A2141" s="2" t="s">
        <v>4699</v>
      </c>
      <c r="B2141" s="2" t="s">
        <v>4699</v>
      </c>
      <c r="C2141" s="2" t="s">
        <v>122</v>
      </c>
      <c r="D2141" s="2" t="s">
        <v>18</v>
      </c>
      <c r="E2141" s="5" t="s">
        <v>110</v>
      </c>
      <c r="F2141" s="3" t="s">
        <v>111</v>
      </c>
      <c r="G2141" s="3" t="s">
        <v>89</v>
      </c>
      <c r="H2141" s="2" t="s">
        <v>22</v>
      </c>
      <c r="I2141" s="2" t="s">
        <v>4777</v>
      </c>
      <c r="J2141" s="3" t="str">
        <f>HYPERLINK("https://www.boe.es/gazeta/dias/1833/11/16/pdfs/GMD-1833-143.pdf#page=3","Abrir facsímil")</f>
        <v>Abrir facsímil</v>
      </c>
      <c r="K2141" s="3" t="s">
        <v>24</v>
      </c>
    </row>
    <row r="2142" spans="1:11" ht="42" customHeight="1">
      <c r="A2142" s="2" t="s">
        <v>4699</v>
      </c>
      <c r="B2142" s="2" t="s">
        <v>4699</v>
      </c>
      <c r="C2142" s="2" t="s">
        <v>33</v>
      </c>
      <c r="D2142" s="2" t="s">
        <v>34</v>
      </c>
      <c r="E2142" s="5" t="s">
        <v>110</v>
      </c>
      <c r="F2142" s="3" t="s">
        <v>111</v>
      </c>
      <c r="G2142" s="3" t="s">
        <v>21</v>
      </c>
      <c r="H2142" s="2" t="s">
        <v>22</v>
      </c>
      <c r="I2142" s="2" t="s">
        <v>4778</v>
      </c>
      <c r="J2142" s="3" t="str">
        <f>HYPERLINK("https://www.boe.es/gazeta/dias/1833/11/16/pdfs/GMD-1833-143.pdf#page=4","Abrir facsímil")</f>
        <v>Abrir facsímil</v>
      </c>
      <c r="K2142" s="3" t="s">
        <v>24</v>
      </c>
    </row>
    <row r="2143" spans="1:11" ht="42" customHeight="1">
      <c r="A2143" s="2" t="s">
        <v>4699</v>
      </c>
      <c r="B2143" s="2" t="s">
        <v>4699</v>
      </c>
      <c r="C2143" s="2" t="s">
        <v>33</v>
      </c>
      <c r="D2143" s="2" t="s">
        <v>34</v>
      </c>
      <c r="E2143" s="5" t="s">
        <v>110</v>
      </c>
      <c r="F2143" s="3" t="s">
        <v>111</v>
      </c>
      <c r="G2143" s="3" t="s">
        <v>127</v>
      </c>
      <c r="H2143" s="2" t="s">
        <v>22</v>
      </c>
      <c r="I2143" s="2" t="s">
        <v>4779</v>
      </c>
      <c r="J2143" s="3" t="str">
        <f>HYPERLINK("https://www.boe.es/gazeta/dias/1833/11/16/pdfs/GMD-1833-143.pdf#page=5","Abrir facsímil")</f>
        <v>Abrir facsímil</v>
      </c>
      <c r="K2143" s="3" t="s">
        <v>24</v>
      </c>
    </row>
    <row r="2144" spans="1:11" ht="42" customHeight="1">
      <c r="A2144" s="2" t="s">
        <v>4699</v>
      </c>
      <c r="B2144" s="2" t="s">
        <v>4699</v>
      </c>
      <c r="C2144" s="2" t="s">
        <v>26</v>
      </c>
      <c r="D2144" s="2" t="s">
        <v>18</v>
      </c>
      <c r="E2144" s="5" t="s">
        <v>110</v>
      </c>
      <c r="F2144" s="3" t="s">
        <v>111</v>
      </c>
      <c r="G2144" s="3" t="s">
        <v>45</v>
      </c>
      <c r="H2144" s="2" t="s">
        <v>22</v>
      </c>
      <c r="I2144" s="2" t="s">
        <v>4780</v>
      </c>
      <c r="J2144" s="3" t="str">
        <f>HYPERLINK("https://www.boe.es/gazeta/dias/1833/11/16/pdfs/GMD-1833-143.pdf#page=6","Abrir facsímil")</f>
        <v>Abrir facsímil</v>
      </c>
      <c r="K2144" s="3" t="s">
        <v>24</v>
      </c>
    </row>
    <row r="2145" spans="1:11" ht="42" customHeight="1">
      <c r="A2145" s="2" t="s">
        <v>4699</v>
      </c>
      <c r="B2145" s="2" t="s">
        <v>4699</v>
      </c>
      <c r="C2145" s="2" t="s">
        <v>26</v>
      </c>
      <c r="D2145" s="2" t="s">
        <v>18</v>
      </c>
      <c r="E2145" s="5" t="s">
        <v>272</v>
      </c>
      <c r="F2145" s="3" t="s">
        <v>273</v>
      </c>
      <c r="G2145" s="3" t="s">
        <v>56</v>
      </c>
      <c r="H2145" s="2" t="s">
        <v>22</v>
      </c>
      <c r="I2145" s="2" t="s">
        <v>4781</v>
      </c>
      <c r="J2145" s="3" t="str">
        <f>HYPERLINK("https://www.boe.es/gazeta/dias/1833/11/19/pdfs/GMD-1833-144.pdf#page=1","Abrir facsímil")</f>
        <v>Abrir facsímil</v>
      </c>
      <c r="K2145" s="3" t="s">
        <v>24</v>
      </c>
    </row>
    <row r="2146" spans="1:11" ht="42" customHeight="1">
      <c r="A2146" s="2" t="s">
        <v>4699</v>
      </c>
      <c r="B2146" s="2" t="s">
        <v>4699</v>
      </c>
      <c r="C2146" s="2" t="s">
        <v>26</v>
      </c>
      <c r="D2146" s="2" t="s">
        <v>18</v>
      </c>
      <c r="E2146" s="5" t="s">
        <v>272</v>
      </c>
      <c r="F2146" s="3" t="s">
        <v>273</v>
      </c>
      <c r="G2146" s="3" t="s">
        <v>37</v>
      </c>
      <c r="H2146" s="2" t="s">
        <v>22</v>
      </c>
      <c r="I2146" s="2" t="s">
        <v>4782</v>
      </c>
      <c r="J2146" s="3" t="str">
        <f>HYPERLINK("https://www.boe.es/gazeta/dias/1833/11/19/pdfs/GMD-1833-144.pdf#page=2","Abrir facsímil")</f>
        <v>Abrir facsímil</v>
      </c>
      <c r="K2146" s="3" t="s">
        <v>24</v>
      </c>
    </row>
    <row r="2147" spans="1:11" ht="42" customHeight="1">
      <c r="A2147" s="2" t="s">
        <v>4699</v>
      </c>
      <c r="B2147" s="2" t="s">
        <v>4699</v>
      </c>
      <c r="C2147" s="2" t="s">
        <v>122</v>
      </c>
      <c r="D2147" s="2" t="s">
        <v>18</v>
      </c>
      <c r="E2147" s="5" t="s">
        <v>272</v>
      </c>
      <c r="F2147" s="3" t="s">
        <v>273</v>
      </c>
      <c r="G2147" s="3" t="s">
        <v>127</v>
      </c>
      <c r="H2147" s="2" t="s">
        <v>22</v>
      </c>
      <c r="I2147" s="2" t="s">
        <v>4783</v>
      </c>
      <c r="J2147" s="3" t="str">
        <f>HYPERLINK("https://www.boe.es/gazeta/dias/1833/11/19/pdfs/GMD-1833-144.pdf#page=5","Abrir facsímil")</f>
        <v>Abrir facsímil</v>
      </c>
      <c r="K2147" s="3" t="s">
        <v>24</v>
      </c>
    </row>
    <row r="2148" spans="1:11" ht="42" customHeight="1">
      <c r="A2148" s="2" t="s">
        <v>4699</v>
      </c>
      <c r="B2148" s="2" t="s">
        <v>4699</v>
      </c>
      <c r="C2148" s="2" t="s">
        <v>33</v>
      </c>
      <c r="D2148" s="2" t="s">
        <v>34</v>
      </c>
      <c r="E2148" s="5" t="s">
        <v>233</v>
      </c>
      <c r="F2148" s="3" t="s">
        <v>234</v>
      </c>
      <c r="G2148" s="3" t="s">
        <v>56</v>
      </c>
      <c r="H2148" s="2" t="s">
        <v>22</v>
      </c>
      <c r="I2148" s="2" t="s">
        <v>4784</v>
      </c>
      <c r="J2148" s="3" t="str">
        <f>HYPERLINK("https://www.boe.es/gazeta/dias/1833/11/21/pdfs/GMD-1833-146.pdf#page=1","Abrir facsímil")</f>
        <v>Abrir facsímil</v>
      </c>
      <c r="K2148" s="3" t="s">
        <v>24</v>
      </c>
    </row>
    <row r="2149" spans="1:11" ht="42" customHeight="1">
      <c r="A2149" s="2" t="s">
        <v>4699</v>
      </c>
      <c r="B2149" s="2" t="s">
        <v>4699</v>
      </c>
      <c r="C2149" s="2" t="s">
        <v>49</v>
      </c>
      <c r="D2149" s="2" t="s">
        <v>50</v>
      </c>
      <c r="E2149" s="5" t="s">
        <v>233</v>
      </c>
      <c r="F2149" s="3" t="s">
        <v>234</v>
      </c>
      <c r="G2149" s="3" t="s">
        <v>37</v>
      </c>
      <c r="H2149" s="2" t="s">
        <v>22</v>
      </c>
      <c r="I2149" s="2" t="s">
        <v>4785</v>
      </c>
      <c r="J2149" s="3" t="str">
        <f>HYPERLINK("https://www.boe.es/gazeta/dias/1833/11/21/pdfs/GMD-1833-146.pdf#page=2","Abrir facsímil")</f>
        <v>Abrir facsímil</v>
      </c>
      <c r="K2149" s="3" t="s">
        <v>24</v>
      </c>
    </row>
    <row r="2150" spans="1:11" ht="42" customHeight="1">
      <c r="A2150" s="2" t="s">
        <v>4699</v>
      </c>
      <c r="B2150" s="2" t="s">
        <v>4699</v>
      </c>
      <c r="C2150" s="2" t="s">
        <v>33</v>
      </c>
      <c r="D2150" s="2" t="s">
        <v>34</v>
      </c>
      <c r="E2150" s="5" t="s">
        <v>233</v>
      </c>
      <c r="F2150" s="3" t="s">
        <v>234</v>
      </c>
      <c r="G2150" s="3" t="s">
        <v>21</v>
      </c>
      <c r="H2150" s="2" t="s">
        <v>22</v>
      </c>
      <c r="I2150" s="2" t="s">
        <v>4786</v>
      </c>
      <c r="J2150" s="3" t="str">
        <f>HYPERLINK("https://www.boe.es/gazeta/dias/1833/11/21/pdfs/GMD-1833-146.pdf#page=4","Abrir facsímil")</f>
        <v>Abrir facsímil</v>
      </c>
      <c r="K2150" s="3" t="s">
        <v>24</v>
      </c>
    </row>
    <row r="2151" spans="1:11" ht="42" customHeight="1">
      <c r="A2151" s="2" t="s">
        <v>4699</v>
      </c>
      <c r="B2151" s="2" t="s">
        <v>4699</v>
      </c>
      <c r="C2151" s="2" t="s">
        <v>207</v>
      </c>
      <c r="D2151" s="2" t="s">
        <v>18</v>
      </c>
      <c r="E2151" s="5" t="s">
        <v>409</v>
      </c>
      <c r="F2151" s="3" t="s">
        <v>410</v>
      </c>
      <c r="G2151" s="3" t="s">
        <v>37</v>
      </c>
      <c r="H2151" s="2" t="s">
        <v>22</v>
      </c>
      <c r="I2151" s="2" t="s">
        <v>4787</v>
      </c>
      <c r="J2151" s="3" t="str">
        <f>HYPERLINK("https://www.boe.es/gazeta/dias/1833/11/23/pdfs/GMD-1833-147.pdf#page=2","Abrir facsímil")</f>
        <v>Abrir facsímil</v>
      </c>
      <c r="K2151" s="3" t="s">
        <v>24</v>
      </c>
    </row>
    <row r="2152" spans="1:11" ht="42" customHeight="1">
      <c r="A2152" s="2" t="s">
        <v>4699</v>
      </c>
      <c r="B2152" s="2" t="s">
        <v>4699</v>
      </c>
      <c r="C2152" s="2" t="s">
        <v>131</v>
      </c>
      <c r="D2152" s="2" t="s">
        <v>18</v>
      </c>
      <c r="E2152" s="5" t="s">
        <v>409</v>
      </c>
      <c r="F2152" s="3" t="s">
        <v>410</v>
      </c>
      <c r="G2152" s="3" t="s">
        <v>21</v>
      </c>
      <c r="H2152" s="2" t="s">
        <v>22</v>
      </c>
      <c r="I2152" s="2" t="s">
        <v>4788</v>
      </c>
      <c r="J2152" s="3" t="str">
        <f>HYPERLINK("https://www.boe.es/gazeta/dias/1833/11/23/pdfs/GMD-1833-147.pdf#page=4","Abrir facsímil")</f>
        <v>Abrir facsímil</v>
      </c>
      <c r="K2152" s="3" t="s">
        <v>24</v>
      </c>
    </row>
    <row r="2153" spans="1:11" ht="42" customHeight="1">
      <c r="A2153" s="2" t="s">
        <v>4699</v>
      </c>
      <c r="B2153" s="2" t="s">
        <v>4699</v>
      </c>
      <c r="C2153" s="2" t="s">
        <v>33</v>
      </c>
      <c r="D2153" s="2" t="s">
        <v>34</v>
      </c>
      <c r="E2153" s="5" t="s">
        <v>409</v>
      </c>
      <c r="F2153" s="3" t="s">
        <v>410</v>
      </c>
      <c r="G2153" s="3" t="s">
        <v>127</v>
      </c>
      <c r="H2153" s="2" t="s">
        <v>22</v>
      </c>
      <c r="I2153" s="2" t="s">
        <v>4789</v>
      </c>
      <c r="J2153" s="3" t="str">
        <f>HYPERLINK("https://www.boe.es/gazeta/dias/1833/11/23/pdfs/GMD-1833-147.pdf#page=5","Abrir facsímil")</f>
        <v>Abrir facsímil</v>
      </c>
      <c r="K2153" s="3" t="s">
        <v>24</v>
      </c>
    </row>
    <row r="2154" spans="1:11" ht="42" customHeight="1">
      <c r="A2154" s="2" t="s">
        <v>4699</v>
      </c>
      <c r="B2154" s="2" t="s">
        <v>4699</v>
      </c>
      <c r="C2154" s="2" t="s">
        <v>49</v>
      </c>
      <c r="D2154" s="2" t="s">
        <v>191</v>
      </c>
      <c r="E2154" s="5" t="s">
        <v>1377</v>
      </c>
      <c r="F2154" s="3" t="s">
        <v>1378</v>
      </c>
      <c r="G2154" s="3" t="s">
        <v>56</v>
      </c>
      <c r="H2154" s="2" t="s">
        <v>22</v>
      </c>
      <c r="I2154" s="2" t="s">
        <v>4790</v>
      </c>
      <c r="J2154" s="3" t="str">
        <f>HYPERLINK("https://www.boe.es/gazeta/dias/1833/11/25/pdfs/GMD-1833-149E.pdf#page=1","Abrir facsímil")</f>
        <v>Abrir facsímil</v>
      </c>
      <c r="K2154" s="3" t="s">
        <v>24</v>
      </c>
    </row>
    <row r="2155" spans="1:11" ht="42" customHeight="1">
      <c r="A2155" s="2" t="s">
        <v>4699</v>
      </c>
      <c r="B2155" s="2" t="s">
        <v>4699</v>
      </c>
      <c r="C2155" s="2" t="s">
        <v>26</v>
      </c>
      <c r="D2155" s="2" t="s">
        <v>18</v>
      </c>
      <c r="E2155" s="5" t="s">
        <v>72</v>
      </c>
      <c r="F2155" s="3" t="s">
        <v>73</v>
      </c>
      <c r="G2155" s="3" t="s">
        <v>74</v>
      </c>
      <c r="H2155" s="2" t="s">
        <v>22</v>
      </c>
      <c r="I2155" s="2" t="s">
        <v>4791</v>
      </c>
      <c r="J2155" s="3" t="str">
        <f>HYPERLINK("https://www.boe.es/gazeta/dias/1833/11/26/pdfs/GMD-1833-150.pdf#page=2","Abrir facsímil")</f>
        <v>Abrir facsímil</v>
      </c>
      <c r="K2155" s="3" t="s">
        <v>24</v>
      </c>
    </row>
    <row r="2156" spans="1:11" ht="42" customHeight="1">
      <c r="A2156" s="2" t="s">
        <v>4699</v>
      </c>
      <c r="B2156" s="2" t="s">
        <v>4699</v>
      </c>
      <c r="C2156" s="2" t="s">
        <v>33</v>
      </c>
      <c r="D2156" s="2" t="s">
        <v>34</v>
      </c>
      <c r="E2156" s="5" t="s">
        <v>72</v>
      </c>
      <c r="F2156" s="3" t="s">
        <v>73</v>
      </c>
      <c r="G2156" s="3" t="s">
        <v>74</v>
      </c>
      <c r="H2156" s="2" t="s">
        <v>22</v>
      </c>
      <c r="I2156" s="2" t="s">
        <v>4792</v>
      </c>
      <c r="J2156" s="3" t="str">
        <f>HYPERLINK("https://www.boe.es/gazeta/dias/1833/11/26/pdfs/GMD-1833-150.pdf#page=4","Abrir facsímil")</f>
        <v>Abrir facsímil</v>
      </c>
      <c r="K2156" s="3" t="s">
        <v>24</v>
      </c>
    </row>
    <row r="2157" spans="1:11" ht="42" customHeight="1">
      <c r="A2157" s="2" t="s">
        <v>4699</v>
      </c>
      <c r="B2157" s="2" t="s">
        <v>4699</v>
      </c>
      <c r="C2157" s="2" t="s">
        <v>26</v>
      </c>
      <c r="D2157" s="2" t="s">
        <v>18</v>
      </c>
      <c r="E2157" s="5" t="s">
        <v>72</v>
      </c>
      <c r="F2157" s="3" t="s">
        <v>73</v>
      </c>
      <c r="G2157" s="3" t="s">
        <v>56</v>
      </c>
      <c r="H2157" s="2" t="s">
        <v>22</v>
      </c>
      <c r="I2157" s="2" t="s">
        <v>4793</v>
      </c>
      <c r="J2157" s="3" t="str">
        <f>HYPERLINK("https://www.boe.es/gazeta/dias/1833/11/26/pdfs/GMD-1833-150.pdf#page=1","Abrir facsímil")</f>
        <v>Abrir facsímil</v>
      </c>
      <c r="K2157" s="3" t="s">
        <v>24</v>
      </c>
    </row>
    <row r="2158" spans="1:11" ht="42" customHeight="1">
      <c r="A2158" s="2" t="s">
        <v>4699</v>
      </c>
      <c r="B2158" s="2" t="s">
        <v>4699</v>
      </c>
      <c r="C2158" s="2" t="s">
        <v>26</v>
      </c>
      <c r="D2158" s="2" t="s">
        <v>18</v>
      </c>
      <c r="E2158" s="5" t="s">
        <v>671</v>
      </c>
      <c r="F2158" s="3" t="s">
        <v>672</v>
      </c>
      <c r="G2158" s="3" t="s">
        <v>56</v>
      </c>
      <c r="H2158" s="2" t="s">
        <v>22</v>
      </c>
      <c r="I2158" s="2" t="s">
        <v>4794</v>
      </c>
      <c r="J2158" s="3" t="str">
        <f>HYPERLINK("https://www.boe.es/gazeta/dias/1833/11/28/pdfs/GMD-1833-151.pdf#page=1","Abrir facsímil")</f>
        <v>Abrir facsímil</v>
      </c>
      <c r="K2158" s="3" t="s">
        <v>24</v>
      </c>
    </row>
    <row r="2159" spans="1:11" ht="42" customHeight="1">
      <c r="A2159" s="2" t="s">
        <v>4699</v>
      </c>
      <c r="B2159" s="2" t="s">
        <v>4699</v>
      </c>
      <c r="C2159" s="2" t="s">
        <v>49</v>
      </c>
      <c r="D2159" s="2" t="s">
        <v>50</v>
      </c>
      <c r="E2159" s="5" t="s">
        <v>671</v>
      </c>
      <c r="F2159" s="3" t="s">
        <v>672</v>
      </c>
      <c r="G2159" s="3" t="s">
        <v>37</v>
      </c>
      <c r="H2159" s="2" t="s">
        <v>22</v>
      </c>
      <c r="I2159" s="2" t="s">
        <v>4795</v>
      </c>
      <c r="J2159" s="3" t="str">
        <f>HYPERLINK("https://www.boe.es/gazeta/dias/1833/11/28/pdfs/GMD-1833-151.pdf#page=2","Abrir facsímil")</f>
        <v>Abrir facsímil</v>
      </c>
      <c r="K2159" s="3" t="s">
        <v>24</v>
      </c>
    </row>
    <row r="2160" spans="1:11" ht="42" customHeight="1">
      <c r="A2160" s="2" t="s">
        <v>4699</v>
      </c>
      <c r="B2160" s="2" t="s">
        <v>4699</v>
      </c>
      <c r="C2160" s="2" t="s">
        <v>33</v>
      </c>
      <c r="D2160" s="2" t="s">
        <v>34</v>
      </c>
      <c r="E2160" s="5" t="s">
        <v>671</v>
      </c>
      <c r="F2160" s="3" t="s">
        <v>672</v>
      </c>
      <c r="G2160" s="3" t="s">
        <v>21</v>
      </c>
      <c r="H2160" s="2" t="s">
        <v>22</v>
      </c>
      <c r="I2160" s="2" t="s">
        <v>4796</v>
      </c>
      <c r="J2160" s="3" t="str">
        <f>HYPERLINK("https://www.boe.es/gazeta/dias/1833/11/28/pdfs/GMD-1833-151.pdf#page=4","Abrir facsímil")</f>
        <v>Abrir facsímil</v>
      </c>
      <c r="K2160" s="3" t="s">
        <v>24</v>
      </c>
    </row>
    <row r="2161" spans="1:11" ht="42" customHeight="1">
      <c r="A2161" s="2" t="s">
        <v>4699</v>
      </c>
      <c r="B2161" s="2" t="s">
        <v>4699</v>
      </c>
      <c r="C2161" s="2" t="s">
        <v>33</v>
      </c>
      <c r="D2161" s="2" t="s">
        <v>34</v>
      </c>
      <c r="E2161" s="5" t="s">
        <v>787</v>
      </c>
      <c r="F2161" s="3" t="s">
        <v>788</v>
      </c>
      <c r="G2161" s="3" t="s">
        <v>56</v>
      </c>
      <c r="H2161" s="2" t="s">
        <v>22</v>
      </c>
      <c r="I2161" s="2" t="s">
        <v>4797</v>
      </c>
      <c r="J2161" s="3" t="str">
        <f>HYPERLINK("https://www.boe.es/gazeta/dias/1833/11/30/pdfs/GMD-1833-153.pdf#page=1","Abrir facsímil")</f>
        <v>Abrir facsímil</v>
      </c>
      <c r="K2161" s="3" t="s">
        <v>24</v>
      </c>
    </row>
    <row r="2162" spans="1:11" ht="42" customHeight="1">
      <c r="A2162" s="2" t="s">
        <v>4699</v>
      </c>
      <c r="B2162" s="2" t="s">
        <v>4699</v>
      </c>
      <c r="C2162" s="2" t="s">
        <v>17</v>
      </c>
      <c r="D2162" s="2" t="s">
        <v>18</v>
      </c>
      <c r="E2162" s="5" t="s">
        <v>787</v>
      </c>
      <c r="F2162" s="3" t="s">
        <v>788</v>
      </c>
      <c r="G2162" s="3" t="s">
        <v>37</v>
      </c>
      <c r="H2162" s="2" t="s">
        <v>22</v>
      </c>
      <c r="I2162" s="2" t="s">
        <v>4798</v>
      </c>
      <c r="J2162" s="3" t="str">
        <f>HYPERLINK("https://www.boe.es/gazeta/dias/1833/11/30/pdfs/GMD-1833-153.pdf#page=2","Abrir facsímil")</f>
        <v>Abrir facsímil</v>
      </c>
      <c r="K2162" s="3" t="s">
        <v>24</v>
      </c>
    </row>
    <row r="2163" spans="1:11" ht="42" customHeight="1">
      <c r="A2163" s="2" t="s">
        <v>4699</v>
      </c>
      <c r="B2163" s="2" t="s">
        <v>4699</v>
      </c>
      <c r="C2163" s="2" t="s">
        <v>297</v>
      </c>
      <c r="D2163" s="2" t="s">
        <v>18</v>
      </c>
      <c r="E2163" s="5" t="s">
        <v>787</v>
      </c>
      <c r="F2163" s="3" t="s">
        <v>788</v>
      </c>
      <c r="G2163" s="3" t="s">
        <v>89</v>
      </c>
      <c r="H2163" s="2" t="s">
        <v>22</v>
      </c>
      <c r="I2163" s="2" t="s">
        <v>4799</v>
      </c>
      <c r="J2163" s="3" t="str">
        <f>HYPERLINK("https://www.boe.es/gazeta/dias/1833/11/30/pdfs/GMD-1833-153.pdf#page=3","Abrir facsímil")</f>
        <v>Abrir facsímil</v>
      </c>
      <c r="K2163" s="3" t="s">
        <v>24</v>
      </c>
    </row>
    <row r="2164" spans="1:11" ht="42" customHeight="1">
      <c r="A2164" s="2" t="s">
        <v>4699</v>
      </c>
      <c r="B2164" s="2" t="s">
        <v>4699</v>
      </c>
      <c r="C2164" s="2" t="s">
        <v>122</v>
      </c>
      <c r="D2164" s="2" t="s">
        <v>18</v>
      </c>
      <c r="E2164" s="5" t="s">
        <v>958</v>
      </c>
      <c r="F2164" s="3" t="s">
        <v>959</v>
      </c>
      <c r="G2164" s="3" t="s">
        <v>56</v>
      </c>
      <c r="H2164" s="2" t="s">
        <v>22</v>
      </c>
      <c r="I2164" s="2" t="s">
        <v>4800</v>
      </c>
      <c r="J2164" s="3" t="str">
        <f>HYPERLINK("https://www.boe.es/gazeta/dias/1833/12/03/pdfs/GMD-1833-154.pdf#page=1","Abrir facsímil")</f>
        <v>Abrir facsímil</v>
      </c>
      <c r="K2164" s="3" t="s">
        <v>24</v>
      </c>
    </row>
    <row r="2165" spans="1:11" ht="42" customHeight="1">
      <c r="A2165" s="2" t="s">
        <v>4699</v>
      </c>
      <c r="B2165" s="2" t="s">
        <v>4699</v>
      </c>
      <c r="C2165" s="2" t="s">
        <v>26</v>
      </c>
      <c r="D2165" s="2" t="s">
        <v>18</v>
      </c>
      <c r="E2165" s="5" t="s">
        <v>958</v>
      </c>
      <c r="F2165" s="3" t="s">
        <v>959</v>
      </c>
      <c r="G2165" s="3" t="s">
        <v>37</v>
      </c>
      <c r="H2165" s="2" t="s">
        <v>22</v>
      </c>
      <c r="I2165" s="2" t="s">
        <v>4801</v>
      </c>
      <c r="J2165" s="3" t="str">
        <f>HYPERLINK("https://www.boe.es/gazeta/dias/1833/12/03/pdfs/GMD-1833-154.pdf#page=2","Abrir facsímil")</f>
        <v>Abrir facsímil</v>
      </c>
      <c r="K2165" s="3" t="s">
        <v>24</v>
      </c>
    </row>
    <row r="2166" spans="1:11" ht="42" customHeight="1">
      <c r="A2166" s="2" t="s">
        <v>4699</v>
      </c>
      <c r="B2166" s="2" t="s">
        <v>4699</v>
      </c>
      <c r="C2166" s="2" t="s">
        <v>26</v>
      </c>
      <c r="D2166" s="2" t="s">
        <v>18</v>
      </c>
      <c r="E2166" s="5" t="s">
        <v>421</v>
      </c>
      <c r="F2166" s="3" t="s">
        <v>422</v>
      </c>
      <c r="G2166" s="3" t="s">
        <v>56</v>
      </c>
      <c r="H2166" s="2" t="s">
        <v>22</v>
      </c>
      <c r="I2166" s="2" t="s">
        <v>4802</v>
      </c>
      <c r="J2166" s="3" t="str">
        <f>HYPERLINK("https://www.boe.es/gazeta/dias/1833/12/05/pdfs/GMD-1833-155.pdf#page=1","Abrir facsímil")</f>
        <v>Abrir facsímil</v>
      </c>
      <c r="K2166" s="3" t="s">
        <v>24</v>
      </c>
    </row>
    <row r="2167" spans="1:11" ht="42" customHeight="1">
      <c r="A2167" s="2" t="s">
        <v>4699</v>
      </c>
      <c r="B2167" s="2" t="s">
        <v>4699</v>
      </c>
      <c r="C2167" s="2" t="s">
        <v>26</v>
      </c>
      <c r="D2167" s="2" t="s">
        <v>18</v>
      </c>
      <c r="E2167" s="5" t="s">
        <v>421</v>
      </c>
      <c r="F2167" s="3" t="s">
        <v>422</v>
      </c>
      <c r="G2167" s="3" t="s">
        <v>89</v>
      </c>
      <c r="H2167" s="2" t="s">
        <v>22</v>
      </c>
      <c r="I2167" s="2" t="s">
        <v>4803</v>
      </c>
      <c r="J2167" s="3" t="str">
        <f>HYPERLINK("https://www.boe.es/gazeta/dias/1833/12/05/pdfs/GMD-1833-155.pdf#page=3","Abrir facsímil")</f>
        <v>Abrir facsímil</v>
      </c>
      <c r="K2167" s="3" t="s">
        <v>24</v>
      </c>
    </row>
    <row r="2168" spans="1:11" ht="42" customHeight="1">
      <c r="A2168" s="2" t="s">
        <v>4699</v>
      </c>
      <c r="B2168" s="2" t="s">
        <v>4699</v>
      </c>
      <c r="C2168" s="2" t="s">
        <v>122</v>
      </c>
      <c r="D2168" s="2" t="s">
        <v>18</v>
      </c>
      <c r="E2168" s="5" t="s">
        <v>43</v>
      </c>
      <c r="F2168" s="3" t="s">
        <v>44</v>
      </c>
      <c r="G2168" s="3" t="s">
        <v>56</v>
      </c>
      <c r="H2168" s="2" t="s">
        <v>22</v>
      </c>
      <c r="I2168" s="2" t="s">
        <v>4804</v>
      </c>
      <c r="J2168" s="3" t="str">
        <f>HYPERLINK("https://www.boe.es/gazeta/dias/1833/12/07/pdfs/GMD-1833-156.pdf#page=1","Abrir facsímil")</f>
        <v>Abrir facsímil</v>
      </c>
      <c r="K2168" s="3" t="s">
        <v>24</v>
      </c>
    </row>
    <row r="2169" spans="1:11" ht="42" customHeight="1">
      <c r="A2169" s="2" t="s">
        <v>4699</v>
      </c>
      <c r="B2169" s="2" t="s">
        <v>4699</v>
      </c>
      <c r="C2169" s="2" t="s">
        <v>33</v>
      </c>
      <c r="D2169" s="2" t="s">
        <v>34</v>
      </c>
      <c r="E2169" s="5" t="s">
        <v>43</v>
      </c>
      <c r="F2169" s="3" t="s">
        <v>44</v>
      </c>
      <c r="G2169" s="3" t="s">
        <v>89</v>
      </c>
      <c r="H2169" s="2" t="s">
        <v>22</v>
      </c>
      <c r="I2169" s="2" t="s">
        <v>4805</v>
      </c>
      <c r="J2169" s="3" t="str">
        <f>HYPERLINK("https://www.boe.es/gazeta/dias/1833/12/07/pdfs/GMD-1833-156.pdf#page=3","Abrir facsímil")</f>
        <v>Abrir facsímil</v>
      </c>
      <c r="K2169" s="3" t="s">
        <v>24</v>
      </c>
    </row>
    <row r="2170" spans="1:11" ht="42" customHeight="1">
      <c r="A2170" s="2" t="s">
        <v>4699</v>
      </c>
      <c r="B2170" s="2" t="s">
        <v>4699</v>
      </c>
      <c r="C2170" s="2" t="s">
        <v>131</v>
      </c>
      <c r="D2170" s="2" t="s">
        <v>18</v>
      </c>
      <c r="E2170" s="5" t="s">
        <v>2600</v>
      </c>
      <c r="F2170" s="3" t="s">
        <v>2601</v>
      </c>
      <c r="G2170" s="3" t="s">
        <v>56</v>
      </c>
      <c r="H2170" s="2" t="s">
        <v>22</v>
      </c>
      <c r="I2170" s="2" t="s">
        <v>4806</v>
      </c>
      <c r="J2170" s="3" t="str">
        <f>HYPERLINK("https://www.boe.es/gazeta/dias/1833/12/10/pdfs/GMD-1833-157.pdf#page=1","Abrir facsímil")</f>
        <v>Abrir facsímil</v>
      </c>
      <c r="K2170" s="3" t="s">
        <v>24</v>
      </c>
    </row>
    <row r="2171" spans="1:11" ht="42" customHeight="1">
      <c r="A2171" s="2" t="s">
        <v>4699</v>
      </c>
      <c r="B2171" s="2" t="s">
        <v>4699</v>
      </c>
      <c r="C2171" s="2" t="s">
        <v>122</v>
      </c>
      <c r="D2171" s="2" t="s">
        <v>18</v>
      </c>
      <c r="E2171" s="5" t="s">
        <v>2600</v>
      </c>
      <c r="F2171" s="3" t="s">
        <v>2601</v>
      </c>
      <c r="G2171" s="3" t="s">
        <v>89</v>
      </c>
      <c r="H2171" s="2" t="s">
        <v>22</v>
      </c>
      <c r="I2171" s="2" t="s">
        <v>4807</v>
      </c>
      <c r="J2171" s="3" t="str">
        <f>HYPERLINK("https://www.boe.es/gazeta/dias/1833/12/10/pdfs/GMD-1833-157.pdf#page=3","Abrir facsímil")</f>
        <v>Abrir facsímil</v>
      </c>
      <c r="K2171" s="3" t="s">
        <v>24</v>
      </c>
    </row>
    <row r="2172" spans="1:11" ht="42" customHeight="1">
      <c r="A2172" s="2" t="s">
        <v>4699</v>
      </c>
      <c r="B2172" s="2" t="s">
        <v>4699</v>
      </c>
      <c r="C2172" s="2" t="s">
        <v>33</v>
      </c>
      <c r="D2172" s="2" t="s">
        <v>34</v>
      </c>
      <c r="E2172" s="5" t="s">
        <v>2600</v>
      </c>
      <c r="F2172" s="3" t="s">
        <v>2601</v>
      </c>
      <c r="G2172" s="3" t="s">
        <v>127</v>
      </c>
      <c r="H2172" s="2" t="s">
        <v>22</v>
      </c>
      <c r="I2172" s="2" t="s">
        <v>4808</v>
      </c>
      <c r="J2172" s="3" t="str">
        <f>HYPERLINK("https://www.boe.es/gazeta/dias/1833/12/10/pdfs/GMD-1833-157.pdf#page=5","Abrir facsímil")</f>
        <v>Abrir facsímil</v>
      </c>
      <c r="K2172" s="3" t="s">
        <v>24</v>
      </c>
    </row>
    <row r="2173" spans="1:11" ht="42" customHeight="1">
      <c r="A2173" s="2" t="s">
        <v>4699</v>
      </c>
      <c r="B2173" s="2" t="s">
        <v>4699</v>
      </c>
      <c r="C2173" s="2" t="s">
        <v>49</v>
      </c>
      <c r="D2173" s="2" t="s">
        <v>50</v>
      </c>
      <c r="E2173" s="5" t="s">
        <v>277</v>
      </c>
      <c r="F2173" s="3" t="s">
        <v>278</v>
      </c>
      <c r="G2173" s="3" t="s">
        <v>2197</v>
      </c>
      <c r="H2173" s="2" t="s">
        <v>22</v>
      </c>
      <c r="I2173" s="2" t="s">
        <v>4809</v>
      </c>
      <c r="J2173" s="3" t="str">
        <f>HYPERLINK("https://www.boe.es/gazeta/dias/1833/12/12/pdfs/GMD-1833-158.pdf#page=5","Abrir facsímil")</f>
        <v>Abrir facsímil</v>
      </c>
      <c r="K2173" s="3" t="s">
        <v>24</v>
      </c>
    </row>
    <row r="2174" spans="1:11" ht="42" customHeight="1">
      <c r="A2174" s="2" t="s">
        <v>4699</v>
      </c>
      <c r="B2174" s="2" t="s">
        <v>4699</v>
      </c>
      <c r="C2174" s="2" t="s">
        <v>49</v>
      </c>
      <c r="D2174" s="2" t="s">
        <v>50</v>
      </c>
      <c r="E2174" s="5" t="s">
        <v>277</v>
      </c>
      <c r="F2174" s="3" t="s">
        <v>278</v>
      </c>
      <c r="G2174" s="3" t="s">
        <v>56</v>
      </c>
      <c r="H2174" s="2" t="s">
        <v>22</v>
      </c>
      <c r="I2174" s="2" t="s">
        <v>4810</v>
      </c>
      <c r="J2174" s="3" t="str">
        <f>HYPERLINK("https://www.boe.es/gazeta/dias/1833/12/12/pdfs/GMD-1833-158.pdf#page=1","Abrir facsímil")</f>
        <v>Abrir facsímil</v>
      </c>
      <c r="K2174" s="3" t="s">
        <v>24</v>
      </c>
    </row>
    <row r="2175" spans="1:11" ht="42" customHeight="1">
      <c r="A2175" s="2" t="s">
        <v>4699</v>
      </c>
      <c r="B2175" s="2" t="s">
        <v>4699</v>
      </c>
      <c r="C2175" s="2" t="s">
        <v>26</v>
      </c>
      <c r="D2175" s="2" t="s">
        <v>18</v>
      </c>
      <c r="E2175" s="5" t="s">
        <v>277</v>
      </c>
      <c r="F2175" s="3" t="s">
        <v>278</v>
      </c>
      <c r="G2175" s="3" t="s">
        <v>89</v>
      </c>
      <c r="H2175" s="2" t="s">
        <v>22</v>
      </c>
      <c r="I2175" s="2" t="s">
        <v>4811</v>
      </c>
      <c r="J2175" s="3" t="str">
        <f>HYPERLINK("https://www.boe.es/gazeta/dias/1833/12/12/pdfs/GMD-1833-158.pdf#page=3","Abrir facsímil")</f>
        <v>Abrir facsímil</v>
      </c>
      <c r="K2175" s="3" t="s">
        <v>24</v>
      </c>
    </row>
    <row r="2176" spans="1:11" ht="42" customHeight="1">
      <c r="A2176" s="2" t="s">
        <v>4699</v>
      </c>
      <c r="B2176" s="2" t="s">
        <v>4699</v>
      </c>
      <c r="C2176" s="2" t="s">
        <v>33</v>
      </c>
      <c r="D2176" s="2" t="s">
        <v>34</v>
      </c>
      <c r="E2176" s="5" t="s">
        <v>192</v>
      </c>
      <c r="F2176" s="3" t="s">
        <v>218</v>
      </c>
      <c r="G2176" s="3" t="s">
        <v>56</v>
      </c>
      <c r="H2176" s="2" t="s">
        <v>22</v>
      </c>
      <c r="I2176" s="2" t="s">
        <v>4812</v>
      </c>
      <c r="J2176" s="3" t="str">
        <f>HYPERLINK("https://www.boe.es/gazeta/dias/1833/12/14/pdfs/GMD-1833-159.pdf#page=1","Abrir facsímil")</f>
        <v>Abrir facsímil</v>
      </c>
      <c r="K2176" s="3" t="s">
        <v>24</v>
      </c>
    </row>
    <row r="2177" spans="1:11" ht="42" customHeight="1">
      <c r="A2177" s="2" t="s">
        <v>4699</v>
      </c>
      <c r="B2177" s="2" t="s">
        <v>4699</v>
      </c>
      <c r="C2177" s="2" t="s">
        <v>49</v>
      </c>
      <c r="D2177" s="2" t="s">
        <v>50</v>
      </c>
      <c r="E2177" s="5" t="s">
        <v>192</v>
      </c>
      <c r="F2177" s="3" t="s">
        <v>218</v>
      </c>
      <c r="G2177" s="3" t="s">
        <v>89</v>
      </c>
      <c r="H2177" s="2" t="s">
        <v>22</v>
      </c>
      <c r="I2177" s="2" t="s">
        <v>4813</v>
      </c>
      <c r="J2177" s="3" t="str">
        <f>HYPERLINK("https://www.boe.es/gazeta/dias/1833/12/14/pdfs/GMD-1833-159.pdf#page=3","Abrir facsímil")</f>
        <v>Abrir facsímil</v>
      </c>
      <c r="K2177" s="3" t="s">
        <v>24</v>
      </c>
    </row>
    <row r="2178" spans="1:11" ht="42" customHeight="1">
      <c r="A2178" s="2" t="s">
        <v>4699</v>
      </c>
      <c r="B2178" s="2" t="s">
        <v>4699</v>
      </c>
      <c r="C2178" s="2" t="s">
        <v>122</v>
      </c>
      <c r="D2178" s="2" t="s">
        <v>18</v>
      </c>
      <c r="E2178" s="5" t="s">
        <v>452</v>
      </c>
      <c r="F2178" s="3" t="s">
        <v>453</v>
      </c>
      <c r="G2178" s="3" t="s">
        <v>56</v>
      </c>
      <c r="H2178" s="2" t="s">
        <v>22</v>
      </c>
      <c r="I2178" s="2" t="s">
        <v>4814</v>
      </c>
      <c r="J2178" s="3" t="str">
        <f>HYPERLINK("https://www.boe.es/gazeta/dias/1833/12/17/pdfs/GMD-1833-161.pdf#page=1","Abrir facsímil")</f>
        <v>Abrir facsímil</v>
      </c>
      <c r="K2178" s="3" t="s">
        <v>24</v>
      </c>
    </row>
    <row r="2179" spans="1:11" ht="42" customHeight="1">
      <c r="A2179" s="2" t="s">
        <v>4699</v>
      </c>
      <c r="B2179" s="2" t="s">
        <v>4699</v>
      </c>
      <c r="C2179" s="2" t="s">
        <v>33</v>
      </c>
      <c r="D2179" s="2" t="s">
        <v>34</v>
      </c>
      <c r="E2179" s="5" t="s">
        <v>452</v>
      </c>
      <c r="F2179" s="3" t="s">
        <v>453</v>
      </c>
      <c r="G2179" s="3" t="s">
        <v>37</v>
      </c>
      <c r="H2179" s="2" t="s">
        <v>22</v>
      </c>
      <c r="I2179" s="2" t="s">
        <v>4815</v>
      </c>
      <c r="J2179" s="3" t="str">
        <f>HYPERLINK("https://www.boe.es/gazeta/dias/1833/12/17/pdfs/GMD-1833-161.pdf#page=2","Abrir facsímil")</f>
        <v>Abrir facsímil</v>
      </c>
      <c r="K2179" s="3" t="s">
        <v>24</v>
      </c>
    </row>
    <row r="2180" spans="1:11" ht="42" customHeight="1">
      <c r="A2180" s="2" t="s">
        <v>4699</v>
      </c>
      <c r="B2180" s="2" t="s">
        <v>4699</v>
      </c>
      <c r="C2180" s="2" t="s">
        <v>17</v>
      </c>
      <c r="D2180" s="2" t="s">
        <v>18</v>
      </c>
      <c r="E2180" s="5" t="s">
        <v>452</v>
      </c>
      <c r="F2180" s="3" t="s">
        <v>453</v>
      </c>
      <c r="G2180" s="3" t="s">
        <v>89</v>
      </c>
      <c r="H2180" s="2" t="s">
        <v>22</v>
      </c>
      <c r="I2180" s="2" t="s">
        <v>4816</v>
      </c>
      <c r="J2180" s="3" t="str">
        <f>HYPERLINK("https://www.boe.es/gazeta/dias/1833/12/17/pdfs/GMD-1833-161.pdf#page=3","Abrir facsímil")</f>
        <v>Abrir facsímil</v>
      </c>
      <c r="K2180" s="3" t="s">
        <v>24</v>
      </c>
    </row>
    <row r="2181" spans="1:11" ht="42" customHeight="1">
      <c r="A2181" s="2" t="s">
        <v>4699</v>
      </c>
      <c r="B2181" s="2" t="s">
        <v>4699</v>
      </c>
      <c r="C2181" s="2" t="s">
        <v>49</v>
      </c>
      <c r="D2181" s="2" t="s">
        <v>50</v>
      </c>
      <c r="E2181" s="5" t="s">
        <v>452</v>
      </c>
      <c r="F2181" s="3" t="s">
        <v>453</v>
      </c>
      <c r="G2181" s="3" t="s">
        <v>21</v>
      </c>
      <c r="H2181" s="2" t="s">
        <v>22</v>
      </c>
      <c r="I2181" s="2" t="s">
        <v>4817</v>
      </c>
      <c r="J2181" s="3" t="str">
        <f>HYPERLINK("https://www.boe.es/gazeta/dias/1833/12/17/pdfs/GMD-1833-161.pdf#page=4","Abrir facsímil")</f>
        <v>Abrir facsímil</v>
      </c>
      <c r="K2181" s="3" t="s">
        <v>24</v>
      </c>
    </row>
    <row r="2182" spans="1:11" ht="42" customHeight="1">
      <c r="A2182" s="2" t="s">
        <v>4699</v>
      </c>
      <c r="B2182" s="2" t="s">
        <v>4699</v>
      </c>
      <c r="C2182" s="2" t="s">
        <v>26</v>
      </c>
      <c r="D2182" s="2" t="s">
        <v>18</v>
      </c>
      <c r="E2182" s="5" t="s">
        <v>452</v>
      </c>
      <c r="F2182" s="3" t="s">
        <v>453</v>
      </c>
      <c r="G2182" s="3" t="s">
        <v>45</v>
      </c>
      <c r="H2182" s="2" t="s">
        <v>22</v>
      </c>
      <c r="I2182" s="2" t="s">
        <v>4818</v>
      </c>
      <c r="J2182" s="3" t="str">
        <f>HYPERLINK("https://www.boe.es/gazeta/dias/1833/12/17/pdfs/GMD-1833-161.pdf#page=6","Abrir facsímil")</f>
        <v>Abrir facsímil</v>
      </c>
      <c r="K2182" s="3" t="s">
        <v>24</v>
      </c>
    </row>
    <row r="2183" spans="1:11" ht="42" customHeight="1">
      <c r="A2183" s="2" t="s">
        <v>4699</v>
      </c>
      <c r="B2183" s="2" t="s">
        <v>4699</v>
      </c>
      <c r="C2183" s="2" t="s">
        <v>33</v>
      </c>
      <c r="D2183" s="2" t="s">
        <v>34</v>
      </c>
      <c r="E2183" s="5" t="s">
        <v>485</v>
      </c>
      <c r="F2183" s="3" t="s">
        <v>486</v>
      </c>
      <c r="G2183" s="3" t="s">
        <v>1708</v>
      </c>
      <c r="H2183" s="2" t="s">
        <v>22</v>
      </c>
      <c r="I2183" s="2" t="s">
        <v>4819</v>
      </c>
      <c r="J2183" s="3" t="str">
        <f>HYPERLINK("https://www.boe.es/gazeta/dias/1833/12/19/pdfs/GMD-1833-162.pdf#page=2","Abrir facsímil")</f>
        <v>Abrir facsímil</v>
      </c>
      <c r="K2183" s="3" t="s">
        <v>24</v>
      </c>
    </row>
    <row r="2184" spans="1:11" ht="42" customHeight="1">
      <c r="A2184" s="2" t="s">
        <v>4699</v>
      </c>
      <c r="B2184" s="2" t="s">
        <v>4699</v>
      </c>
      <c r="C2184" s="2" t="s">
        <v>33</v>
      </c>
      <c r="D2184" s="2" t="s">
        <v>34</v>
      </c>
      <c r="E2184" s="5" t="s">
        <v>485</v>
      </c>
      <c r="F2184" s="3" t="s">
        <v>486</v>
      </c>
      <c r="G2184" s="3" t="s">
        <v>56</v>
      </c>
      <c r="H2184" s="2" t="s">
        <v>22</v>
      </c>
      <c r="I2184" s="2" t="s">
        <v>4820</v>
      </c>
      <c r="J2184" s="3" t="str">
        <f>HYPERLINK("https://www.boe.es/gazeta/dias/1833/12/19/pdfs/GMD-1833-162.pdf#page=1","Abrir facsímil")</f>
        <v>Abrir facsímil</v>
      </c>
      <c r="K2184" s="3" t="s">
        <v>24</v>
      </c>
    </row>
    <row r="2185" spans="1:11" ht="42" customHeight="1">
      <c r="A2185" s="2" t="s">
        <v>4699</v>
      </c>
      <c r="B2185" s="2" t="s">
        <v>4699</v>
      </c>
      <c r="C2185" s="2" t="s">
        <v>33</v>
      </c>
      <c r="D2185" s="2" t="s">
        <v>34</v>
      </c>
      <c r="E2185" s="5" t="s">
        <v>485</v>
      </c>
      <c r="F2185" s="3" t="s">
        <v>486</v>
      </c>
      <c r="G2185" s="3" t="s">
        <v>21</v>
      </c>
      <c r="H2185" s="2" t="s">
        <v>22</v>
      </c>
      <c r="I2185" s="2" t="s">
        <v>4821</v>
      </c>
      <c r="J2185" s="3" t="str">
        <f>HYPERLINK("https://www.boe.es/gazeta/dias/1833/12/19/pdfs/GMD-1833-162.pdf#page=4","Abrir facsímil")</f>
        <v>Abrir facsímil</v>
      </c>
      <c r="K2185" s="3" t="s">
        <v>24</v>
      </c>
    </row>
    <row r="2186" spans="1:11" ht="42" customHeight="1">
      <c r="A2186" s="2" t="s">
        <v>4699</v>
      </c>
      <c r="B2186" s="2" t="s">
        <v>4699</v>
      </c>
      <c r="C2186" s="2" t="s">
        <v>49</v>
      </c>
      <c r="D2186" s="2" t="s">
        <v>50</v>
      </c>
      <c r="E2186" s="5" t="s">
        <v>485</v>
      </c>
      <c r="F2186" s="3" t="s">
        <v>486</v>
      </c>
      <c r="G2186" s="3" t="s">
        <v>127</v>
      </c>
      <c r="H2186" s="2" t="s">
        <v>22</v>
      </c>
      <c r="I2186" s="2" t="s">
        <v>4822</v>
      </c>
      <c r="J2186" s="3" t="str">
        <f>HYPERLINK("https://www.boe.es/gazeta/dias/1833/12/19/pdfs/GMD-1833-162.pdf#page=5","Abrir facsímil")</f>
        <v>Abrir facsímil</v>
      </c>
      <c r="K2186" s="3" t="s">
        <v>24</v>
      </c>
    </row>
    <row r="2187" spans="1:11" ht="42" customHeight="1">
      <c r="A2187" s="2" t="s">
        <v>4699</v>
      </c>
      <c r="B2187" s="2" t="s">
        <v>4699</v>
      </c>
      <c r="C2187" s="2" t="s">
        <v>26</v>
      </c>
      <c r="D2187" s="2" t="s">
        <v>18</v>
      </c>
      <c r="E2187" s="5" t="s">
        <v>601</v>
      </c>
      <c r="F2187" s="3" t="s">
        <v>602</v>
      </c>
      <c r="G2187" s="3" t="s">
        <v>56</v>
      </c>
      <c r="H2187" s="2" t="s">
        <v>22</v>
      </c>
      <c r="I2187" s="2" t="s">
        <v>4823</v>
      </c>
      <c r="J2187" s="3" t="str">
        <f>HYPERLINK("https://www.boe.es/gazeta/dias/1833/12/21/pdfs/GMD-1833-163.pdf#page=1","Abrir facsímil")</f>
        <v>Abrir facsímil</v>
      </c>
      <c r="K2187" s="3" t="s">
        <v>24</v>
      </c>
    </row>
    <row r="2188" spans="1:11" ht="42" customHeight="1">
      <c r="A2188" s="2" t="s">
        <v>4699</v>
      </c>
      <c r="B2188" s="2" t="s">
        <v>4699</v>
      </c>
      <c r="C2188" s="2" t="s">
        <v>26</v>
      </c>
      <c r="D2188" s="2" t="s">
        <v>18</v>
      </c>
      <c r="E2188" s="5" t="s">
        <v>601</v>
      </c>
      <c r="F2188" s="3" t="s">
        <v>602</v>
      </c>
      <c r="G2188" s="3" t="s">
        <v>37</v>
      </c>
      <c r="H2188" s="2" t="s">
        <v>22</v>
      </c>
      <c r="I2188" s="2" t="s">
        <v>4824</v>
      </c>
      <c r="J2188" s="3" t="str">
        <f>HYPERLINK("https://www.boe.es/gazeta/dias/1833/12/21/pdfs/GMD-1833-163.pdf#page=2","Abrir facsímil")</f>
        <v>Abrir facsímil</v>
      </c>
      <c r="K2188" s="3" t="s">
        <v>24</v>
      </c>
    </row>
    <row r="2189" spans="1:11" ht="42" customHeight="1">
      <c r="A2189" s="2" t="s">
        <v>4699</v>
      </c>
      <c r="B2189" s="2" t="s">
        <v>4699</v>
      </c>
      <c r="C2189" s="2" t="s">
        <v>26</v>
      </c>
      <c r="D2189" s="2" t="s">
        <v>18</v>
      </c>
      <c r="E2189" s="5" t="s">
        <v>601</v>
      </c>
      <c r="F2189" s="3" t="s">
        <v>602</v>
      </c>
      <c r="G2189" s="3" t="s">
        <v>89</v>
      </c>
      <c r="H2189" s="2" t="s">
        <v>22</v>
      </c>
      <c r="I2189" s="2" t="s">
        <v>4825</v>
      </c>
      <c r="J2189" s="3" t="str">
        <f>HYPERLINK("https://www.boe.es/gazeta/dias/1833/12/21/pdfs/GMD-1833-163.pdf#page=3","Abrir facsímil")</f>
        <v>Abrir facsímil</v>
      </c>
      <c r="K2189" s="3" t="s">
        <v>24</v>
      </c>
    </row>
    <row r="2190" spans="1:11" ht="42" customHeight="1">
      <c r="A2190" s="2" t="s">
        <v>4699</v>
      </c>
      <c r="B2190" s="2" t="s">
        <v>4699</v>
      </c>
      <c r="C2190" s="2" t="s">
        <v>207</v>
      </c>
      <c r="D2190" s="2" t="s">
        <v>18</v>
      </c>
      <c r="E2190" s="5" t="s">
        <v>601</v>
      </c>
      <c r="F2190" s="3" t="s">
        <v>602</v>
      </c>
      <c r="G2190" s="3" t="s">
        <v>21</v>
      </c>
      <c r="H2190" s="2" t="s">
        <v>22</v>
      </c>
      <c r="I2190" s="2" t="s">
        <v>4826</v>
      </c>
      <c r="J2190" s="3" t="str">
        <f>HYPERLINK("https://www.boe.es/gazeta/dias/1833/12/21/pdfs/GMD-1833-163.pdf#page=4","Abrir facsímil")</f>
        <v>Abrir facsímil</v>
      </c>
      <c r="K2190" s="3" t="s">
        <v>24</v>
      </c>
    </row>
    <row r="2191" spans="1:11" ht="42" customHeight="1">
      <c r="A2191" s="2" t="s">
        <v>4699</v>
      </c>
      <c r="B2191" s="2" t="s">
        <v>4699</v>
      </c>
      <c r="C2191" s="2" t="s">
        <v>33</v>
      </c>
      <c r="D2191" s="2" t="s">
        <v>34</v>
      </c>
      <c r="E2191" s="5" t="s">
        <v>1010</v>
      </c>
      <c r="F2191" s="3" t="s">
        <v>1011</v>
      </c>
      <c r="G2191" s="3" t="s">
        <v>56</v>
      </c>
      <c r="H2191" s="2" t="s">
        <v>22</v>
      </c>
      <c r="I2191" s="2" t="s">
        <v>4827</v>
      </c>
      <c r="J2191" s="3" t="str">
        <f>HYPERLINK("https://www.boe.es/gazeta/dias/1833/12/24/pdfs/GMD-1833-164.pdf#page=1","Abrir facsímil")</f>
        <v>Abrir facsímil</v>
      </c>
      <c r="K2191" s="3" t="s">
        <v>24</v>
      </c>
    </row>
    <row r="2192" spans="1:11" ht="42" customHeight="1">
      <c r="A2192" s="2" t="s">
        <v>4699</v>
      </c>
      <c r="B2192" s="2" t="s">
        <v>4699</v>
      </c>
      <c r="C2192" s="2" t="s">
        <v>26</v>
      </c>
      <c r="D2192" s="2" t="s">
        <v>18</v>
      </c>
      <c r="E2192" s="5" t="s">
        <v>298</v>
      </c>
      <c r="F2192" s="3" t="s">
        <v>299</v>
      </c>
      <c r="G2192" s="3" t="s">
        <v>3441</v>
      </c>
      <c r="H2192" s="2" t="s">
        <v>22</v>
      </c>
      <c r="I2192" s="2" t="s">
        <v>4828</v>
      </c>
      <c r="J2192" s="3" t="str">
        <f>HYPERLINK("https://www.boe.es/gazeta/dias/1833/12/26/pdfs/GMD-1833-165.pdf#page=1","Abrir facsímil")</f>
        <v>Abrir facsímil</v>
      </c>
      <c r="K2192" s="3" t="s">
        <v>24</v>
      </c>
    </row>
    <row r="2193" spans="1:11" ht="42" customHeight="1">
      <c r="A2193" s="2" t="s">
        <v>4699</v>
      </c>
      <c r="B2193" s="2" t="s">
        <v>4699</v>
      </c>
      <c r="C2193" s="2" t="s">
        <v>297</v>
      </c>
      <c r="D2193" s="2" t="s">
        <v>18</v>
      </c>
      <c r="E2193" s="5" t="s">
        <v>298</v>
      </c>
      <c r="F2193" s="3" t="s">
        <v>299</v>
      </c>
      <c r="G2193" s="3" t="s">
        <v>89</v>
      </c>
      <c r="H2193" s="2" t="s">
        <v>22</v>
      </c>
      <c r="I2193" s="2" t="s">
        <v>4829</v>
      </c>
      <c r="J2193" s="3" t="str">
        <f>HYPERLINK("https://www.boe.es/gazeta/dias/1833/12/26/pdfs/GMD-1833-165.pdf#page=3","Abrir facsímil")</f>
        <v>Abrir facsímil</v>
      </c>
      <c r="K2193" s="3" t="s">
        <v>24</v>
      </c>
    </row>
    <row r="2194" spans="1:11" ht="42" customHeight="1">
      <c r="A2194" s="2" t="s">
        <v>4699</v>
      </c>
      <c r="B2194" s="2" t="s">
        <v>4699</v>
      </c>
      <c r="C2194" s="2" t="s">
        <v>33</v>
      </c>
      <c r="D2194" s="2" t="s">
        <v>34</v>
      </c>
      <c r="E2194" s="5" t="s">
        <v>298</v>
      </c>
      <c r="F2194" s="3" t="s">
        <v>299</v>
      </c>
      <c r="G2194" s="3" t="s">
        <v>21</v>
      </c>
      <c r="H2194" s="2" t="s">
        <v>22</v>
      </c>
      <c r="I2194" s="2" t="s">
        <v>4830</v>
      </c>
      <c r="J2194" s="3" t="str">
        <f>HYPERLINK("https://www.boe.es/gazeta/dias/1833/12/26/pdfs/GMD-1833-165.pdf#page=4","Abrir facsímil")</f>
        <v>Abrir facsímil</v>
      </c>
      <c r="K2194" s="3" t="s">
        <v>24</v>
      </c>
    </row>
    <row r="2195" spans="1:11" ht="42" customHeight="1">
      <c r="A2195" s="2" t="s">
        <v>4699</v>
      </c>
      <c r="B2195" s="2" t="s">
        <v>4699</v>
      </c>
      <c r="C2195" s="2" t="s">
        <v>33</v>
      </c>
      <c r="D2195" s="2" t="s">
        <v>34</v>
      </c>
      <c r="E2195" s="5" t="s">
        <v>470</v>
      </c>
      <c r="F2195" s="3" t="s">
        <v>471</v>
      </c>
      <c r="G2195" s="3" t="s">
        <v>56</v>
      </c>
      <c r="H2195" s="2" t="s">
        <v>22</v>
      </c>
      <c r="I2195" s="2" t="s">
        <v>4831</v>
      </c>
      <c r="J2195" s="3" t="str">
        <f>HYPERLINK("https://www.boe.es/gazeta/dias/1833/12/28/pdfs/GMD-1833-166.pdf#page=1","Abrir facsímil")</f>
        <v>Abrir facsímil</v>
      </c>
      <c r="K2195" s="3" t="s">
        <v>24</v>
      </c>
    </row>
    <row r="2196" spans="1:11" ht="42" customHeight="1">
      <c r="A2196" s="2" t="s">
        <v>4699</v>
      </c>
      <c r="B2196" s="2" t="s">
        <v>4699</v>
      </c>
      <c r="C2196" s="2" t="s">
        <v>26</v>
      </c>
      <c r="D2196" s="2" t="s">
        <v>18</v>
      </c>
      <c r="E2196" s="5" t="s">
        <v>470</v>
      </c>
      <c r="F2196" s="3" t="s">
        <v>471</v>
      </c>
      <c r="G2196" s="3" t="s">
        <v>37</v>
      </c>
      <c r="H2196" s="2" t="s">
        <v>22</v>
      </c>
      <c r="I2196" s="2" t="s">
        <v>4832</v>
      </c>
      <c r="J2196" s="3" t="str">
        <f>HYPERLINK("https://www.boe.es/gazeta/dias/1833/12/28/pdfs/GMD-1833-166.pdf#page=2","Abrir facsímil")</f>
        <v>Abrir facsímil</v>
      </c>
      <c r="K2196" s="3" t="s">
        <v>24</v>
      </c>
    </row>
    <row r="2197" spans="1:11" ht="42" customHeight="1">
      <c r="A2197" s="2" t="s">
        <v>4699</v>
      </c>
      <c r="B2197" s="2" t="s">
        <v>4699</v>
      </c>
      <c r="C2197" s="2" t="s">
        <v>17</v>
      </c>
      <c r="D2197" s="2" t="s">
        <v>18</v>
      </c>
      <c r="E2197" s="5" t="s">
        <v>470</v>
      </c>
      <c r="F2197" s="3" t="s">
        <v>471</v>
      </c>
      <c r="G2197" s="3" t="s">
        <v>89</v>
      </c>
      <c r="H2197" s="2" t="s">
        <v>22</v>
      </c>
      <c r="I2197" s="2" t="s">
        <v>4833</v>
      </c>
      <c r="J2197" s="3" t="str">
        <f>HYPERLINK("https://www.boe.es/gazeta/dias/1833/12/28/pdfs/GMD-1833-166.pdf#page=3","Abrir facsímil")</f>
        <v>Abrir facsímil</v>
      </c>
      <c r="K2197" s="3" t="s">
        <v>24</v>
      </c>
    </row>
    <row r="2198" spans="1:11" ht="42" customHeight="1">
      <c r="A2198" s="2" t="s">
        <v>4699</v>
      </c>
      <c r="B2198" s="2" t="s">
        <v>4699</v>
      </c>
      <c r="C2198" s="2" t="s">
        <v>33</v>
      </c>
      <c r="D2198" s="2" t="s">
        <v>34</v>
      </c>
      <c r="E2198" s="5" t="s">
        <v>338</v>
      </c>
      <c r="F2198" s="3" t="s">
        <v>339</v>
      </c>
      <c r="G2198" s="3" t="s">
        <v>56</v>
      </c>
      <c r="H2198" s="2" t="s">
        <v>22</v>
      </c>
      <c r="I2198" s="2" t="s">
        <v>4834</v>
      </c>
      <c r="J2198" s="3" t="str">
        <f>HYPERLINK("https://www.boe.es/gazeta/dias/1833/12/31/pdfs/GMD-1833-167.pdf#page=1","Abrir facsímil")</f>
        <v>Abrir facsímil</v>
      </c>
      <c r="K2198" s="3" t="s">
        <v>24</v>
      </c>
    </row>
    <row r="2199" spans="1:11" ht="42" customHeight="1">
      <c r="A2199" s="2" t="s">
        <v>4699</v>
      </c>
      <c r="B2199" s="2" t="s">
        <v>4699</v>
      </c>
      <c r="C2199" s="2" t="s">
        <v>33</v>
      </c>
      <c r="D2199" s="2" t="s">
        <v>34</v>
      </c>
      <c r="E2199" s="5" t="s">
        <v>338</v>
      </c>
      <c r="F2199" s="3" t="s">
        <v>339</v>
      </c>
      <c r="G2199" s="3" t="s">
        <v>37</v>
      </c>
      <c r="H2199" s="2" t="s">
        <v>22</v>
      </c>
      <c r="I2199" s="2" t="s">
        <v>4835</v>
      </c>
      <c r="J2199" s="3" t="str">
        <f>HYPERLINK("https://www.boe.es/gazeta/dias/1833/12/31/pdfs/GMD-1833-167.pdf#page=2","Abrir facsímil")</f>
        <v>Abrir facsímil</v>
      </c>
      <c r="K2199" s="3" t="s">
        <v>24</v>
      </c>
    </row>
    <row r="2200" spans="1:11" ht="42" customHeight="1">
      <c r="A2200" s="2" t="s">
        <v>4836</v>
      </c>
      <c r="B2200" s="2" t="s">
        <v>4837</v>
      </c>
      <c r="C2200" s="2" t="s">
        <v>122</v>
      </c>
      <c r="D2200" s="2" t="s">
        <v>18</v>
      </c>
      <c r="E2200" s="5" t="s">
        <v>478</v>
      </c>
      <c r="F2200" s="3" t="s">
        <v>479</v>
      </c>
      <c r="G2200" s="3" t="s">
        <v>37</v>
      </c>
      <c r="H2200" s="2" t="s">
        <v>22</v>
      </c>
      <c r="I2200" s="2" t="s">
        <v>4838</v>
      </c>
      <c r="J2200" s="3" t="str">
        <f>HYPERLINK("https://www.boe.es/gazeta/dias/1833/10/19/pdfs/GMD-1833-129.pdf#page=2","Abrir facsímil")</f>
        <v>Abrir facsímil</v>
      </c>
      <c r="K2200" s="3" t="s">
        <v>24</v>
      </c>
    </row>
    <row r="2201" spans="1:11" ht="42" customHeight="1">
      <c r="A2201" s="2" t="s">
        <v>4839</v>
      </c>
      <c r="B2201" s="2" t="s">
        <v>4840</v>
      </c>
      <c r="C2201" s="2" t="s">
        <v>207</v>
      </c>
      <c r="D2201" s="2" t="s">
        <v>18</v>
      </c>
      <c r="E2201" s="5" t="s">
        <v>61</v>
      </c>
      <c r="F2201" s="3" t="s">
        <v>62</v>
      </c>
      <c r="G2201" s="3" t="s">
        <v>89</v>
      </c>
      <c r="H2201" s="2" t="s">
        <v>22</v>
      </c>
      <c r="I2201" s="2" t="s">
        <v>4841</v>
      </c>
      <c r="J2201" s="3" t="str">
        <f>HYPERLINK("https://www.boe.es/gazeta/dias/1833/10/15/pdfs/GMD-1833-126.pdf#page=3","Abrir facsímil")</f>
        <v>Abrir facsímil</v>
      </c>
      <c r="K2201" s="3" t="s">
        <v>24</v>
      </c>
    </row>
    <row r="2202" spans="1:11" ht="42" customHeight="1">
      <c r="A2202" s="2" t="s">
        <v>4842</v>
      </c>
      <c r="B2202" s="2" t="s">
        <v>4843</v>
      </c>
      <c r="C2202" s="2" t="s">
        <v>17</v>
      </c>
      <c r="D2202" s="2" t="s">
        <v>18</v>
      </c>
      <c r="E2202" s="5" t="s">
        <v>364</v>
      </c>
      <c r="F2202" s="3" t="s">
        <v>365</v>
      </c>
      <c r="G2202" s="3" t="s">
        <v>37</v>
      </c>
      <c r="H2202" s="2" t="s">
        <v>22</v>
      </c>
      <c r="I2202" s="2" t="s">
        <v>4844</v>
      </c>
      <c r="J2202" s="3" t="str">
        <f>HYPERLINK("https://www.boe.es/gazeta/dias/1833/11/07/pdfs/GMD-1833-139.pdf#page=2","Abrir facsímil")</f>
        <v>Abrir facsímil</v>
      </c>
      <c r="K2202" s="3" t="s">
        <v>24</v>
      </c>
    </row>
    <row r="2203" spans="1:11" ht="42" customHeight="1">
      <c r="A2203" s="2" t="s">
        <v>4845</v>
      </c>
      <c r="B2203" s="2" t="s">
        <v>4846</v>
      </c>
      <c r="C2203" s="2" t="s">
        <v>122</v>
      </c>
      <c r="D2203" s="2" t="s">
        <v>18</v>
      </c>
      <c r="E2203" s="5" t="s">
        <v>125</v>
      </c>
      <c r="F2203" s="3" t="s">
        <v>126</v>
      </c>
      <c r="G2203" s="3" t="s">
        <v>56</v>
      </c>
      <c r="H2203" s="2" t="s">
        <v>22</v>
      </c>
      <c r="I2203" s="2" t="s">
        <v>4847</v>
      </c>
      <c r="J2203" s="3" t="str">
        <f>HYPERLINK("https://www.boe.es/gazeta/dias/1833/08/29/pdfs/GMD-1833-105.pdf#page=1","Abrir facsímil")</f>
        <v>Abrir facsímil</v>
      </c>
      <c r="K2203" s="3" t="s">
        <v>24</v>
      </c>
    </row>
    <row r="2204" spans="1:11" ht="42" customHeight="1">
      <c r="A2204" s="2" t="s">
        <v>4845</v>
      </c>
      <c r="B2204" s="2" t="s">
        <v>4846</v>
      </c>
      <c r="C2204" s="2" t="s">
        <v>33</v>
      </c>
      <c r="D2204" s="2" t="s">
        <v>34</v>
      </c>
      <c r="E2204" s="5" t="s">
        <v>159</v>
      </c>
      <c r="F2204" s="3" t="s">
        <v>160</v>
      </c>
      <c r="G2204" s="3" t="s">
        <v>175</v>
      </c>
      <c r="H2204" s="2" t="s">
        <v>22</v>
      </c>
      <c r="I2204" s="2" t="s">
        <v>4848</v>
      </c>
      <c r="J2204" s="3" t="str">
        <f>HYPERLINK("https://www.boe.es/gazeta/dias/1833/09/24/pdfs/GMD-1833-116.pdf#page=7","Abrir facsímil")</f>
        <v>Abrir facsímil</v>
      </c>
      <c r="K2204" s="3" t="s">
        <v>24</v>
      </c>
    </row>
    <row r="2205" spans="1:11" ht="42" customHeight="1">
      <c r="A2205" s="2" t="s">
        <v>4845</v>
      </c>
      <c r="B2205" s="2" t="s">
        <v>4846</v>
      </c>
      <c r="C2205" s="2" t="s">
        <v>49</v>
      </c>
      <c r="D2205" s="2" t="s">
        <v>50</v>
      </c>
      <c r="E2205" s="5" t="s">
        <v>752</v>
      </c>
      <c r="F2205" s="3" t="s">
        <v>753</v>
      </c>
      <c r="G2205" s="3" t="s">
        <v>37</v>
      </c>
      <c r="H2205" s="2" t="s">
        <v>22</v>
      </c>
      <c r="I2205" s="2" t="s">
        <v>4849</v>
      </c>
      <c r="J2205" s="3" t="str">
        <f>HYPERLINK("https://www.boe.es/gazeta/dias/1833/10/10/pdfs/GMD-1833-124.pdf#page=2","Abrir facsímil")</f>
        <v>Abrir facsímil</v>
      </c>
      <c r="K2205" s="3" t="s">
        <v>24</v>
      </c>
    </row>
    <row r="2206" spans="1:11" ht="42" customHeight="1">
      <c r="A2206" s="2" t="s">
        <v>4845</v>
      </c>
      <c r="B2206" s="2" t="s">
        <v>4846</v>
      </c>
      <c r="C2206" s="2" t="s">
        <v>33</v>
      </c>
      <c r="D2206" s="2" t="s">
        <v>34</v>
      </c>
      <c r="E2206" s="5" t="s">
        <v>859</v>
      </c>
      <c r="F2206" s="3" t="s">
        <v>860</v>
      </c>
      <c r="G2206" s="3" t="s">
        <v>37</v>
      </c>
      <c r="H2206" s="2" t="s">
        <v>22</v>
      </c>
      <c r="I2206" s="2" t="s">
        <v>4850</v>
      </c>
      <c r="J2206" s="3" t="str">
        <f>HYPERLINK("https://www.boe.es/gazeta/dias/1833/10/12/pdfs/GMD-1833-125.pdf#page=2","Abrir facsímil")</f>
        <v>Abrir facsímil</v>
      </c>
      <c r="K2206" s="3" t="s">
        <v>24</v>
      </c>
    </row>
    <row r="2207" spans="1:11" ht="42" customHeight="1">
      <c r="A2207" s="2" t="s">
        <v>4845</v>
      </c>
      <c r="B2207" s="2" t="s">
        <v>4846</v>
      </c>
      <c r="C2207" s="2" t="s">
        <v>49</v>
      </c>
      <c r="D2207" s="2" t="s">
        <v>50</v>
      </c>
      <c r="E2207" s="5" t="s">
        <v>61</v>
      </c>
      <c r="F2207" s="3" t="s">
        <v>62</v>
      </c>
      <c r="G2207" s="3" t="s">
        <v>21</v>
      </c>
      <c r="H2207" s="2" t="s">
        <v>22</v>
      </c>
      <c r="I2207" s="2" t="s">
        <v>4851</v>
      </c>
      <c r="J2207" s="3" t="str">
        <f>HYPERLINK("https://www.boe.es/gazeta/dias/1833/10/15/pdfs/GMD-1833-126.pdf#page=4","Abrir facsímil")</f>
        <v>Abrir facsímil</v>
      </c>
      <c r="K2207" s="3" t="s">
        <v>24</v>
      </c>
    </row>
    <row r="2208" spans="1:11" ht="42" customHeight="1">
      <c r="A2208" s="2" t="s">
        <v>4845</v>
      </c>
      <c r="B2208" s="2" t="s">
        <v>4846</v>
      </c>
      <c r="C2208" s="2" t="s">
        <v>33</v>
      </c>
      <c r="D2208" s="2" t="s">
        <v>191</v>
      </c>
      <c r="E2208" s="5" t="s">
        <v>4728</v>
      </c>
      <c r="F2208" s="3" t="s">
        <v>4729</v>
      </c>
      <c r="G2208" s="3" t="s">
        <v>56</v>
      </c>
      <c r="H2208" s="2" t="s">
        <v>22</v>
      </c>
      <c r="I2208" s="2" t="s">
        <v>4852</v>
      </c>
      <c r="J2208" s="3" t="str">
        <f>HYPERLINK("https://www.boe.es/gazeta/dias/1833/10/16/pdfs/GMD-1833-127E.pdf#page=1","Abrir facsímil")</f>
        <v>Abrir facsímil</v>
      </c>
      <c r="K2208" s="3" t="s">
        <v>24</v>
      </c>
    </row>
    <row r="2209" spans="1:11" ht="42" customHeight="1">
      <c r="A2209" s="2" t="s">
        <v>4845</v>
      </c>
      <c r="B2209" s="2" t="s">
        <v>4846</v>
      </c>
      <c r="C2209" s="2" t="s">
        <v>17</v>
      </c>
      <c r="D2209" s="2" t="s">
        <v>18</v>
      </c>
      <c r="E2209" s="5" t="s">
        <v>466</v>
      </c>
      <c r="F2209" s="3" t="s">
        <v>467</v>
      </c>
      <c r="G2209" s="3" t="s">
        <v>37</v>
      </c>
      <c r="H2209" s="2" t="s">
        <v>22</v>
      </c>
      <c r="I2209" s="2" t="s">
        <v>4853</v>
      </c>
      <c r="J2209" s="3" t="str">
        <f>HYPERLINK("https://www.boe.es/gazeta/dias/1833/10/22/pdfs/GMD-1833-130.pdf#page=2","Abrir facsímil")</f>
        <v>Abrir facsímil</v>
      </c>
      <c r="K2209" s="3" t="s">
        <v>24</v>
      </c>
    </row>
    <row r="2210" spans="1:11" ht="42" customHeight="1">
      <c r="A2210" s="2" t="s">
        <v>4845</v>
      </c>
      <c r="B2210" s="2" t="s">
        <v>4846</v>
      </c>
      <c r="C2210" s="2" t="s">
        <v>17</v>
      </c>
      <c r="D2210" s="2" t="s">
        <v>18</v>
      </c>
      <c r="E2210" s="5" t="s">
        <v>466</v>
      </c>
      <c r="F2210" s="3" t="s">
        <v>467</v>
      </c>
      <c r="G2210" s="3" t="s">
        <v>89</v>
      </c>
      <c r="H2210" s="2" t="s">
        <v>22</v>
      </c>
      <c r="I2210" s="2" t="s">
        <v>4854</v>
      </c>
      <c r="J2210" s="3" t="str">
        <f>HYPERLINK("https://www.boe.es/gazeta/dias/1833/10/22/pdfs/GMD-1833-130.pdf#page=3","Abrir facsímil")</f>
        <v>Abrir facsímil</v>
      </c>
      <c r="K2210" s="3" t="s">
        <v>24</v>
      </c>
    </row>
    <row r="2211" spans="1:11" ht="42" customHeight="1">
      <c r="A2211" s="2" t="s">
        <v>4845</v>
      </c>
      <c r="B2211" s="2" t="s">
        <v>4846</v>
      </c>
      <c r="C2211" s="2" t="s">
        <v>49</v>
      </c>
      <c r="D2211" s="2" t="s">
        <v>50</v>
      </c>
      <c r="E2211" s="5" t="s">
        <v>466</v>
      </c>
      <c r="F2211" s="3" t="s">
        <v>467</v>
      </c>
      <c r="G2211" s="3" t="s">
        <v>21</v>
      </c>
      <c r="H2211" s="2" t="s">
        <v>22</v>
      </c>
      <c r="I2211" s="2" t="s">
        <v>4855</v>
      </c>
      <c r="J2211" s="3" t="str">
        <f>HYPERLINK("https://www.boe.es/gazeta/dias/1833/10/22/pdfs/GMD-1833-130.pdf#page=4","Abrir facsímil")</f>
        <v>Abrir facsímil</v>
      </c>
      <c r="K2211" s="3" t="s">
        <v>24</v>
      </c>
    </row>
    <row r="2212" spans="1:11" ht="42" customHeight="1">
      <c r="A2212" s="2" t="s">
        <v>4845</v>
      </c>
      <c r="B2212" s="2" t="s">
        <v>4846</v>
      </c>
      <c r="C2212" s="2" t="s">
        <v>49</v>
      </c>
      <c r="D2212" s="2" t="s">
        <v>50</v>
      </c>
      <c r="E2212" s="5" t="s">
        <v>426</v>
      </c>
      <c r="F2212" s="3" t="s">
        <v>1257</v>
      </c>
      <c r="G2212" s="3" t="s">
        <v>56</v>
      </c>
      <c r="H2212" s="2" t="s">
        <v>22</v>
      </c>
      <c r="I2212" s="2" t="s">
        <v>4856</v>
      </c>
      <c r="J2212" s="3" t="str">
        <f>HYPERLINK("https://www.boe.es/gazeta/dias/1833/10/31/pdfs/GMD-1833-135.pdf#page=1","Abrir facsímil")</f>
        <v>Abrir facsímil</v>
      </c>
      <c r="K2212" s="3" t="s">
        <v>24</v>
      </c>
    </row>
    <row r="2213" spans="1:11" ht="42" customHeight="1">
      <c r="A2213" s="2" t="s">
        <v>4845</v>
      </c>
      <c r="B2213" s="2" t="s">
        <v>4846</v>
      </c>
      <c r="C2213" s="2" t="s">
        <v>207</v>
      </c>
      <c r="D2213" s="2" t="s">
        <v>18</v>
      </c>
      <c r="E2213" s="5" t="s">
        <v>364</v>
      </c>
      <c r="F2213" s="3" t="s">
        <v>365</v>
      </c>
      <c r="G2213" s="3" t="s">
        <v>37</v>
      </c>
      <c r="H2213" s="2" t="s">
        <v>22</v>
      </c>
      <c r="I2213" s="2" t="s">
        <v>4857</v>
      </c>
      <c r="J2213" s="3" t="str">
        <f>HYPERLINK("https://www.boe.es/gazeta/dias/1833/11/07/pdfs/GMD-1833-139.pdf#page=2","Abrir facsímil")</f>
        <v>Abrir facsímil</v>
      </c>
      <c r="K2213" s="3" t="s">
        <v>24</v>
      </c>
    </row>
    <row r="2214" spans="1:11" ht="42" customHeight="1">
      <c r="A2214" s="2" t="s">
        <v>4845</v>
      </c>
      <c r="B2214" s="2" t="s">
        <v>4846</v>
      </c>
      <c r="C2214" s="2" t="s">
        <v>49</v>
      </c>
      <c r="D2214" s="2" t="s">
        <v>50</v>
      </c>
      <c r="E2214" s="5" t="s">
        <v>1079</v>
      </c>
      <c r="F2214" s="3" t="s">
        <v>1080</v>
      </c>
      <c r="G2214" s="3" t="s">
        <v>37</v>
      </c>
      <c r="H2214" s="2" t="s">
        <v>22</v>
      </c>
      <c r="I2214" s="2" t="s">
        <v>4858</v>
      </c>
      <c r="J2214" s="3" t="str">
        <f>HYPERLINK("https://www.boe.es/gazeta/dias/1833/11/12/pdfs/GMD-1833-141.pdf#page=2","Abrir facsímil")</f>
        <v>Abrir facsímil</v>
      </c>
      <c r="K2214" s="3" t="s">
        <v>24</v>
      </c>
    </row>
    <row r="2215" spans="1:11" ht="42" customHeight="1">
      <c r="A2215" s="2" t="s">
        <v>4845</v>
      </c>
      <c r="B2215" s="2" t="s">
        <v>4846</v>
      </c>
      <c r="C2215" s="2" t="s">
        <v>49</v>
      </c>
      <c r="D2215" s="2" t="s">
        <v>50</v>
      </c>
      <c r="E2215" s="5" t="s">
        <v>324</v>
      </c>
      <c r="F2215" s="3" t="s">
        <v>325</v>
      </c>
      <c r="G2215" s="3" t="s">
        <v>56</v>
      </c>
      <c r="H2215" s="2" t="s">
        <v>22</v>
      </c>
      <c r="I2215" s="2" t="s">
        <v>4859</v>
      </c>
      <c r="J2215" s="3" t="str">
        <f>HYPERLINK("https://www.boe.es/gazeta/dias/1833/11/14/pdfs/GMD-1833-142.pdf#page=1","Abrir facsímil")</f>
        <v>Abrir facsímil</v>
      </c>
      <c r="K2215" s="3" t="s">
        <v>24</v>
      </c>
    </row>
    <row r="2216" spans="1:11" ht="42" customHeight="1">
      <c r="A2216" s="2" t="s">
        <v>4845</v>
      </c>
      <c r="B2216" s="2" t="s">
        <v>4846</v>
      </c>
      <c r="C2216" s="2" t="s">
        <v>26</v>
      </c>
      <c r="D2216" s="2" t="s">
        <v>18</v>
      </c>
      <c r="E2216" s="5" t="s">
        <v>272</v>
      </c>
      <c r="F2216" s="3" t="s">
        <v>273</v>
      </c>
      <c r="G2216" s="3" t="s">
        <v>37</v>
      </c>
      <c r="H2216" s="2" t="s">
        <v>22</v>
      </c>
      <c r="I2216" s="2" t="s">
        <v>4860</v>
      </c>
      <c r="J2216" s="3" t="str">
        <f>HYPERLINK("https://www.boe.es/gazeta/dias/1833/11/19/pdfs/GMD-1833-144.pdf#page=2","Abrir facsímil")</f>
        <v>Abrir facsímil</v>
      </c>
      <c r="K2216" s="3" t="s">
        <v>24</v>
      </c>
    </row>
    <row r="2217" spans="1:11" ht="42" customHeight="1">
      <c r="A2217" s="2" t="s">
        <v>4845</v>
      </c>
      <c r="B2217" s="2" t="s">
        <v>4846</v>
      </c>
      <c r="C2217" s="2" t="s">
        <v>33</v>
      </c>
      <c r="D2217" s="2" t="s">
        <v>34</v>
      </c>
      <c r="E2217" s="5" t="s">
        <v>671</v>
      </c>
      <c r="F2217" s="3" t="s">
        <v>672</v>
      </c>
      <c r="G2217" s="3" t="s">
        <v>56</v>
      </c>
      <c r="H2217" s="2" t="s">
        <v>22</v>
      </c>
      <c r="I2217" s="2" t="s">
        <v>4861</v>
      </c>
      <c r="J2217" s="3" t="str">
        <f>HYPERLINK("https://www.boe.es/gazeta/dias/1833/11/28/pdfs/GMD-1833-151.pdf#page=1","Abrir facsímil")</f>
        <v>Abrir facsímil</v>
      </c>
      <c r="K2217" s="3" t="s">
        <v>24</v>
      </c>
    </row>
    <row r="2218" spans="1:11" ht="42" customHeight="1">
      <c r="A2218" s="2" t="s">
        <v>4845</v>
      </c>
      <c r="B2218" s="2" t="s">
        <v>4846</v>
      </c>
      <c r="C2218" s="2" t="s">
        <v>122</v>
      </c>
      <c r="D2218" s="2" t="s">
        <v>18</v>
      </c>
      <c r="E2218" s="5" t="s">
        <v>787</v>
      </c>
      <c r="F2218" s="3" t="s">
        <v>788</v>
      </c>
      <c r="G2218" s="3" t="s">
        <v>37</v>
      </c>
      <c r="H2218" s="2" t="s">
        <v>22</v>
      </c>
      <c r="I2218" s="2" t="s">
        <v>4862</v>
      </c>
      <c r="J2218" s="3" t="str">
        <f>HYPERLINK("https://www.boe.es/gazeta/dias/1833/11/30/pdfs/GMD-1833-153.pdf#page=2","Abrir facsímil")</f>
        <v>Abrir facsímil</v>
      </c>
      <c r="K2218" s="3" t="s">
        <v>24</v>
      </c>
    </row>
    <row r="2219" spans="1:11" ht="42" customHeight="1">
      <c r="A2219" s="2" t="s">
        <v>4845</v>
      </c>
      <c r="B2219" s="2" t="s">
        <v>4846</v>
      </c>
      <c r="C2219" s="2" t="s">
        <v>33</v>
      </c>
      <c r="D2219" s="2" t="s">
        <v>34</v>
      </c>
      <c r="E2219" s="5" t="s">
        <v>43</v>
      </c>
      <c r="F2219" s="3" t="s">
        <v>44</v>
      </c>
      <c r="G2219" s="3" t="s">
        <v>89</v>
      </c>
      <c r="H2219" s="2" t="s">
        <v>22</v>
      </c>
      <c r="I2219" s="2" t="s">
        <v>4863</v>
      </c>
      <c r="J2219" s="3" t="str">
        <f>HYPERLINK("https://www.boe.es/gazeta/dias/1833/12/07/pdfs/GMD-1833-156.pdf#page=3","Abrir facsímil")</f>
        <v>Abrir facsímil</v>
      </c>
      <c r="K2219" s="3" t="s">
        <v>24</v>
      </c>
    </row>
    <row r="2220" spans="1:11" ht="42" customHeight="1">
      <c r="A2220" s="2" t="s">
        <v>4845</v>
      </c>
      <c r="B2220" s="2" t="s">
        <v>4846</v>
      </c>
      <c r="C2220" s="2" t="s">
        <v>49</v>
      </c>
      <c r="D2220" s="2" t="s">
        <v>50</v>
      </c>
      <c r="E2220" s="5" t="s">
        <v>192</v>
      </c>
      <c r="F2220" s="3" t="s">
        <v>218</v>
      </c>
      <c r="G2220" s="3" t="s">
        <v>56</v>
      </c>
      <c r="H2220" s="2" t="s">
        <v>22</v>
      </c>
      <c r="I2220" s="2" t="s">
        <v>4864</v>
      </c>
      <c r="J2220" s="3" t="str">
        <f>HYPERLINK("https://www.boe.es/gazeta/dias/1833/12/14/pdfs/GMD-1833-159.pdf#page=1","Abrir facsímil")</f>
        <v>Abrir facsímil</v>
      </c>
      <c r="K2220" s="3" t="s">
        <v>24</v>
      </c>
    </row>
    <row r="2221" spans="1:11" ht="42" customHeight="1">
      <c r="A2221" s="2" t="s">
        <v>4845</v>
      </c>
      <c r="B2221" s="2" t="s">
        <v>4846</v>
      </c>
      <c r="C2221" s="2" t="s">
        <v>33</v>
      </c>
      <c r="D2221" s="2" t="s">
        <v>191</v>
      </c>
      <c r="E2221" s="5" t="s">
        <v>192</v>
      </c>
      <c r="F2221" s="3" t="s">
        <v>193</v>
      </c>
      <c r="G2221" s="3" t="s">
        <v>56</v>
      </c>
      <c r="H2221" s="2" t="s">
        <v>22</v>
      </c>
      <c r="I2221" s="2" t="s">
        <v>4865</v>
      </c>
      <c r="J2221" s="3" t="str">
        <f>HYPERLINK("https://www.boe.es/gazeta/dias/1833/12/14/pdfs/GMD-1833-160E.pdf#page=1","Abrir facsímil")</f>
        <v>Abrir facsímil</v>
      </c>
      <c r="K2221" s="3" t="s">
        <v>24</v>
      </c>
    </row>
    <row r="2222" spans="1:11" ht="42" customHeight="1">
      <c r="A2222" s="2" t="s">
        <v>4866</v>
      </c>
      <c r="B2222" s="2" t="s">
        <v>4867</v>
      </c>
      <c r="C2222" s="2" t="s">
        <v>33</v>
      </c>
      <c r="D2222" s="2" t="s">
        <v>34</v>
      </c>
      <c r="E2222" s="5" t="s">
        <v>1371</v>
      </c>
      <c r="F2222" s="3" t="s">
        <v>1372</v>
      </c>
      <c r="G2222" s="3" t="s">
        <v>56</v>
      </c>
      <c r="H2222" s="2" t="s">
        <v>22</v>
      </c>
      <c r="I2222" s="2" t="s">
        <v>4868</v>
      </c>
      <c r="J2222" s="3" t="str">
        <f>HYPERLINK("https://www.boe.es/gazeta/dias/1833/10/17/pdfs/GMD-1833-128.pdf#page=1","Abrir facsímil")</f>
        <v>Abrir facsímil</v>
      </c>
      <c r="K2222" s="3" t="s">
        <v>24</v>
      </c>
    </row>
    <row r="2223" spans="1:11" ht="42" customHeight="1">
      <c r="A2223" s="2" t="s">
        <v>4869</v>
      </c>
      <c r="B2223" s="2" t="s">
        <v>4870</v>
      </c>
      <c r="C2223" s="2" t="s">
        <v>49</v>
      </c>
      <c r="D2223" s="2" t="s">
        <v>50</v>
      </c>
      <c r="E2223" s="5" t="s">
        <v>470</v>
      </c>
      <c r="F2223" s="3" t="s">
        <v>471</v>
      </c>
      <c r="G2223" s="3" t="s">
        <v>45</v>
      </c>
      <c r="H2223" s="2" t="s">
        <v>22</v>
      </c>
      <c r="I2223" s="2" t="s">
        <v>4871</v>
      </c>
      <c r="J2223" s="3" t="str">
        <f>HYPERLINK("https://www.boe.es/gazeta/dias/1833/12/28/pdfs/GMD-1833-166.pdf#page=6","Abrir facsímil")</f>
        <v>Abrir facsímil</v>
      </c>
      <c r="K2223" s="3" t="s">
        <v>24</v>
      </c>
    </row>
    <row r="2224" spans="1:11" ht="42" customHeight="1">
      <c r="A2224" s="2" t="s">
        <v>4872</v>
      </c>
      <c r="B2224" s="2" t="s">
        <v>4872</v>
      </c>
      <c r="C2224" s="2" t="s">
        <v>17</v>
      </c>
      <c r="D2224" s="2" t="s">
        <v>18</v>
      </c>
      <c r="E2224" s="5" t="s">
        <v>72</v>
      </c>
      <c r="F2224" s="3" t="s">
        <v>73</v>
      </c>
      <c r="G2224" s="3" t="s">
        <v>74</v>
      </c>
      <c r="H2224" s="2" t="s">
        <v>22</v>
      </c>
      <c r="I2224" s="2" t="s">
        <v>4873</v>
      </c>
      <c r="J2224" s="3" t="str">
        <f>HYPERLINK("https://www.boe.es/gazeta/dias/1833/11/26/pdfs/GMD-1833-150.pdf#page=2","Abrir facsímil")</f>
        <v>Abrir facsímil</v>
      </c>
      <c r="K2224" s="3" t="s">
        <v>24</v>
      </c>
    </row>
    <row r="2225" spans="1:11" ht="42" customHeight="1">
      <c r="A2225" s="2" t="s">
        <v>4874</v>
      </c>
      <c r="B2225" s="2" t="s">
        <v>4874</v>
      </c>
      <c r="C2225" s="2" t="s">
        <v>49</v>
      </c>
      <c r="D2225" s="2" t="s">
        <v>50</v>
      </c>
      <c r="E2225" s="5" t="s">
        <v>266</v>
      </c>
      <c r="F2225" s="3" t="s">
        <v>267</v>
      </c>
      <c r="G2225" s="3" t="s">
        <v>56</v>
      </c>
      <c r="H2225" s="2" t="s">
        <v>22</v>
      </c>
      <c r="I2225" s="2" t="s">
        <v>4875</v>
      </c>
      <c r="J2225" s="3" t="str">
        <f>HYPERLINK("https://www.boe.es/gazeta/dias/1833/10/05/pdfs/GMD-1833-122.pdf#page=1","Abrir facsímil")</f>
        <v>Abrir facsímil</v>
      </c>
      <c r="K2225" s="3" t="s">
        <v>24</v>
      </c>
    </row>
    <row r="2226" spans="1:11" ht="42" customHeight="1">
      <c r="A2226" s="2" t="s">
        <v>4876</v>
      </c>
      <c r="B2226" s="2" t="s">
        <v>4876</v>
      </c>
      <c r="C2226" s="2" t="s">
        <v>17</v>
      </c>
      <c r="D2226" s="2" t="s">
        <v>18</v>
      </c>
      <c r="E2226" s="5" t="s">
        <v>2600</v>
      </c>
      <c r="F2226" s="3" t="s">
        <v>2601</v>
      </c>
      <c r="G2226" s="3" t="s">
        <v>89</v>
      </c>
      <c r="H2226" s="2" t="s">
        <v>22</v>
      </c>
      <c r="I2226" s="2" t="s">
        <v>4877</v>
      </c>
      <c r="J2226" s="3" t="str">
        <f>HYPERLINK("https://www.boe.es/gazeta/dias/1833/12/10/pdfs/GMD-1833-157.pdf#page=3","Abrir facsímil")</f>
        <v>Abrir facsímil</v>
      </c>
      <c r="K2226" s="3" t="s">
        <v>24</v>
      </c>
    </row>
    <row r="2227" spans="1:11" ht="42" customHeight="1">
      <c r="A2227" s="2" t="s">
        <v>4878</v>
      </c>
      <c r="B2227" s="2" t="s">
        <v>4878</v>
      </c>
      <c r="C2227" s="2" t="s">
        <v>17</v>
      </c>
      <c r="D2227" s="2" t="s">
        <v>18</v>
      </c>
      <c r="E2227" s="5" t="s">
        <v>1138</v>
      </c>
      <c r="F2227" s="3" t="s">
        <v>1139</v>
      </c>
      <c r="G2227" s="3" t="s">
        <v>21</v>
      </c>
      <c r="H2227" s="2" t="s">
        <v>22</v>
      </c>
      <c r="I2227" s="2" t="s">
        <v>4879</v>
      </c>
      <c r="J2227" s="3" t="str">
        <f>HYPERLINK("https://www.boe.es/gazeta/dias/1833/10/26/pdfs/GMD-1833-132.pdf#page=4","Abrir facsímil")</f>
        <v>Abrir facsímil</v>
      </c>
      <c r="K2227" s="3" t="s">
        <v>24</v>
      </c>
    </row>
    <row r="2228" spans="1:11" ht="42" customHeight="1">
      <c r="A2228" s="2" t="s">
        <v>4880</v>
      </c>
      <c r="B2228" s="2" t="s">
        <v>4880</v>
      </c>
      <c r="C2228" s="2" t="s">
        <v>26</v>
      </c>
      <c r="D2228" s="2" t="s">
        <v>18</v>
      </c>
      <c r="E2228" s="5" t="s">
        <v>671</v>
      </c>
      <c r="F2228" s="3" t="s">
        <v>672</v>
      </c>
      <c r="G2228" s="3" t="s">
        <v>37</v>
      </c>
      <c r="H2228" s="2" t="s">
        <v>22</v>
      </c>
      <c r="I2228" s="2" t="s">
        <v>4881</v>
      </c>
      <c r="J2228" s="3" t="str">
        <f>HYPERLINK("https://www.boe.es/gazeta/dias/1833/11/28/pdfs/GMD-1833-151.pdf#page=2","Abrir facsímil")</f>
        <v>Abrir facsímil</v>
      </c>
      <c r="K2228" s="3" t="s">
        <v>24</v>
      </c>
    </row>
    <row r="2229" spans="1:11" ht="42" customHeight="1">
      <c r="A2229" s="2" t="s">
        <v>4882</v>
      </c>
      <c r="B2229" s="2" t="s">
        <v>4882</v>
      </c>
      <c r="C2229" s="2" t="s">
        <v>26</v>
      </c>
      <c r="D2229" s="2" t="s">
        <v>18</v>
      </c>
      <c r="E2229" s="5" t="s">
        <v>43</v>
      </c>
      <c r="F2229" s="3" t="s">
        <v>44</v>
      </c>
      <c r="G2229" s="3" t="s">
        <v>21</v>
      </c>
      <c r="H2229" s="2" t="s">
        <v>22</v>
      </c>
      <c r="I2229" s="2" t="s">
        <v>4883</v>
      </c>
      <c r="J2229" s="3" t="str">
        <f>HYPERLINK("https://www.boe.es/gazeta/dias/1833/12/07/pdfs/GMD-1833-156.pdf#page=4","Abrir facsímil")</f>
        <v>Abrir facsímil</v>
      </c>
      <c r="K2229" s="3" t="s">
        <v>24</v>
      </c>
    </row>
    <row r="2230" spans="1:11" ht="42" customHeight="1">
      <c r="A2230" s="2" t="s">
        <v>4884</v>
      </c>
      <c r="B2230" s="2" t="s">
        <v>4884</v>
      </c>
      <c r="C2230" s="2" t="s">
        <v>26</v>
      </c>
      <c r="D2230" s="2" t="s">
        <v>18</v>
      </c>
      <c r="E2230" s="5" t="s">
        <v>478</v>
      </c>
      <c r="F2230" s="3" t="s">
        <v>479</v>
      </c>
      <c r="G2230" s="3" t="s">
        <v>21</v>
      </c>
      <c r="H2230" s="2" t="s">
        <v>22</v>
      </c>
      <c r="I2230" s="2" t="s">
        <v>4885</v>
      </c>
      <c r="J2230" s="3" t="str">
        <f>HYPERLINK("https://www.boe.es/gazeta/dias/1833/10/19/pdfs/GMD-1833-129.pdf#page=4","Abrir facsímil")</f>
        <v>Abrir facsímil</v>
      </c>
      <c r="K2230" s="3" t="s">
        <v>24</v>
      </c>
    </row>
    <row r="2231" spans="1:11" ht="42" customHeight="1">
      <c r="A2231" s="2" t="s">
        <v>4886</v>
      </c>
      <c r="B2231" s="2" t="s">
        <v>4886</v>
      </c>
      <c r="C2231" s="2" t="s">
        <v>33</v>
      </c>
      <c r="D2231" s="2" t="s">
        <v>34</v>
      </c>
      <c r="E2231" s="5" t="s">
        <v>452</v>
      </c>
      <c r="F2231" s="3" t="s">
        <v>453</v>
      </c>
      <c r="G2231" s="3" t="s">
        <v>127</v>
      </c>
      <c r="H2231" s="2" t="s">
        <v>22</v>
      </c>
      <c r="I2231" s="2" t="s">
        <v>4887</v>
      </c>
      <c r="J2231" s="3" t="str">
        <f>HYPERLINK("https://www.boe.es/gazeta/dias/1833/12/17/pdfs/GMD-1833-161.pdf#page=5","Abrir facsímil")</f>
        <v>Abrir facsímil</v>
      </c>
      <c r="K2231" s="3" t="s">
        <v>24</v>
      </c>
    </row>
    <row r="2232" spans="1:11" ht="42" customHeight="1">
      <c r="A2232" s="2" t="s">
        <v>4888</v>
      </c>
      <c r="B2232" s="2" t="s">
        <v>4889</v>
      </c>
      <c r="C2232" s="2" t="s">
        <v>33</v>
      </c>
      <c r="D2232" s="2" t="s">
        <v>34</v>
      </c>
      <c r="E2232" s="5" t="s">
        <v>233</v>
      </c>
      <c r="F2232" s="3" t="s">
        <v>234</v>
      </c>
      <c r="G2232" s="3" t="s">
        <v>21</v>
      </c>
      <c r="H2232" s="2" t="s">
        <v>22</v>
      </c>
      <c r="I2232" s="2" t="s">
        <v>4890</v>
      </c>
      <c r="J2232" s="3" t="str">
        <f>HYPERLINK("https://www.boe.es/gazeta/dias/1833/11/21/pdfs/GMD-1833-146.pdf#page=4","Abrir facsímil")</f>
        <v>Abrir facsímil</v>
      </c>
      <c r="K2232" s="3" t="s">
        <v>24</v>
      </c>
    </row>
    <row r="2233" spans="1:11" ht="42" customHeight="1">
      <c r="A2233" s="2" t="s">
        <v>4891</v>
      </c>
      <c r="B2233" s="2" t="s">
        <v>4892</v>
      </c>
      <c r="C2233" s="2" t="s">
        <v>49</v>
      </c>
      <c r="D2233" s="2" t="s">
        <v>50</v>
      </c>
      <c r="E2233" s="5" t="s">
        <v>1138</v>
      </c>
      <c r="F2233" s="3" t="s">
        <v>1139</v>
      </c>
      <c r="G2233" s="3" t="s">
        <v>45</v>
      </c>
      <c r="H2233" s="2" t="s">
        <v>22</v>
      </c>
      <c r="I2233" s="2" t="s">
        <v>4893</v>
      </c>
      <c r="J2233" s="3" t="str">
        <f>HYPERLINK("https://www.boe.es/gazeta/dias/1833/10/26/pdfs/GMD-1833-132.pdf#page=6","Abrir facsímil")</f>
        <v>Abrir facsímil</v>
      </c>
      <c r="K2233" s="3" t="s">
        <v>24</v>
      </c>
    </row>
    <row r="2234" spans="1:11" ht="42" customHeight="1">
      <c r="A2234" s="2" t="s">
        <v>4894</v>
      </c>
      <c r="B2234" s="2" t="s">
        <v>4894</v>
      </c>
      <c r="C2234" s="2" t="s">
        <v>33</v>
      </c>
      <c r="D2234" s="2" t="s">
        <v>34</v>
      </c>
      <c r="E2234" s="5" t="s">
        <v>1017</v>
      </c>
      <c r="F2234" s="3" t="s">
        <v>1018</v>
      </c>
      <c r="G2234" s="3" t="s">
        <v>56</v>
      </c>
      <c r="H2234" s="2" t="s">
        <v>22</v>
      </c>
      <c r="I2234" s="2" t="s">
        <v>4895</v>
      </c>
      <c r="J2234" s="3" t="str">
        <f>HYPERLINK("https://www.boe.es/gazeta/dias/1833/10/08/pdfs/GMD-1833-123.pdf#page=1","Abrir facsímil")</f>
        <v>Abrir facsímil</v>
      </c>
      <c r="K2234" s="3" t="s">
        <v>24</v>
      </c>
    </row>
    <row r="2235" spans="1:11" ht="42" customHeight="1">
      <c r="A2235" s="2" t="s">
        <v>4896</v>
      </c>
      <c r="B2235" s="2" t="s">
        <v>4896</v>
      </c>
      <c r="C2235" s="2" t="s">
        <v>26</v>
      </c>
      <c r="D2235" s="2" t="s">
        <v>18</v>
      </c>
      <c r="E2235" s="5" t="s">
        <v>233</v>
      </c>
      <c r="F2235" s="3" t="s">
        <v>234</v>
      </c>
      <c r="G2235" s="3" t="s">
        <v>37</v>
      </c>
      <c r="H2235" s="2" t="s">
        <v>22</v>
      </c>
      <c r="I2235" s="2" t="s">
        <v>4897</v>
      </c>
      <c r="J2235" s="3" t="str">
        <f>HYPERLINK("https://www.boe.es/gazeta/dias/1833/11/21/pdfs/GMD-1833-146.pdf#page=2","Abrir facsímil")</f>
        <v>Abrir facsímil</v>
      </c>
      <c r="K2235" s="3" t="s">
        <v>24</v>
      </c>
    </row>
    <row r="2236" spans="1:11" ht="42" customHeight="1">
      <c r="A2236" s="2" t="s">
        <v>4898</v>
      </c>
      <c r="B2236" s="2" t="s">
        <v>4898</v>
      </c>
      <c r="C2236" s="2" t="s">
        <v>26</v>
      </c>
      <c r="D2236" s="2" t="s">
        <v>18</v>
      </c>
      <c r="E2236" s="5" t="s">
        <v>752</v>
      </c>
      <c r="F2236" s="3" t="s">
        <v>753</v>
      </c>
      <c r="G2236" s="3" t="s">
        <v>56</v>
      </c>
      <c r="H2236" s="2" t="s">
        <v>22</v>
      </c>
      <c r="I2236" s="2" t="s">
        <v>4899</v>
      </c>
      <c r="J2236" s="3" t="str">
        <f>HYPERLINK("https://www.boe.es/gazeta/dias/1833/10/10/pdfs/GMD-1833-124.pdf#page=1","Abrir facsímil")</f>
        <v>Abrir facsímil</v>
      </c>
      <c r="K2236" s="3" t="s">
        <v>24</v>
      </c>
    </row>
    <row r="2237" spans="1:11" ht="42" customHeight="1">
      <c r="A2237" s="2" t="s">
        <v>4900</v>
      </c>
      <c r="B2237" s="2" t="s">
        <v>4900</v>
      </c>
      <c r="C2237" s="2" t="s">
        <v>17</v>
      </c>
      <c r="D2237" s="2" t="s">
        <v>18</v>
      </c>
      <c r="E2237" s="5" t="s">
        <v>364</v>
      </c>
      <c r="F2237" s="3" t="s">
        <v>365</v>
      </c>
      <c r="G2237" s="3" t="s">
        <v>37</v>
      </c>
      <c r="H2237" s="2" t="s">
        <v>22</v>
      </c>
      <c r="I2237" s="2" t="s">
        <v>4901</v>
      </c>
      <c r="J2237" s="3" t="str">
        <f>HYPERLINK("https://www.boe.es/gazeta/dias/1833/11/07/pdfs/GMD-1833-139.pdf#page=2","Abrir facsímil")</f>
        <v>Abrir facsímil</v>
      </c>
      <c r="K2237" s="3" t="s">
        <v>24</v>
      </c>
    </row>
    <row r="2238" spans="1:11" ht="42" customHeight="1">
      <c r="A2238" s="2" t="s">
        <v>4900</v>
      </c>
      <c r="B2238" s="2" t="s">
        <v>4900</v>
      </c>
      <c r="C2238" s="2" t="s">
        <v>49</v>
      </c>
      <c r="D2238" s="2" t="s">
        <v>50</v>
      </c>
      <c r="E2238" s="5" t="s">
        <v>409</v>
      </c>
      <c r="F2238" s="3" t="s">
        <v>410</v>
      </c>
      <c r="G2238" s="3" t="s">
        <v>56</v>
      </c>
      <c r="H2238" s="2" t="s">
        <v>22</v>
      </c>
      <c r="I2238" s="2" t="s">
        <v>4902</v>
      </c>
      <c r="J2238" s="3" t="str">
        <f>HYPERLINK("https://www.boe.es/gazeta/dias/1833/11/23/pdfs/GMD-1833-147.pdf#page=1","Abrir facsímil")</f>
        <v>Abrir facsímil</v>
      </c>
      <c r="K2238" s="3" t="s">
        <v>24</v>
      </c>
    </row>
    <row r="2239" spans="1:11" ht="42" customHeight="1">
      <c r="A2239" s="2" t="s">
        <v>4903</v>
      </c>
      <c r="B2239" s="2" t="s">
        <v>4903</v>
      </c>
      <c r="C2239" s="2" t="s">
        <v>33</v>
      </c>
      <c r="D2239" s="2" t="s">
        <v>34</v>
      </c>
      <c r="E2239" s="5" t="s">
        <v>266</v>
      </c>
      <c r="F2239" s="3" t="s">
        <v>267</v>
      </c>
      <c r="G2239" s="3" t="s">
        <v>268</v>
      </c>
      <c r="H2239" s="2" t="s">
        <v>22</v>
      </c>
      <c r="I2239" s="2" t="s">
        <v>4904</v>
      </c>
      <c r="J2239" s="3" t="str">
        <f>HYPERLINK("https://www.boe.es/gazeta/dias/1833/10/05/pdfs/GMD-1833-122.pdf#page=3","Abrir facsímil")</f>
        <v>Abrir facsímil</v>
      </c>
      <c r="K2239" s="3" t="s">
        <v>24</v>
      </c>
    </row>
    <row r="2240" spans="1:11" ht="42" customHeight="1">
      <c r="A2240" s="2" t="s">
        <v>4905</v>
      </c>
      <c r="B2240" s="2" t="s">
        <v>4905</v>
      </c>
      <c r="C2240" s="2" t="s">
        <v>26</v>
      </c>
      <c r="D2240" s="2" t="s">
        <v>18</v>
      </c>
      <c r="E2240" s="5" t="s">
        <v>277</v>
      </c>
      <c r="F2240" s="3" t="s">
        <v>278</v>
      </c>
      <c r="G2240" s="3" t="s">
        <v>45</v>
      </c>
      <c r="H2240" s="2" t="s">
        <v>22</v>
      </c>
      <c r="I2240" s="2" t="s">
        <v>4906</v>
      </c>
      <c r="J2240" s="3" t="str">
        <f>HYPERLINK("https://www.boe.es/gazeta/dias/1833/12/12/pdfs/GMD-1833-158.pdf#page=6","Abrir facsímil")</f>
        <v>Abrir facsímil</v>
      </c>
      <c r="K2240" s="3" t="s">
        <v>24</v>
      </c>
    </row>
    <row r="2241" spans="1:11" ht="42" customHeight="1">
      <c r="A2241" s="2" t="s">
        <v>4907</v>
      </c>
      <c r="B2241" s="2" t="s">
        <v>4907</v>
      </c>
      <c r="C2241" s="2" t="s">
        <v>33</v>
      </c>
      <c r="D2241" s="2" t="s">
        <v>34</v>
      </c>
      <c r="E2241" s="5" t="s">
        <v>150</v>
      </c>
      <c r="F2241" s="3" t="s">
        <v>151</v>
      </c>
      <c r="G2241" s="3" t="s">
        <v>21</v>
      </c>
      <c r="H2241" s="2" t="s">
        <v>22</v>
      </c>
      <c r="I2241" s="2" t="s">
        <v>4908</v>
      </c>
      <c r="J2241" s="3" t="str">
        <f>HYPERLINK("https://www.boe.es/gazeta/dias/1833/10/24/pdfs/GMD-1833-131.pdf#page=4","Abrir facsímil")</f>
        <v>Abrir facsímil</v>
      </c>
      <c r="K2241" s="3" t="s">
        <v>24</v>
      </c>
    </row>
    <row r="2242" spans="1:11" ht="42" customHeight="1">
      <c r="A2242" s="2" t="s">
        <v>4909</v>
      </c>
      <c r="B2242" s="2" t="s">
        <v>4909</v>
      </c>
      <c r="C2242" s="2" t="s">
        <v>49</v>
      </c>
      <c r="D2242" s="2" t="s">
        <v>50</v>
      </c>
      <c r="E2242" s="5" t="s">
        <v>671</v>
      </c>
      <c r="F2242" s="3" t="s">
        <v>672</v>
      </c>
      <c r="G2242" s="3" t="s">
        <v>37</v>
      </c>
      <c r="H2242" s="2" t="s">
        <v>22</v>
      </c>
      <c r="I2242" s="2" t="s">
        <v>4910</v>
      </c>
      <c r="J2242" s="3" t="str">
        <f>HYPERLINK("https://www.boe.es/gazeta/dias/1833/11/28/pdfs/GMD-1833-151.pdf#page=2","Abrir facsímil")</f>
        <v>Abrir facsímil</v>
      </c>
      <c r="K2242" s="3" t="s">
        <v>24</v>
      </c>
    </row>
    <row r="2243" spans="1:11" ht="42" customHeight="1">
      <c r="A2243" s="2" t="s">
        <v>4911</v>
      </c>
      <c r="B2243" s="2" t="s">
        <v>4911</v>
      </c>
      <c r="C2243" s="2" t="s">
        <v>207</v>
      </c>
      <c r="D2243" s="2" t="s">
        <v>18</v>
      </c>
      <c r="E2243" s="5" t="s">
        <v>787</v>
      </c>
      <c r="F2243" s="3" t="s">
        <v>788</v>
      </c>
      <c r="G2243" s="3" t="s">
        <v>56</v>
      </c>
      <c r="H2243" s="2" t="s">
        <v>22</v>
      </c>
      <c r="I2243" s="2" t="s">
        <v>4912</v>
      </c>
      <c r="J2243" s="3" t="str">
        <f>HYPERLINK("https://www.boe.es/gazeta/dias/1833/11/30/pdfs/GMD-1833-153.pdf#page=1","Abrir facsímil")</f>
        <v>Abrir facsímil</v>
      </c>
      <c r="K2243" s="3" t="s">
        <v>24</v>
      </c>
    </row>
    <row r="2244" spans="1:11" ht="42" customHeight="1">
      <c r="A2244" s="2" t="s">
        <v>4913</v>
      </c>
      <c r="B2244" s="2" t="s">
        <v>4913</v>
      </c>
      <c r="C2244" s="2" t="s">
        <v>122</v>
      </c>
      <c r="D2244" s="2" t="s">
        <v>18</v>
      </c>
      <c r="E2244" s="5" t="s">
        <v>1010</v>
      </c>
      <c r="F2244" s="3" t="s">
        <v>1011</v>
      </c>
      <c r="G2244" s="3" t="s">
        <v>37</v>
      </c>
      <c r="H2244" s="2" t="s">
        <v>22</v>
      </c>
      <c r="I2244" s="2" t="s">
        <v>4914</v>
      </c>
      <c r="J2244" s="3" t="str">
        <f>HYPERLINK("https://www.boe.es/gazeta/dias/1833/12/24/pdfs/GMD-1833-164.pdf#page=2","Abrir facsímil")</f>
        <v>Abrir facsímil</v>
      </c>
      <c r="K2244" s="3" t="s">
        <v>24</v>
      </c>
    </row>
    <row r="2245" spans="1:11" ht="42" customHeight="1">
      <c r="A2245" s="2" t="s">
        <v>4915</v>
      </c>
      <c r="B2245" s="2" t="s">
        <v>4915</v>
      </c>
      <c r="C2245" s="2" t="s">
        <v>26</v>
      </c>
      <c r="D2245" s="2" t="s">
        <v>18</v>
      </c>
      <c r="E2245" s="5" t="s">
        <v>478</v>
      </c>
      <c r="F2245" s="3" t="s">
        <v>479</v>
      </c>
      <c r="G2245" s="3" t="s">
        <v>21</v>
      </c>
      <c r="H2245" s="2" t="s">
        <v>22</v>
      </c>
      <c r="I2245" s="2" t="s">
        <v>4916</v>
      </c>
      <c r="J2245" s="3" t="str">
        <f>HYPERLINK("https://www.boe.es/gazeta/dias/1833/10/19/pdfs/GMD-1833-129.pdf#page=4","Abrir facsímil")</f>
        <v>Abrir facsímil</v>
      </c>
      <c r="K2245" s="3" t="s">
        <v>24</v>
      </c>
    </row>
    <row r="2246" spans="1:11" ht="42" customHeight="1">
      <c r="A2246" s="2" t="s">
        <v>4917</v>
      </c>
      <c r="B2246" s="2" t="s">
        <v>4917</v>
      </c>
      <c r="C2246" s="2" t="s">
        <v>33</v>
      </c>
      <c r="D2246" s="2" t="s">
        <v>34</v>
      </c>
      <c r="E2246" s="5" t="s">
        <v>787</v>
      </c>
      <c r="F2246" s="3" t="s">
        <v>788</v>
      </c>
      <c r="G2246" s="3" t="s">
        <v>37</v>
      </c>
      <c r="H2246" s="2" t="s">
        <v>22</v>
      </c>
      <c r="I2246" s="2" t="s">
        <v>4918</v>
      </c>
      <c r="J2246" s="3" t="str">
        <f>HYPERLINK("https://www.boe.es/gazeta/dias/1833/11/30/pdfs/GMD-1833-153.pdf#page=2","Abrir facsímil")</f>
        <v>Abrir facsímil</v>
      </c>
      <c r="K2246" s="3" t="s">
        <v>24</v>
      </c>
    </row>
    <row r="2247" spans="1:11" ht="42" customHeight="1">
      <c r="A2247" s="2" t="s">
        <v>4919</v>
      </c>
      <c r="B2247" s="2" t="s">
        <v>4919</v>
      </c>
      <c r="C2247" s="2" t="s">
        <v>122</v>
      </c>
      <c r="D2247" s="2" t="s">
        <v>18</v>
      </c>
      <c r="E2247" s="5" t="s">
        <v>364</v>
      </c>
      <c r="F2247" s="3" t="s">
        <v>365</v>
      </c>
      <c r="G2247" s="3" t="s">
        <v>56</v>
      </c>
      <c r="H2247" s="2" t="s">
        <v>22</v>
      </c>
      <c r="I2247" s="2" t="s">
        <v>4920</v>
      </c>
      <c r="J2247" s="3" t="str">
        <f>HYPERLINK("https://www.boe.es/gazeta/dias/1833/11/07/pdfs/GMD-1833-139.pdf#page=1","Abrir facsímil")</f>
        <v>Abrir facsímil</v>
      </c>
      <c r="K2247" s="3" t="s">
        <v>24</v>
      </c>
    </row>
    <row r="2248" spans="1:11" ht="42" customHeight="1">
      <c r="A2248" s="2" t="s">
        <v>4921</v>
      </c>
      <c r="B2248" s="2" t="s">
        <v>4921</v>
      </c>
      <c r="C2248" s="2" t="s">
        <v>207</v>
      </c>
      <c r="D2248" s="2" t="s">
        <v>18</v>
      </c>
      <c r="E2248" s="5" t="s">
        <v>266</v>
      </c>
      <c r="F2248" s="3" t="s">
        <v>267</v>
      </c>
      <c r="G2248" s="3" t="s">
        <v>37</v>
      </c>
      <c r="H2248" s="2" t="s">
        <v>22</v>
      </c>
      <c r="I2248" s="2" t="s">
        <v>4922</v>
      </c>
      <c r="J2248" s="3" t="str">
        <f>HYPERLINK("https://www.boe.es/gazeta/dias/1833/10/05/pdfs/GMD-1833-122.pdf#page=2","Abrir facsímil")</f>
        <v>Abrir facsímil</v>
      </c>
      <c r="K2248" s="3" t="s">
        <v>24</v>
      </c>
    </row>
    <row r="2249" spans="1:11" ht="42" customHeight="1">
      <c r="A2249" s="2" t="s">
        <v>4923</v>
      </c>
      <c r="B2249" s="2" t="s">
        <v>4924</v>
      </c>
      <c r="C2249" s="2" t="s">
        <v>49</v>
      </c>
      <c r="D2249" s="2" t="s">
        <v>50</v>
      </c>
      <c r="E2249" s="5" t="s">
        <v>671</v>
      </c>
      <c r="F2249" s="3" t="s">
        <v>672</v>
      </c>
      <c r="G2249" s="3" t="s">
        <v>37</v>
      </c>
      <c r="H2249" s="2" t="s">
        <v>22</v>
      </c>
      <c r="I2249" s="2" t="s">
        <v>4925</v>
      </c>
      <c r="J2249" s="3" t="str">
        <f>HYPERLINK("https://www.boe.es/gazeta/dias/1833/11/28/pdfs/GMD-1833-151.pdf#page=2","Abrir facsímil")</f>
        <v>Abrir facsímil</v>
      </c>
      <c r="K2249" s="3" t="s">
        <v>24</v>
      </c>
    </row>
    <row r="2250" spans="1:11" ht="42" customHeight="1">
      <c r="A2250" s="2" t="s">
        <v>4926</v>
      </c>
      <c r="B2250" s="2" t="s">
        <v>4926</v>
      </c>
      <c r="C2250" s="2" t="s">
        <v>49</v>
      </c>
      <c r="D2250" s="2" t="s">
        <v>50</v>
      </c>
      <c r="E2250" s="5" t="s">
        <v>485</v>
      </c>
      <c r="F2250" s="3" t="s">
        <v>486</v>
      </c>
      <c r="G2250" s="3" t="s">
        <v>1708</v>
      </c>
      <c r="H2250" s="2" t="s">
        <v>22</v>
      </c>
      <c r="I2250" s="2" t="s">
        <v>4927</v>
      </c>
      <c r="J2250" s="3" t="str">
        <f>HYPERLINK("https://www.boe.es/gazeta/dias/1833/12/19/pdfs/GMD-1833-162.pdf#page=2","Abrir facsímil")</f>
        <v>Abrir facsímil</v>
      </c>
      <c r="K2250" s="3" t="s">
        <v>24</v>
      </c>
    </row>
    <row r="2251" spans="1:11" ht="42" customHeight="1">
      <c r="A2251" s="2" t="s">
        <v>4928</v>
      </c>
      <c r="B2251" s="2" t="s">
        <v>4928</v>
      </c>
      <c r="C2251" s="2" t="s">
        <v>26</v>
      </c>
      <c r="D2251" s="2" t="s">
        <v>18</v>
      </c>
      <c r="E2251" s="5" t="s">
        <v>43</v>
      </c>
      <c r="F2251" s="3" t="s">
        <v>44</v>
      </c>
      <c r="G2251" s="3" t="s">
        <v>21</v>
      </c>
      <c r="H2251" s="2" t="s">
        <v>22</v>
      </c>
      <c r="I2251" s="2" t="s">
        <v>4929</v>
      </c>
      <c r="J2251" s="3" t="str">
        <f>HYPERLINK("https://www.boe.es/gazeta/dias/1833/12/07/pdfs/GMD-1833-156.pdf#page=4","Abrir facsímil")</f>
        <v>Abrir facsímil</v>
      </c>
      <c r="K2251" s="3" t="s">
        <v>24</v>
      </c>
    </row>
    <row r="2252" spans="1:11" ht="42" customHeight="1">
      <c r="A2252" s="2" t="s">
        <v>4928</v>
      </c>
      <c r="B2252" s="2" t="s">
        <v>4928</v>
      </c>
      <c r="C2252" s="2" t="s">
        <v>33</v>
      </c>
      <c r="D2252" s="2" t="s">
        <v>34</v>
      </c>
      <c r="E2252" s="5" t="s">
        <v>192</v>
      </c>
      <c r="F2252" s="3" t="s">
        <v>218</v>
      </c>
      <c r="G2252" s="3" t="s">
        <v>219</v>
      </c>
      <c r="H2252" s="2" t="s">
        <v>22</v>
      </c>
      <c r="I2252" s="2" t="s">
        <v>4930</v>
      </c>
      <c r="J2252" s="3" t="str">
        <f>HYPERLINK("https://www.boe.es/gazeta/dias/1833/12/14/pdfs/GMD-1833-159.pdf#page=4","Abrir facsímil")</f>
        <v>Abrir facsímil</v>
      </c>
      <c r="K2252" s="3" t="s">
        <v>24</v>
      </c>
    </row>
    <row r="2253" spans="1:11" ht="42" customHeight="1">
      <c r="A2253" s="2" t="s">
        <v>4931</v>
      </c>
      <c r="B2253" s="2" t="s">
        <v>4931</v>
      </c>
      <c r="C2253" s="2" t="s">
        <v>33</v>
      </c>
      <c r="D2253" s="2" t="s">
        <v>34</v>
      </c>
      <c r="E2253" s="5" t="s">
        <v>241</v>
      </c>
      <c r="F2253" s="3" t="s">
        <v>242</v>
      </c>
      <c r="G2253" s="3" t="s">
        <v>56</v>
      </c>
      <c r="H2253" s="2" t="s">
        <v>22</v>
      </c>
      <c r="I2253" s="2" t="s">
        <v>4932</v>
      </c>
      <c r="J2253" s="3" t="str">
        <f>HYPERLINK("https://www.boe.es/gazeta/dias/1833/11/09/pdfs/GMD-1833-140.pdf#page=1","Abrir facsímil")</f>
        <v>Abrir facsímil</v>
      </c>
      <c r="K2253" s="3" t="s">
        <v>24</v>
      </c>
    </row>
    <row r="2254" spans="1:11" ht="42" customHeight="1">
      <c r="A2254" s="2" t="s">
        <v>4933</v>
      </c>
      <c r="B2254" s="2" t="s">
        <v>4933</v>
      </c>
      <c r="C2254" s="2" t="s">
        <v>49</v>
      </c>
      <c r="D2254" s="2" t="s">
        <v>50</v>
      </c>
      <c r="E2254" s="5" t="s">
        <v>787</v>
      </c>
      <c r="F2254" s="3" t="s">
        <v>788</v>
      </c>
      <c r="G2254" s="3" t="s">
        <v>21</v>
      </c>
      <c r="H2254" s="2" t="s">
        <v>22</v>
      </c>
      <c r="I2254" s="2" t="s">
        <v>4934</v>
      </c>
      <c r="J2254" s="3" t="str">
        <f>HYPERLINK("https://www.boe.es/gazeta/dias/1833/11/30/pdfs/GMD-1833-153.pdf#page=4","Abrir facsímil")</f>
        <v>Abrir facsímil</v>
      </c>
      <c r="K2254" s="3" t="s">
        <v>24</v>
      </c>
    </row>
    <row r="2255" spans="1:11" ht="42" customHeight="1">
      <c r="A2255" s="2" t="s">
        <v>4933</v>
      </c>
      <c r="B2255" s="2" t="s">
        <v>4933</v>
      </c>
      <c r="C2255" s="2" t="s">
        <v>26</v>
      </c>
      <c r="D2255" s="2" t="s">
        <v>18</v>
      </c>
      <c r="E2255" s="5" t="s">
        <v>470</v>
      </c>
      <c r="F2255" s="3" t="s">
        <v>471</v>
      </c>
      <c r="G2255" s="3" t="s">
        <v>89</v>
      </c>
      <c r="H2255" s="2" t="s">
        <v>22</v>
      </c>
      <c r="I2255" s="2" t="s">
        <v>4935</v>
      </c>
      <c r="J2255" s="3" t="str">
        <f>HYPERLINK("https://www.boe.es/gazeta/dias/1833/12/28/pdfs/GMD-1833-166.pdf#page=3","Abrir facsímil")</f>
        <v>Abrir facsímil</v>
      </c>
      <c r="K2255" s="3" t="s">
        <v>24</v>
      </c>
    </row>
    <row r="2256" spans="1:11" ht="42" customHeight="1">
      <c r="A2256" s="2" t="s">
        <v>4936</v>
      </c>
      <c r="B2256" s="2" t="s">
        <v>4937</v>
      </c>
      <c r="C2256" s="2" t="s">
        <v>26</v>
      </c>
      <c r="D2256" s="2" t="s">
        <v>18</v>
      </c>
      <c r="E2256" s="5" t="s">
        <v>19</v>
      </c>
      <c r="F2256" s="3" t="s">
        <v>20</v>
      </c>
      <c r="G2256" s="3" t="s">
        <v>21</v>
      </c>
      <c r="H2256" s="2" t="s">
        <v>22</v>
      </c>
      <c r="I2256" s="2" t="s">
        <v>4938</v>
      </c>
      <c r="J2256" s="3" t="str">
        <f>HYPERLINK("https://www.boe.es/gazeta/dias/1833/09/07/pdfs/GMD-1833-109.pdf#page=4","Abrir facsímil")</f>
        <v>Abrir facsímil</v>
      </c>
      <c r="K2256" s="3" t="s">
        <v>24</v>
      </c>
    </row>
    <row r="2257" spans="1:11" ht="42" customHeight="1">
      <c r="A2257" s="2" t="s">
        <v>4939</v>
      </c>
      <c r="B2257" s="2" t="s">
        <v>4939</v>
      </c>
      <c r="C2257" s="2" t="s">
        <v>33</v>
      </c>
      <c r="D2257" s="2" t="s">
        <v>34</v>
      </c>
      <c r="E2257" s="5" t="s">
        <v>110</v>
      </c>
      <c r="F2257" s="3" t="s">
        <v>111</v>
      </c>
      <c r="G2257" s="3" t="s">
        <v>89</v>
      </c>
      <c r="H2257" s="2" t="s">
        <v>22</v>
      </c>
      <c r="I2257" s="2" t="s">
        <v>4940</v>
      </c>
      <c r="J2257" s="3" t="str">
        <f>HYPERLINK("https://www.boe.es/gazeta/dias/1833/11/16/pdfs/GMD-1833-143.pdf#page=3","Abrir facsímil")</f>
        <v>Abrir facsímil</v>
      </c>
      <c r="K2257" s="3" t="s">
        <v>24</v>
      </c>
    </row>
    <row r="2258" spans="1:11" ht="42" customHeight="1">
      <c r="A2258" s="2" t="s">
        <v>4939</v>
      </c>
      <c r="B2258" s="2" t="s">
        <v>4939</v>
      </c>
      <c r="C2258" s="2" t="s">
        <v>131</v>
      </c>
      <c r="D2258" s="2" t="s">
        <v>18</v>
      </c>
      <c r="E2258" s="5" t="s">
        <v>43</v>
      </c>
      <c r="F2258" s="3" t="s">
        <v>44</v>
      </c>
      <c r="G2258" s="3" t="s">
        <v>127</v>
      </c>
      <c r="H2258" s="2" t="s">
        <v>22</v>
      </c>
      <c r="I2258" s="2" t="s">
        <v>4941</v>
      </c>
      <c r="J2258" s="3" t="str">
        <f>HYPERLINK("https://www.boe.es/gazeta/dias/1833/12/07/pdfs/GMD-1833-156.pdf#page=5","Abrir facsímil")</f>
        <v>Abrir facsímil</v>
      </c>
      <c r="K2258" s="3" t="s">
        <v>24</v>
      </c>
    </row>
    <row r="2259" spans="1:11" ht="42" customHeight="1">
      <c r="A2259" s="2" t="s">
        <v>4942</v>
      </c>
      <c r="B2259" s="2" t="s">
        <v>4942</v>
      </c>
      <c r="C2259" s="2" t="s">
        <v>33</v>
      </c>
      <c r="D2259" s="2" t="s">
        <v>34</v>
      </c>
      <c r="E2259" s="5" t="s">
        <v>426</v>
      </c>
      <c r="F2259" s="3" t="s">
        <v>1257</v>
      </c>
      <c r="G2259" s="3" t="s">
        <v>21</v>
      </c>
      <c r="H2259" s="2" t="s">
        <v>22</v>
      </c>
      <c r="I2259" s="2" t="s">
        <v>4943</v>
      </c>
      <c r="J2259" s="3" t="str">
        <f>HYPERLINK("https://www.boe.es/gazeta/dias/1833/10/31/pdfs/GMD-1833-135.pdf#page=4","Abrir facsímil")</f>
        <v>Abrir facsímil</v>
      </c>
      <c r="K2259" s="3" t="s">
        <v>24</v>
      </c>
    </row>
    <row r="2260" spans="1:11" ht="42" customHeight="1">
      <c r="A2260" s="2" t="s">
        <v>4942</v>
      </c>
      <c r="B2260" s="2" t="s">
        <v>4942</v>
      </c>
      <c r="C2260" s="2" t="s">
        <v>26</v>
      </c>
      <c r="D2260" s="2" t="s">
        <v>18</v>
      </c>
      <c r="E2260" s="5" t="s">
        <v>298</v>
      </c>
      <c r="F2260" s="3" t="s">
        <v>299</v>
      </c>
      <c r="G2260" s="3" t="s">
        <v>1595</v>
      </c>
      <c r="H2260" s="2" t="s">
        <v>22</v>
      </c>
      <c r="I2260" s="2" t="s">
        <v>4944</v>
      </c>
      <c r="J2260" s="3" t="str">
        <f>HYPERLINK("https://www.boe.es/gazeta/dias/1833/12/26/pdfs/GMD-1833-165.pdf#page=2","Abrir facsímil")</f>
        <v>Abrir facsímil</v>
      </c>
      <c r="K2260" s="3" t="s">
        <v>24</v>
      </c>
    </row>
    <row r="2261" spans="1:11" ht="42" customHeight="1">
      <c r="A2261" s="2" t="s">
        <v>4945</v>
      </c>
      <c r="B2261" s="2" t="s">
        <v>4946</v>
      </c>
      <c r="C2261" s="2" t="s">
        <v>122</v>
      </c>
      <c r="D2261" s="2" t="s">
        <v>18</v>
      </c>
      <c r="E2261" s="5" t="s">
        <v>414</v>
      </c>
      <c r="F2261" s="3" t="s">
        <v>415</v>
      </c>
      <c r="G2261" s="3" t="s">
        <v>56</v>
      </c>
      <c r="H2261" s="2" t="s">
        <v>22</v>
      </c>
      <c r="I2261" s="2" t="s">
        <v>4947</v>
      </c>
      <c r="J2261" s="3" t="str">
        <f>HYPERLINK("https://www.boe.es/gazeta/dias/1833/03/02/pdfs/GMD-1833-27.pdf#page=1","Abrir facsímil")</f>
        <v>Abrir facsímil</v>
      </c>
      <c r="K2261" s="3" t="s">
        <v>24</v>
      </c>
    </row>
    <row r="2262" spans="1:11" ht="42" customHeight="1">
      <c r="A2262" s="2" t="s">
        <v>4948</v>
      </c>
      <c r="B2262" s="2" t="s">
        <v>4948</v>
      </c>
      <c r="C2262" s="2" t="s">
        <v>26</v>
      </c>
      <c r="D2262" s="2" t="s">
        <v>18</v>
      </c>
      <c r="E2262" s="5" t="s">
        <v>298</v>
      </c>
      <c r="F2262" s="3" t="s">
        <v>299</v>
      </c>
      <c r="G2262" s="3" t="s">
        <v>3441</v>
      </c>
      <c r="H2262" s="2" t="s">
        <v>22</v>
      </c>
      <c r="I2262" s="2" t="s">
        <v>4949</v>
      </c>
      <c r="J2262" s="3" t="str">
        <f>HYPERLINK("https://www.boe.es/gazeta/dias/1833/12/26/pdfs/GMD-1833-165.pdf#page=1","Abrir facsímil")</f>
        <v>Abrir facsímil</v>
      </c>
      <c r="K2262" s="3" t="s">
        <v>24</v>
      </c>
    </row>
    <row r="2263" spans="1:11" ht="42" customHeight="1">
      <c r="A2263" s="2" t="s">
        <v>4950</v>
      </c>
      <c r="B2263" s="2" t="s">
        <v>4950</v>
      </c>
      <c r="C2263" s="2" t="s">
        <v>26</v>
      </c>
      <c r="D2263" s="2" t="s">
        <v>18</v>
      </c>
      <c r="E2263" s="5" t="s">
        <v>324</v>
      </c>
      <c r="F2263" s="3" t="s">
        <v>325</v>
      </c>
      <c r="G2263" s="3" t="s">
        <v>37</v>
      </c>
      <c r="H2263" s="2" t="s">
        <v>22</v>
      </c>
      <c r="I2263" s="2" t="s">
        <v>4951</v>
      </c>
      <c r="J2263" s="3" t="str">
        <f>HYPERLINK("https://www.boe.es/gazeta/dias/1833/11/14/pdfs/GMD-1833-142.pdf#page=2","Abrir facsímil")</f>
        <v>Abrir facsímil</v>
      </c>
      <c r="K2263" s="3" t="s">
        <v>24</v>
      </c>
    </row>
    <row r="2264" spans="1:11" ht="42" customHeight="1">
      <c r="A2264" s="2" t="s">
        <v>4952</v>
      </c>
      <c r="B2264" s="2" t="s">
        <v>4952</v>
      </c>
      <c r="C2264" s="2" t="s">
        <v>26</v>
      </c>
      <c r="D2264" s="2" t="s">
        <v>18</v>
      </c>
      <c r="E2264" s="5" t="s">
        <v>192</v>
      </c>
      <c r="F2264" s="3" t="s">
        <v>218</v>
      </c>
      <c r="G2264" s="3" t="s">
        <v>37</v>
      </c>
      <c r="H2264" s="2" t="s">
        <v>22</v>
      </c>
      <c r="I2264" s="2" t="s">
        <v>4953</v>
      </c>
      <c r="J2264" s="3" t="str">
        <f>HYPERLINK("https://www.boe.es/gazeta/dias/1833/12/14/pdfs/GMD-1833-159.pdf#page=2","Abrir facsímil")</f>
        <v>Abrir facsímil</v>
      </c>
      <c r="K2264" s="3" t="s">
        <v>24</v>
      </c>
    </row>
    <row r="2265" spans="1:11" ht="42" customHeight="1">
      <c r="A2265" s="2" t="s">
        <v>4954</v>
      </c>
      <c r="B2265" s="2" t="s">
        <v>4954</v>
      </c>
      <c r="C2265" s="2" t="s">
        <v>26</v>
      </c>
      <c r="D2265" s="2" t="s">
        <v>18</v>
      </c>
      <c r="E2265" s="5" t="s">
        <v>192</v>
      </c>
      <c r="F2265" s="3" t="s">
        <v>218</v>
      </c>
      <c r="G2265" s="3" t="s">
        <v>127</v>
      </c>
      <c r="H2265" s="2" t="s">
        <v>22</v>
      </c>
      <c r="I2265" s="2" t="s">
        <v>4955</v>
      </c>
      <c r="J2265" s="3" t="str">
        <f>HYPERLINK("https://www.boe.es/gazeta/dias/1833/12/14/pdfs/GMD-1833-159.pdf#page=5","Abrir facsímil")</f>
        <v>Abrir facsímil</v>
      </c>
      <c r="K2265" s="3" t="s">
        <v>24</v>
      </c>
    </row>
    <row r="2266" spans="1:11" ht="42" customHeight="1">
      <c r="A2266" s="2" t="s">
        <v>4956</v>
      </c>
      <c r="B2266" s="2" t="s">
        <v>4956</v>
      </c>
      <c r="C2266" s="2" t="s">
        <v>33</v>
      </c>
      <c r="D2266" s="2" t="s">
        <v>34</v>
      </c>
      <c r="E2266" s="5" t="s">
        <v>466</v>
      </c>
      <c r="F2266" s="3" t="s">
        <v>467</v>
      </c>
      <c r="G2266" s="3" t="s">
        <v>45</v>
      </c>
      <c r="H2266" s="2" t="s">
        <v>22</v>
      </c>
      <c r="I2266" s="2" t="s">
        <v>4957</v>
      </c>
      <c r="J2266" s="3" t="str">
        <f>HYPERLINK("https://www.boe.es/gazeta/dias/1833/10/22/pdfs/GMD-1833-130.pdf#page=6","Abrir facsímil")</f>
        <v>Abrir facsímil</v>
      </c>
      <c r="K2266" s="3" t="s">
        <v>24</v>
      </c>
    </row>
    <row r="2267" spans="1:11" ht="42" customHeight="1">
      <c r="A2267" s="2" t="s">
        <v>4958</v>
      </c>
      <c r="B2267" s="2" t="s">
        <v>4959</v>
      </c>
      <c r="C2267" s="2" t="s">
        <v>207</v>
      </c>
      <c r="D2267" s="2" t="s">
        <v>18</v>
      </c>
      <c r="E2267" s="5" t="s">
        <v>1165</v>
      </c>
      <c r="F2267" s="3" t="s">
        <v>1166</v>
      </c>
      <c r="G2267" s="3" t="s">
        <v>56</v>
      </c>
      <c r="H2267" s="2" t="s">
        <v>22</v>
      </c>
      <c r="I2267" s="2" t="s">
        <v>4960</v>
      </c>
      <c r="J2267" s="3" t="str">
        <f>HYPERLINK("https://www.boe.es/gazeta/dias/1833/09/12/pdfs/GMD-1833-111.pdf#page=1","Abrir facsímil")</f>
        <v>Abrir facsímil</v>
      </c>
      <c r="K2267" s="3" t="s">
        <v>24</v>
      </c>
    </row>
    <row r="2268" spans="1:11" ht="42" customHeight="1">
      <c r="A2268" s="2" t="s">
        <v>4961</v>
      </c>
      <c r="B2268" s="2" t="s">
        <v>4962</v>
      </c>
      <c r="C2268" s="2" t="s">
        <v>207</v>
      </c>
      <c r="D2268" s="2" t="s">
        <v>18</v>
      </c>
      <c r="E2268" s="5" t="s">
        <v>1411</v>
      </c>
      <c r="F2268" s="3" t="s">
        <v>1412</v>
      </c>
      <c r="G2268" s="3" t="s">
        <v>21</v>
      </c>
      <c r="H2268" s="2" t="s">
        <v>22</v>
      </c>
      <c r="I2268" s="2" t="s">
        <v>4963</v>
      </c>
      <c r="J2268" s="3" t="str">
        <f>HYPERLINK("https://www.boe.es/gazeta/dias/1833/03/05/pdfs/GMD-1833-28.pdf#page=4","Abrir facsímil")</f>
        <v>Abrir facsímil</v>
      </c>
      <c r="K2268" s="3" t="s">
        <v>24</v>
      </c>
    </row>
    <row r="2269" spans="1:11" ht="42" customHeight="1">
      <c r="A2269" s="2" t="s">
        <v>4964</v>
      </c>
      <c r="B2269" s="2" t="s">
        <v>4965</v>
      </c>
      <c r="C2269" s="2" t="s">
        <v>26</v>
      </c>
      <c r="D2269" s="2" t="s">
        <v>18</v>
      </c>
      <c r="E2269" s="5" t="s">
        <v>478</v>
      </c>
      <c r="F2269" s="3" t="s">
        <v>479</v>
      </c>
      <c r="G2269" s="3" t="s">
        <v>56</v>
      </c>
      <c r="H2269" s="2" t="s">
        <v>22</v>
      </c>
      <c r="I2269" s="2" t="s">
        <v>4966</v>
      </c>
      <c r="J2269" s="3" t="str">
        <f>HYPERLINK("https://www.boe.es/gazeta/dias/1833/10/19/pdfs/GMD-1833-129.pdf#page=1","Abrir facsímil")</f>
        <v>Abrir facsímil</v>
      </c>
      <c r="K2269" s="3" t="s">
        <v>24</v>
      </c>
    </row>
    <row r="2270" spans="1:11" ht="42" customHeight="1">
      <c r="A2270" s="2" t="s">
        <v>4967</v>
      </c>
      <c r="B2270" s="2" t="s">
        <v>4967</v>
      </c>
      <c r="C2270" s="2" t="s">
        <v>17</v>
      </c>
      <c r="D2270" s="2" t="s">
        <v>18</v>
      </c>
      <c r="E2270" s="5" t="s">
        <v>110</v>
      </c>
      <c r="F2270" s="3" t="s">
        <v>111</v>
      </c>
      <c r="G2270" s="3" t="s">
        <v>56</v>
      </c>
      <c r="H2270" s="2" t="s">
        <v>22</v>
      </c>
      <c r="I2270" s="2" t="s">
        <v>4968</v>
      </c>
      <c r="J2270" s="3" t="str">
        <f>HYPERLINK("https://www.boe.es/gazeta/dias/1833/11/16/pdfs/GMD-1833-143.pdf#page=1","Abrir facsímil")</f>
        <v>Abrir facsímil</v>
      </c>
      <c r="K2270" s="3" t="s">
        <v>24</v>
      </c>
    </row>
    <row r="2271" spans="1:11" ht="42" customHeight="1">
      <c r="A2271" s="2" t="s">
        <v>4969</v>
      </c>
      <c r="B2271" s="2" t="s">
        <v>4969</v>
      </c>
      <c r="C2271" s="2" t="s">
        <v>26</v>
      </c>
      <c r="D2271" s="2" t="s">
        <v>18</v>
      </c>
      <c r="E2271" s="5" t="s">
        <v>1138</v>
      </c>
      <c r="F2271" s="3" t="s">
        <v>1139</v>
      </c>
      <c r="G2271" s="3" t="s">
        <v>37</v>
      </c>
      <c r="H2271" s="2" t="s">
        <v>22</v>
      </c>
      <c r="I2271" s="2" t="s">
        <v>4970</v>
      </c>
      <c r="J2271" s="3" t="str">
        <f>HYPERLINK("https://www.boe.es/gazeta/dias/1833/10/26/pdfs/GMD-1833-132.pdf#page=2","Abrir facsímil")</f>
        <v>Abrir facsímil</v>
      </c>
      <c r="K2271" s="3" t="s">
        <v>24</v>
      </c>
    </row>
    <row r="2272" spans="1:11" ht="42" customHeight="1">
      <c r="A2272" s="2" t="s">
        <v>4971</v>
      </c>
      <c r="B2272" s="2" t="s">
        <v>4971</v>
      </c>
      <c r="C2272" s="2" t="s">
        <v>33</v>
      </c>
      <c r="D2272" s="2" t="s">
        <v>34</v>
      </c>
      <c r="E2272" s="5" t="s">
        <v>178</v>
      </c>
      <c r="F2272" s="3" t="s">
        <v>179</v>
      </c>
      <c r="G2272" s="3" t="s">
        <v>37</v>
      </c>
      <c r="H2272" s="2" t="s">
        <v>22</v>
      </c>
      <c r="I2272" s="2" t="s">
        <v>4972</v>
      </c>
      <c r="J2272" s="3" t="str">
        <f>HYPERLINK("https://www.boe.es/gazeta/dias/1833/01/05/pdfs/GMD-1833-3.pdf#page=2","Abrir facsímil")</f>
        <v>Abrir facsímil</v>
      </c>
      <c r="K2272" s="3" t="s">
        <v>24</v>
      </c>
    </row>
    <row r="2273" spans="1:11" ht="42" customHeight="1">
      <c r="A2273" s="2" t="s">
        <v>4973</v>
      </c>
      <c r="B2273" s="2" t="s">
        <v>4973</v>
      </c>
      <c r="C2273" s="2" t="s">
        <v>49</v>
      </c>
      <c r="D2273" s="2" t="s">
        <v>50</v>
      </c>
      <c r="E2273" s="5" t="s">
        <v>470</v>
      </c>
      <c r="F2273" s="3" t="s">
        <v>471</v>
      </c>
      <c r="G2273" s="3" t="s">
        <v>37</v>
      </c>
      <c r="H2273" s="2" t="s">
        <v>22</v>
      </c>
      <c r="I2273" s="2" t="s">
        <v>4974</v>
      </c>
      <c r="J2273" s="3" t="str">
        <f>HYPERLINK("https://www.boe.es/gazeta/dias/1833/12/28/pdfs/GMD-1833-166.pdf#page=2","Abrir facsímil")</f>
        <v>Abrir facsímil</v>
      </c>
      <c r="K2273" s="3" t="s">
        <v>24</v>
      </c>
    </row>
    <row r="2274" spans="1:11" ht="42" customHeight="1">
      <c r="A2274" s="2" t="s">
        <v>4975</v>
      </c>
      <c r="B2274" s="2" t="s">
        <v>4976</v>
      </c>
      <c r="C2274" s="2" t="s">
        <v>131</v>
      </c>
      <c r="D2274" s="2" t="s">
        <v>18</v>
      </c>
      <c r="E2274" s="5" t="s">
        <v>780</v>
      </c>
      <c r="F2274" s="3" t="s">
        <v>781</v>
      </c>
      <c r="G2274" s="3" t="s">
        <v>89</v>
      </c>
      <c r="H2274" s="2" t="s">
        <v>22</v>
      </c>
      <c r="I2274" s="2" t="s">
        <v>4977</v>
      </c>
      <c r="J2274" s="3" t="str">
        <f>HYPERLINK("https://www.boe.es/gazeta/dias/1833/03/07/pdfs/GMD-1833-29.pdf#page=3","Abrir facsímil")</f>
        <v>Abrir facsímil</v>
      </c>
      <c r="K2274" s="3" t="s">
        <v>24</v>
      </c>
    </row>
    <row r="2275" spans="1:11" ht="42" customHeight="1">
      <c r="A2275" s="2" t="s">
        <v>4978</v>
      </c>
      <c r="B2275" s="2" t="s">
        <v>4979</v>
      </c>
      <c r="C2275" s="2" t="s">
        <v>33</v>
      </c>
      <c r="D2275" s="2" t="s">
        <v>34</v>
      </c>
      <c r="E2275" s="5" t="s">
        <v>573</v>
      </c>
      <c r="F2275" s="3" t="s">
        <v>574</v>
      </c>
      <c r="G2275" s="3" t="s">
        <v>21</v>
      </c>
      <c r="H2275" s="2" t="s">
        <v>38</v>
      </c>
      <c r="I2275" s="2" t="s">
        <v>4980</v>
      </c>
      <c r="J2275" s="3" t="str">
        <f>HYPERLINK("https://www.boe.es/gazeta/dias/1833/08/10/pdfs/GMD-1833-97.pdf#page=4","Abrir facsímil")</f>
        <v>Abrir facsímil</v>
      </c>
      <c r="K2275" s="3" t="s">
        <v>40</v>
      </c>
    </row>
    <row r="2276" spans="1:11" ht="42" customHeight="1">
      <c r="A2276" s="2" t="s">
        <v>4981</v>
      </c>
      <c r="B2276" s="2" t="s">
        <v>4982</v>
      </c>
      <c r="C2276" s="2" t="s">
        <v>26</v>
      </c>
      <c r="D2276" s="2" t="s">
        <v>18</v>
      </c>
      <c r="E2276" s="5" t="s">
        <v>1125</v>
      </c>
      <c r="F2276" s="3" t="s">
        <v>1126</v>
      </c>
      <c r="G2276" s="3" t="s">
        <v>21</v>
      </c>
      <c r="H2276" s="2" t="s">
        <v>38</v>
      </c>
      <c r="I2276" s="2" t="s">
        <v>4983</v>
      </c>
      <c r="J2276" s="3" t="str">
        <f>HYPERLINK("https://www.boe.es/gazeta/dias/1833/04/30/pdfs/GMD-1833-53.pdf#page=4","Abrir facsímil")</f>
        <v>Abrir facsímil</v>
      </c>
      <c r="K2276" s="3" t="s">
        <v>40</v>
      </c>
    </row>
    <row r="2277" spans="1:11" ht="42" customHeight="1">
      <c r="A2277" s="2" t="s">
        <v>4984</v>
      </c>
      <c r="B2277" s="2" t="s">
        <v>4985</v>
      </c>
      <c r="C2277" s="2" t="s">
        <v>26</v>
      </c>
      <c r="D2277" s="2" t="s">
        <v>18</v>
      </c>
      <c r="E2277" s="5" t="s">
        <v>241</v>
      </c>
      <c r="F2277" s="3" t="s">
        <v>242</v>
      </c>
      <c r="G2277" s="3" t="s">
        <v>89</v>
      </c>
      <c r="H2277" s="2" t="s">
        <v>38</v>
      </c>
      <c r="I2277" s="2" t="s">
        <v>4986</v>
      </c>
      <c r="J2277" s="3" t="str">
        <f>HYPERLINK("https://www.boe.es/gazeta/dias/1833/11/09/pdfs/GMD-1833-140.pdf#page=3","Abrir facsímil")</f>
        <v>Abrir facsímil</v>
      </c>
      <c r="K2277" s="3" t="s">
        <v>40</v>
      </c>
    </row>
    <row r="2278" spans="1:11" ht="42" customHeight="1">
      <c r="A2278" s="2" t="s">
        <v>4987</v>
      </c>
      <c r="B2278" s="2" t="s">
        <v>4988</v>
      </c>
      <c r="C2278" s="2" t="s">
        <v>33</v>
      </c>
      <c r="D2278" s="2" t="s">
        <v>34</v>
      </c>
      <c r="E2278" s="5" t="s">
        <v>927</v>
      </c>
      <c r="F2278" s="3" t="s">
        <v>928</v>
      </c>
      <c r="G2278" s="3" t="s">
        <v>56</v>
      </c>
      <c r="H2278" s="2" t="s">
        <v>38</v>
      </c>
      <c r="I2278" s="2" t="s">
        <v>4989</v>
      </c>
      <c r="J2278" s="3" t="str">
        <f>HYPERLINK("https://www.boe.es/gazeta/dias/1833/10/01/pdfs/GMD-1833-120.pdf#page=1","Abrir facsímil")</f>
        <v>Abrir facsímil</v>
      </c>
      <c r="K2278" s="3" t="s">
        <v>40</v>
      </c>
    </row>
    <row r="2279" spans="1:11" ht="42" customHeight="1">
      <c r="A2279" s="2" t="s">
        <v>4990</v>
      </c>
      <c r="B2279" s="2" t="s">
        <v>4991</v>
      </c>
      <c r="C2279" s="2" t="s">
        <v>49</v>
      </c>
      <c r="D2279" s="2" t="s">
        <v>50</v>
      </c>
      <c r="E2279" s="5" t="s">
        <v>58</v>
      </c>
      <c r="F2279" s="3" t="s">
        <v>59</v>
      </c>
      <c r="G2279" s="3" t="s">
        <v>56</v>
      </c>
      <c r="H2279" s="2" t="s">
        <v>22</v>
      </c>
      <c r="I2279" s="2" t="s">
        <v>4992</v>
      </c>
      <c r="J2279" s="3" t="str">
        <f>HYPERLINK("https://www.boe.es/gazeta/dias/1833/10/03/pdfs/GMD-1833-121.pdf#page=1","Abrir facsímil")</f>
        <v>Abrir facsímil</v>
      </c>
      <c r="K2279" s="3" t="s">
        <v>24</v>
      </c>
    </row>
    <row r="2280" spans="1:11" ht="42" customHeight="1">
      <c r="A2280" s="2" t="s">
        <v>4993</v>
      </c>
      <c r="B2280" s="2" t="s">
        <v>4994</v>
      </c>
      <c r="C2280" s="2" t="s">
        <v>33</v>
      </c>
      <c r="D2280" s="2" t="s">
        <v>34</v>
      </c>
      <c r="E2280" s="5" t="s">
        <v>876</v>
      </c>
      <c r="F2280" s="3" t="s">
        <v>877</v>
      </c>
      <c r="G2280" s="3" t="s">
        <v>89</v>
      </c>
      <c r="H2280" s="2" t="s">
        <v>22</v>
      </c>
      <c r="I2280" s="2" t="s">
        <v>4995</v>
      </c>
      <c r="J2280" s="3" t="str">
        <f>HYPERLINK("https://www.boe.es/gazeta/dias/1833/08/06/pdfs/GMD-1833-95.pdf#page=3","Abrir facsímil")</f>
        <v>Abrir facsímil</v>
      </c>
      <c r="K2280" s="3" t="s">
        <v>24</v>
      </c>
    </row>
    <row r="2281" spans="1:11" ht="42" customHeight="1">
      <c r="A2281" s="2" t="s">
        <v>4996</v>
      </c>
      <c r="B2281" s="2" t="s">
        <v>4996</v>
      </c>
      <c r="C2281" s="2" t="s">
        <v>33</v>
      </c>
      <c r="D2281" s="2" t="s">
        <v>34</v>
      </c>
      <c r="E2281" s="5" t="s">
        <v>1582</v>
      </c>
      <c r="F2281" s="3" t="s">
        <v>1583</v>
      </c>
      <c r="G2281" s="3" t="s">
        <v>37</v>
      </c>
      <c r="H2281" s="2" t="s">
        <v>22</v>
      </c>
      <c r="I2281" s="2" t="s">
        <v>4997</v>
      </c>
      <c r="J2281" s="3" t="str">
        <f>HYPERLINK("https://www.boe.es/gazeta/dias/1833/03/19/pdfs/GMD-1833-34.pdf#page=2","Abrir facsímil")</f>
        <v>Abrir facsímil</v>
      </c>
      <c r="K2281" s="3" t="s">
        <v>24</v>
      </c>
    </row>
    <row r="2282" spans="1:11" ht="42" customHeight="1">
      <c r="A2282" s="2" t="s">
        <v>4998</v>
      </c>
      <c r="B2282" s="2" t="s">
        <v>4998</v>
      </c>
      <c r="C2282" s="2" t="s">
        <v>33</v>
      </c>
      <c r="D2282" s="2" t="s">
        <v>34</v>
      </c>
      <c r="E2282" s="5" t="s">
        <v>830</v>
      </c>
      <c r="F2282" s="3" t="s">
        <v>831</v>
      </c>
      <c r="G2282" s="3" t="s">
        <v>89</v>
      </c>
      <c r="H2282" s="2" t="s">
        <v>22</v>
      </c>
      <c r="I2282" s="2" t="s">
        <v>4999</v>
      </c>
      <c r="J2282" s="3" t="str">
        <f>HYPERLINK("https://www.boe.es/gazeta/dias/1833/02/16/pdfs/GMD-1833-21.pdf#page=3","Abrir facsímil")</f>
        <v>Abrir facsímil</v>
      </c>
      <c r="K2282" s="3" t="s">
        <v>24</v>
      </c>
    </row>
    <row r="2283" spans="1:11" ht="42" customHeight="1">
      <c r="A2283" s="2" t="s">
        <v>4998</v>
      </c>
      <c r="B2283" s="2" t="s">
        <v>4998</v>
      </c>
      <c r="C2283" s="2" t="s">
        <v>33</v>
      </c>
      <c r="D2283" s="2" t="s">
        <v>34</v>
      </c>
      <c r="E2283" s="5" t="s">
        <v>414</v>
      </c>
      <c r="F2283" s="3" t="s">
        <v>415</v>
      </c>
      <c r="G2283" s="3" t="s">
        <v>89</v>
      </c>
      <c r="H2283" s="2" t="s">
        <v>22</v>
      </c>
      <c r="I2283" s="2" t="s">
        <v>5000</v>
      </c>
      <c r="J2283" s="3" t="str">
        <f>HYPERLINK("https://www.boe.es/gazeta/dias/1833/03/02/pdfs/GMD-1833-27.pdf#page=3","Abrir facsímil")</f>
        <v>Abrir facsímil</v>
      </c>
      <c r="K2283" s="3" t="s">
        <v>24</v>
      </c>
    </row>
    <row r="2284" spans="1:11" ht="42" customHeight="1">
      <c r="A2284" s="2" t="s">
        <v>4998</v>
      </c>
      <c r="B2284" s="2" t="s">
        <v>4998</v>
      </c>
      <c r="C2284" s="2" t="s">
        <v>33</v>
      </c>
      <c r="D2284" s="2" t="s">
        <v>34</v>
      </c>
      <c r="E2284" s="5" t="s">
        <v>1107</v>
      </c>
      <c r="F2284" s="3" t="s">
        <v>1108</v>
      </c>
      <c r="G2284" s="3" t="s">
        <v>37</v>
      </c>
      <c r="H2284" s="2" t="s">
        <v>22</v>
      </c>
      <c r="I2284" s="2" t="s">
        <v>5001</v>
      </c>
      <c r="J2284" s="3" t="str">
        <f>HYPERLINK("https://www.boe.es/gazeta/dias/1833/03/21/pdfs/GMD-1833-35.pdf#page=2","Abrir facsímil")</f>
        <v>Abrir facsímil</v>
      </c>
      <c r="K2284" s="3" t="s">
        <v>24</v>
      </c>
    </row>
    <row r="2285" spans="1:11" ht="42" customHeight="1">
      <c r="A2285" s="2" t="s">
        <v>4998</v>
      </c>
      <c r="B2285" s="2" t="s">
        <v>4998</v>
      </c>
      <c r="C2285" s="2" t="s">
        <v>33</v>
      </c>
      <c r="D2285" s="2" t="s">
        <v>34</v>
      </c>
      <c r="E2285" s="5" t="s">
        <v>436</v>
      </c>
      <c r="F2285" s="3" t="s">
        <v>437</v>
      </c>
      <c r="G2285" s="3" t="s">
        <v>89</v>
      </c>
      <c r="H2285" s="2" t="s">
        <v>22</v>
      </c>
      <c r="I2285" s="2" t="s">
        <v>5002</v>
      </c>
      <c r="J2285" s="3" t="str">
        <f>HYPERLINK("https://www.boe.es/gazeta/dias/1833/03/23/pdfs/GMD-1833-36.pdf#page=3","Abrir facsímil")</f>
        <v>Abrir facsímil</v>
      </c>
      <c r="K2285" s="3" t="s">
        <v>24</v>
      </c>
    </row>
    <row r="2286" spans="1:11" ht="42" customHeight="1">
      <c r="A2286" s="2" t="s">
        <v>4998</v>
      </c>
      <c r="B2286" s="2" t="s">
        <v>4998</v>
      </c>
      <c r="C2286" s="2" t="s">
        <v>33</v>
      </c>
      <c r="D2286" s="2" t="s">
        <v>34</v>
      </c>
      <c r="E2286" s="5" t="s">
        <v>1125</v>
      </c>
      <c r="F2286" s="3" t="s">
        <v>1126</v>
      </c>
      <c r="G2286" s="3" t="s">
        <v>37</v>
      </c>
      <c r="H2286" s="2" t="s">
        <v>22</v>
      </c>
      <c r="I2286" s="2" t="s">
        <v>5003</v>
      </c>
      <c r="J2286" s="3" t="str">
        <f>HYPERLINK("https://www.boe.es/gazeta/dias/1833/04/30/pdfs/GMD-1833-53.pdf#page=2","Abrir facsímil")</f>
        <v>Abrir facsímil</v>
      </c>
      <c r="K2286" s="3" t="s">
        <v>24</v>
      </c>
    </row>
    <row r="2287" spans="1:11" ht="42" customHeight="1">
      <c r="A2287" s="2" t="s">
        <v>4998</v>
      </c>
      <c r="B2287" s="2" t="s">
        <v>4998</v>
      </c>
      <c r="C2287" s="2" t="s">
        <v>33</v>
      </c>
      <c r="D2287" s="2" t="s">
        <v>34</v>
      </c>
      <c r="E2287" s="5" t="s">
        <v>233</v>
      </c>
      <c r="F2287" s="3" t="s">
        <v>234</v>
      </c>
      <c r="G2287" s="3" t="s">
        <v>89</v>
      </c>
      <c r="H2287" s="2" t="s">
        <v>22</v>
      </c>
      <c r="I2287" s="2" t="s">
        <v>5004</v>
      </c>
      <c r="J2287" s="3" t="str">
        <f>HYPERLINK("https://www.boe.es/gazeta/dias/1833/11/21/pdfs/GMD-1833-146.pdf#page=3","Abrir facsímil")</f>
        <v>Abrir facsímil</v>
      </c>
      <c r="K2287" s="3" t="s">
        <v>24</v>
      </c>
    </row>
    <row r="2288" spans="1:11" ht="42" customHeight="1">
      <c r="A2288" s="2" t="s">
        <v>5005</v>
      </c>
      <c r="B2288" s="2" t="s">
        <v>5005</v>
      </c>
      <c r="C2288" s="2" t="s">
        <v>297</v>
      </c>
      <c r="D2288" s="2" t="s">
        <v>18</v>
      </c>
      <c r="E2288" s="5" t="s">
        <v>404</v>
      </c>
      <c r="F2288" s="3" t="s">
        <v>405</v>
      </c>
      <c r="G2288" s="3" t="s">
        <v>21</v>
      </c>
      <c r="H2288" s="2" t="s">
        <v>22</v>
      </c>
      <c r="I2288" s="2" t="s">
        <v>5006</v>
      </c>
      <c r="J2288" s="3" t="str">
        <f>HYPERLINK("https://www.boe.es/gazeta/dias/1833/03/16/pdfs/GMD-1833-33.pdf#page=4","Abrir facsímil")</f>
        <v>Abrir facsímil</v>
      </c>
      <c r="K2288" s="3" t="s">
        <v>24</v>
      </c>
    </row>
    <row r="2289" spans="1:11" ht="42" customHeight="1">
      <c r="A2289" s="2" t="s">
        <v>5007</v>
      </c>
      <c r="B2289" s="2" t="s">
        <v>5007</v>
      </c>
      <c r="C2289" s="2" t="s">
        <v>33</v>
      </c>
      <c r="D2289" s="2" t="s">
        <v>34</v>
      </c>
      <c r="E2289" s="5" t="s">
        <v>186</v>
      </c>
      <c r="F2289" s="3" t="s">
        <v>187</v>
      </c>
      <c r="G2289" s="3" t="s">
        <v>37</v>
      </c>
      <c r="H2289" s="2" t="s">
        <v>22</v>
      </c>
      <c r="I2289" s="2" t="s">
        <v>5008</v>
      </c>
      <c r="J2289" s="3" t="str">
        <f>HYPERLINK("https://www.boe.es/gazeta/dias/1833/07/02/pdfs/GMD-1833-80.pdf#page=2","Abrir facsímil")</f>
        <v>Abrir facsímil</v>
      </c>
      <c r="K2289" s="3" t="s">
        <v>24</v>
      </c>
    </row>
    <row r="2290" spans="1:11" ht="42" customHeight="1">
      <c r="A2290" s="2" t="s">
        <v>5009</v>
      </c>
      <c r="B2290" s="2" t="s">
        <v>5010</v>
      </c>
      <c r="C2290" s="2" t="s">
        <v>49</v>
      </c>
      <c r="D2290" s="2" t="s">
        <v>50</v>
      </c>
      <c r="E2290" s="5" t="s">
        <v>377</v>
      </c>
      <c r="F2290" s="3" t="s">
        <v>378</v>
      </c>
      <c r="G2290" s="3" t="s">
        <v>45</v>
      </c>
      <c r="H2290" s="2" t="s">
        <v>22</v>
      </c>
      <c r="I2290" s="2" t="s">
        <v>5011</v>
      </c>
      <c r="J2290" s="3" t="str">
        <f>HYPERLINK("https://www.boe.es/gazeta/dias/1833/02/05/pdfs/GMD-1833-16.pdf#page=6","Abrir facsímil")</f>
        <v>Abrir facsímil</v>
      </c>
      <c r="K2290" s="3" t="s">
        <v>24</v>
      </c>
    </row>
    <row r="2291" spans="1:11" ht="42" customHeight="1">
      <c r="A2291" s="2" t="s">
        <v>5012</v>
      </c>
      <c r="B2291" s="2" t="s">
        <v>5012</v>
      </c>
      <c r="C2291" s="2" t="s">
        <v>26</v>
      </c>
      <c r="D2291" s="2" t="s">
        <v>18</v>
      </c>
      <c r="E2291" s="5" t="s">
        <v>421</v>
      </c>
      <c r="F2291" s="3" t="s">
        <v>422</v>
      </c>
      <c r="G2291" s="3" t="s">
        <v>21</v>
      </c>
      <c r="H2291" s="2" t="s">
        <v>22</v>
      </c>
      <c r="I2291" s="2" t="s">
        <v>5013</v>
      </c>
      <c r="J2291" s="3" t="str">
        <f>HYPERLINK("https://www.boe.es/gazeta/dias/1833/12/05/pdfs/GMD-1833-155.pdf#page=4","Abrir facsímil")</f>
        <v>Abrir facsímil</v>
      </c>
      <c r="K2291" s="3" t="s">
        <v>24</v>
      </c>
    </row>
    <row r="2292" spans="1:11" ht="42" customHeight="1">
      <c r="A2292" s="2" t="s">
        <v>5014</v>
      </c>
      <c r="B2292" s="2" t="s">
        <v>5015</v>
      </c>
      <c r="C2292" s="2" t="s">
        <v>49</v>
      </c>
      <c r="D2292" s="2" t="s">
        <v>50</v>
      </c>
      <c r="E2292" s="5" t="s">
        <v>409</v>
      </c>
      <c r="F2292" s="3" t="s">
        <v>410</v>
      </c>
      <c r="G2292" s="3" t="s">
        <v>21</v>
      </c>
      <c r="H2292" s="2" t="s">
        <v>22</v>
      </c>
      <c r="I2292" s="2" t="s">
        <v>5016</v>
      </c>
      <c r="J2292" s="3" t="str">
        <f>HYPERLINK("https://www.boe.es/gazeta/dias/1833/11/23/pdfs/GMD-1833-147.pdf#page=4","Abrir facsímil")</f>
        <v>Abrir facsímil</v>
      </c>
      <c r="K2292" s="3" t="s">
        <v>24</v>
      </c>
    </row>
    <row r="2293" spans="1:11" ht="42" customHeight="1">
      <c r="A2293" s="2" t="s">
        <v>5017</v>
      </c>
      <c r="B2293" s="2" t="s">
        <v>5017</v>
      </c>
      <c r="C2293" s="2" t="s">
        <v>33</v>
      </c>
      <c r="D2293" s="2" t="s">
        <v>34</v>
      </c>
      <c r="E2293" s="5" t="s">
        <v>531</v>
      </c>
      <c r="F2293" s="3" t="s">
        <v>532</v>
      </c>
      <c r="G2293" s="3" t="s">
        <v>37</v>
      </c>
      <c r="H2293" s="2" t="s">
        <v>22</v>
      </c>
      <c r="I2293" s="2" t="s">
        <v>5018</v>
      </c>
      <c r="J2293" s="3" t="str">
        <f>HYPERLINK("https://www.boe.es/gazeta/dias/1833/05/09/pdfs/GMD-1833-57.pdf#page=2","Abrir facsímil")</f>
        <v>Abrir facsímil</v>
      </c>
      <c r="K2293" s="3" t="s">
        <v>24</v>
      </c>
    </row>
    <row r="2294" spans="1:11" ht="42" customHeight="1">
      <c r="A2294" s="2" t="s">
        <v>5019</v>
      </c>
      <c r="B2294" s="2" t="s">
        <v>5020</v>
      </c>
      <c r="C2294" s="2" t="s">
        <v>17</v>
      </c>
      <c r="D2294" s="2" t="s">
        <v>18</v>
      </c>
      <c r="E2294" s="5" t="s">
        <v>61</v>
      </c>
      <c r="F2294" s="3" t="s">
        <v>62</v>
      </c>
      <c r="G2294" s="3" t="s">
        <v>21</v>
      </c>
      <c r="H2294" s="2" t="s">
        <v>22</v>
      </c>
      <c r="I2294" s="2" t="s">
        <v>5021</v>
      </c>
      <c r="J2294" s="3" t="str">
        <f>HYPERLINK("https://www.boe.es/gazeta/dias/1833/10/15/pdfs/GMD-1833-126.pdf#page=4","Abrir facsímil")</f>
        <v>Abrir facsímil</v>
      </c>
      <c r="K2294" s="3" t="s">
        <v>24</v>
      </c>
    </row>
    <row r="2295" spans="1:11" ht="42" customHeight="1">
      <c r="A2295" s="2" t="s">
        <v>5022</v>
      </c>
      <c r="B2295" s="2" t="s">
        <v>5023</v>
      </c>
      <c r="C2295" s="2" t="s">
        <v>33</v>
      </c>
      <c r="D2295" s="2" t="s">
        <v>34</v>
      </c>
      <c r="E2295" s="5" t="s">
        <v>110</v>
      </c>
      <c r="F2295" s="3" t="s">
        <v>111</v>
      </c>
      <c r="G2295" s="3" t="s">
        <v>21</v>
      </c>
      <c r="H2295" s="2" t="s">
        <v>22</v>
      </c>
      <c r="I2295" s="2" t="s">
        <v>5024</v>
      </c>
      <c r="J2295" s="3" t="str">
        <f>HYPERLINK("https://www.boe.es/gazeta/dias/1833/11/16/pdfs/GMD-1833-143.pdf#page=4","Abrir facsímil")</f>
        <v>Abrir facsímil</v>
      </c>
      <c r="K2295" s="3" t="s">
        <v>24</v>
      </c>
    </row>
    <row r="2296" spans="1:11" ht="42" customHeight="1">
      <c r="A2296" s="2" t="s">
        <v>5025</v>
      </c>
      <c r="B2296" s="2" t="s">
        <v>5026</v>
      </c>
      <c r="C2296" s="2" t="s">
        <v>33</v>
      </c>
      <c r="D2296" s="2" t="s">
        <v>34</v>
      </c>
      <c r="E2296" s="5" t="s">
        <v>452</v>
      </c>
      <c r="F2296" s="3" t="s">
        <v>453</v>
      </c>
      <c r="G2296" s="3" t="s">
        <v>89</v>
      </c>
      <c r="H2296" s="2" t="s">
        <v>22</v>
      </c>
      <c r="I2296" s="2" t="s">
        <v>5027</v>
      </c>
      <c r="J2296" s="3" t="str">
        <f>HYPERLINK("https://www.boe.es/gazeta/dias/1833/12/17/pdfs/GMD-1833-161.pdf#page=3","Abrir facsímil")</f>
        <v>Abrir facsímil</v>
      </c>
      <c r="K2296" s="3" t="s">
        <v>24</v>
      </c>
    </row>
    <row r="2297" spans="1:11" ht="42" customHeight="1">
      <c r="A2297" s="2" t="s">
        <v>5028</v>
      </c>
      <c r="B2297" s="2" t="s">
        <v>5029</v>
      </c>
      <c r="C2297" s="2" t="s">
        <v>17</v>
      </c>
      <c r="D2297" s="2" t="s">
        <v>18</v>
      </c>
      <c r="E2297" s="5" t="s">
        <v>61</v>
      </c>
      <c r="F2297" s="3" t="s">
        <v>62</v>
      </c>
      <c r="G2297" s="3" t="s">
        <v>21</v>
      </c>
      <c r="H2297" s="2" t="s">
        <v>22</v>
      </c>
      <c r="I2297" s="2" t="s">
        <v>5030</v>
      </c>
      <c r="J2297" s="3" t="str">
        <f>HYPERLINK("https://www.boe.es/gazeta/dias/1833/10/15/pdfs/GMD-1833-126.pdf#page=4","Abrir facsímil")</f>
        <v>Abrir facsímil</v>
      </c>
      <c r="K2297" s="3" t="s">
        <v>24</v>
      </c>
    </row>
    <row r="2298" spans="1:11" ht="42" customHeight="1">
      <c r="A2298" s="2" t="s">
        <v>5031</v>
      </c>
      <c r="B2298" s="2" t="s">
        <v>5031</v>
      </c>
      <c r="C2298" s="2" t="s">
        <v>33</v>
      </c>
      <c r="D2298" s="2" t="s">
        <v>191</v>
      </c>
      <c r="E2298" s="5" t="s">
        <v>426</v>
      </c>
      <c r="F2298" s="3" t="s">
        <v>427</v>
      </c>
      <c r="G2298" s="3" t="s">
        <v>56</v>
      </c>
      <c r="H2298" s="2" t="s">
        <v>22</v>
      </c>
      <c r="I2298" s="2" t="s">
        <v>5032</v>
      </c>
      <c r="J2298" s="3" t="str">
        <f>HYPERLINK("https://www.boe.es/gazeta/dias/1833/10/31/pdfs/GMD-1833-136E.pdf#page=1","Abrir facsímil")</f>
        <v>Abrir facsímil</v>
      </c>
      <c r="K2298" s="3" t="s">
        <v>24</v>
      </c>
    </row>
    <row r="2299" spans="1:11" ht="42" customHeight="1">
      <c r="A2299" s="2" t="s">
        <v>5033</v>
      </c>
      <c r="B2299" s="2" t="s">
        <v>5033</v>
      </c>
      <c r="C2299" s="2" t="s">
        <v>26</v>
      </c>
      <c r="D2299" s="2" t="s">
        <v>18</v>
      </c>
      <c r="E2299" s="5" t="s">
        <v>150</v>
      </c>
      <c r="F2299" s="3" t="s">
        <v>151</v>
      </c>
      <c r="G2299" s="3" t="s">
        <v>37</v>
      </c>
      <c r="H2299" s="2" t="s">
        <v>22</v>
      </c>
      <c r="I2299" s="2" t="s">
        <v>5034</v>
      </c>
      <c r="J2299" s="3" t="str">
        <f>HYPERLINK("https://www.boe.es/gazeta/dias/1833/10/24/pdfs/GMD-1833-131.pdf#page=2","Abrir facsímil")</f>
        <v>Abrir facsímil</v>
      </c>
      <c r="K2299" s="3" t="s">
        <v>24</v>
      </c>
    </row>
    <row r="2300" spans="1:11" ht="42" customHeight="1">
      <c r="A2300" s="2" t="s">
        <v>5033</v>
      </c>
      <c r="B2300" s="2" t="s">
        <v>5033</v>
      </c>
      <c r="C2300" s="2" t="s">
        <v>33</v>
      </c>
      <c r="D2300" s="2" t="s">
        <v>34</v>
      </c>
      <c r="E2300" s="5" t="s">
        <v>1138</v>
      </c>
      <c r="F2300" s="3" t="s">
        <v>1139</v>
      </c>
      <c r="G2300" s="3" t="s">
        <v>56</v>
      </c>
      <c r="H2300" s="2" t="s">
        <v>22</v>
      </c>
      <c r="I2300" s="2" t="s">
        <v>5035</v>
      </c>
      <c r="J2300" s="3" t="str">
        <f>HYPERLINK("https://www.boe.es/gazeta/dias/1833/10/26/pdfs/GMD-1833-132.pdf#page=1","Abrir facsímil")</f>
        <v>Abrir facsímil</v>
      </c>
      <c r="K2300" s="3" t="s">
        <v>24</v>
      </c>
    </row>
    <row r="2301" spans="1:11" ht="42" customHeight="1">
      <c r="A2301" s="2" t="s">
        <v>5033</v>
      </c>
      <c r="B2301" s="2" t="s">
        <v>5033</v>
      </c>
      <c r="C2301" s="2" t="s">
        <v>49</v>
      </c>
      <c r="D2301" s="2" t="s">
        <v>50</v>
      </c>
      <c r="E2301" s="5" t="s">
        <v>233</v>
      </c>
      <c r="F2301" s="3" t="s">
        <v>234</v>
      </c>
      <c r="G2301" s="3" t="s">
        <v>56</v>
      </c>
      <c r="H2301" s="2" t="s">
        <v>22</v>
      </c>
      <c r="I2301" s="2" t="s">
        <v>5036</v>
      </c>
      <c r="J2301" s="3" t="str">
        <f>HYPERLINK("https://www.boe.es/gazeta/dias/1833/11/21/pdfs/GMD-1833-146.pdf#page=1","Abrir facsímil")</f>
        <v>Abrir facsímil</v>
      </c>
      <c r="K2301" s="3" t="s">
        <v>24</v>
      </c>
    </row>
    <row r="2302" spans="1:11" ht="42" customHeight="1">
      <c r="A2302" s="2" t="s">
        <v>5033</v>
      </c>
      <c r="B2302" s="2" t="s">
        <v>5033</v>
      </c>
      <c r="C2302" s="2" t="s">
        <v>17</v>
      </c>
      <c r="D2302" s="2" t="s">
        <v>18</v>
      </c>
      <c r="E2302" s="5" t="s">
        <v>958</v>
      </c>
      <c r="F2302" s="3" t="s">
        <v>959</v>
      </c>
      <c r="G2302" s="3" t="s">
        <v>37</v>
      </c>
      <c r="H2302" s="2" t="s">
        <v>22</v>
      </c>
      <c r="I2302" s="2" t="s">
        <v>5037</v>
      </c>
      <c r="J2302" s="3" t="str">
        <f>HYPERLINK("https://www.boe.es/gazeta/dias/1833/12/03/pdfs/GMD-1833-154.pdf#page=2","Abrir facsímil")</f>
        <v>Abrir facsímil</v>
      </c>
      <c r="K2302" s="3" t="s">
        <v>24</v>
      </c>
    </row>
    <row r="2303" spans="1:11" ht="42" customHeight="1">
      <c r="A2303" s="2" t="s">
        <v>5033</v>
      </c>
      <c r="B2303" s="2" t="s">
        <v>5033</v>
      </c>
      <c r="C2303" s="2" t="s">
        <v>26</v>
      </c>
      <c r="D2303" s="2" t="s">
        <v>18</v>
      </c>
      <c r="E2303" s="5" t="s">
        <v>338</v>
      </c>
      <c r="F2303" s="3" t="s">
        <v>339</v>
      </c>
      <c r="G2303" s="3" t="s">
        <v>37</v>
      </c>
      <c r="H2303" s="2" t="s">
        <v>22</v>
      </c>
      <c r="I2303" s="2" t="s">
        <v>5038</v>
      </c>
      <c r="J2303" s="3" t="str">
        <f>HYPERLINK("https://www.boe.es/gazeta/dias/1833/12/31/pdfs/GMD-1833-167.pdf#page=2","Abrir facsímil")</f>
        <v>Abrir facsímil</v>
      </c>
      <c r="K2303" s="3" t="s">
        <v>24</v>
      </c>
    </row>
    <row r="2304" spans="1:11" ht="42" customHeight="1">
      <c r="A2304" s="2" t="s">
        <v>5039</v>
      </c>
      <c r="B2304" s="2" t="s">
        <v>5039</v>
      </c>
      <c r="C2304" s="2" t="s">
        <v>26</v>
      </c>
      <c r="D2304" s="2" t="s">
        <v>18</v>
      </c>
      <c r="E2304" s="5" t="s">
        <v>659</v>
      </c>
      <c r="F2304" s="3" t="s">
        <v>660</v>
      </c>
      <c r="G2304" s="3" t="s">
        <v>89</v>
      </c>
      <c r="H2304" s="2" t="s">
        <v>22</v>
      </c>
      <c r="I2304" s="2" t="s">
        <v>5040</v>
      </c>
      <c r="J2304" s="3" t="str">
        <f>HYPERLINK("https://www.boe.es/gazeta/dias/1833/07/09/pdfs/GMD-1833-83.pdf#page=3","Abrir facsímil")</f>
        <v>Abrir facsímil</v>
      </c>
      <c r="K2304" s="3" t="s">
        <v>24</v>
      </c>
    </row>
    <row r="2305" spans="1:11" ht="42" customHeight="1">
      <c r="A2305" s="2" t="s">
        <v>5041</v>
      </c>
      <c r="B2305" s="2" t="s">
        <v>5041</v>
      </c>
      <c r="C2305" s="2" t="s">
        <v>33</v>
      </c>
      <c r="D2305" s="2" t="s">
        <v>34</v>
      </c>
      <c r="E2305" s="5" t="s">
        <v>87</v>
      </c>
      <c r="F2305" s="3" t="s">
        <v>88</v>
      </c>
      <c r="G2305" s="3" t="s">
        <v>89</v>
      </c>
      <c r="H2305" s="2" t="s">
        <v>22</v>
      </c>
      <c r="I2305" s="2" t="s">
        <v>5042</v>
      </c>
      <c r="J2305" s="3" t="str">
        <f>HYPERLINK("https://www.boe.es/gazeta/dias/1833/04/20/pdfs/GMD-1833-49.pdf#page=3","Abrir facsímil")</f>
        <v>Abrir facsímil</v>
      </c>
      <c r="K2305" s="3" t="s">
        <v>24</v>
      </c>
    </row>
    <row r="2306" spans="1:11" ht="42" customHeight="1">
      <c r="A2306" s="2" t="s">
        <v>5043</v>
      </c>
      <c r="B2306" s="2" t="s">
        <v>5044</v>
      </c>
      <c r="C2306" s="2" t="s">
        <v>26</v>
      </c>
      <c r="D2306" s="2" t="s">
        <v>18</v>
      </c>
      <c r="E2306" s="5" t="s">
        <v>281</v>
      </c>
      <c r="F2306" s="3" t="s">
        <v>282</v>
      </c>
      <c r="G2306" s="3" t="s">
        <v>37</v>
      </c>
      <c r="H2306" s="2" t="s">
        <v>22</v>
      </c>
      <c r="I2306" s="2" t="s">
        <v>5045</v>
      </c>
      <c r="J2306" s="3" t="str">
        <f>HYPERLINK("https://www.boe.es/gazeta/dias/1833/01/08/pdfs/GMD-1833-4.pdf#page=2","Abrir facsímil")</f>
        <v>Abrir facsímil</v>
      </c>
      <c r="K2306" s="3" t="s">
        <v>24</v>
      </c>
    </row>
    <row r="2307" spans="1:11" ht="42" customHeight="1">
      <c r="A2307" s="2" t="s">
        <v>5046</v>
      </c>
      <c r="B2307" s="2" t="s">
        <v>5046</v>
      </c>
      <c r="C2307" s="2" t="s">
        <v>297</v>
      </c>
      <c r="D2307" s="2" t="s">
        <v>18</v>
      </c>
      <c r="E2307" s="5" t="s">
        <v>170</v>
      </c>
      <c r="F2307" s="3" t="s">
        <v>171</v>
      </c>
      <c r="G2307" s="3" t="s">
        <v>21</v>
      </c>
      <c r="H2307" s="2" t="s">
        <v>22</v>
      </c>
      <c r="I2307" s="2" t="s">
        <v>5047</v>
      </c>
      <c r="J2307" s="3" t="str">
        <f>HYPERLINK("https://www.boe.es/gazeta/dias/1833/09/26/pdfs/GMD-1833-117.pdf#page=4","Abrir facsímil")</f>
        <v>Abrir facsímil</v>
      </c>
      <c r="K2307" s="3" t="s">
        <v>24</v>
      </c>
    </row>
    <row r="2308" spans="1:11" ht="42" customHeight="1">
      <c r="A2308" s="2" t="s">
        <v>5048</v>
      </c>
      <c r="B2308" s="2" t="s">
        <v>5048</v>
      </c>
      <c r="C2308" s="2" t="s">
        <v>33</v>
      </c>
      <c r="D2308" s="2" t="s">
        <v>34</v>
      </c>
      <c r="E2308" s="5" t="s">
        <v>227</v>
      </c>
      <c r="F2308" s="3" t="s">
        <v>228</v>
      </c>
      <c r="G2308" s="3" t="s">
        <v>89</v>
      </c>
      <c r="H2308" s="2" t="s">
        <v>22</v>
      </c>
      <c r="I2308" s="2" t="s">
        <v>5049</v>
      </c>
      <c r="J2308" s="3" t="str">
        <f>HYPERLINK("https://www.boe.es/gazeta/dias/1833/08/08/pdfs/GMD-1833-96.pdf#page=3","Abrir facsímil")</f>
        <v>Abrir facsímil</v>
      </c>
      <c r="K2308" s="3" t="s">
        <v>24</v>
      </c>
    </row>
    <row r="2309" spans="1:11" ht="42" customHeight="1">
      <c r="A2309" s="2" t="s">
        <v>5050</v>
      </c>
      <c r="B2309" s="2" t="s">
        <v>5050</v>
      </c>
      <c r="C2309" s="2" t="s">
        <v>33</v>
      </c>
      <c r="D2309" s="2" t="s">
        <v>34</v>
      </c>
      <c r="E2309" s="5" t="s">
        <v>83</v>
      </c>
      <c r="F2309" s="3" t="s">
        <v>84</v>
      </c>
      <c r="G2309" s="3" t="s">
        <v>1098</v>
      </c>
      <c r="H2309" s="2" t="s">
        <v>22</v>
      </c>
      <c r="I2309" s="2" t="s">
        <v>5051</v>
      </c>
      <c r="J2309" s="3" t="str">
        <f>HYPERLINK("https://www.boe.es/gazeta/dias/1833/02/23/pdfs/GMD-1833-24.pdf#page=6","Abrir facsímil")</f>
        <v>Abrir facsímil</v>
      </c>
      <c r="K2309" s="3" t="s">
        <v>24</v>
      </c>
    </row>
    <row r="2310" spans="1:11" ht="42" customHeight="1">
      <c r="A2310" s="2" t="s">
        <v>5052</v>
      </c>
      <c r="B2310" s="2" t="s">
        <v>5052</v>
      </c>
      <c r="C2310" s="2" t="s">
        <v>131</v>
      </c>
      <c r="D2310" s="2" t="s">
        <v>18</v>
      </c>
      <c r="E2310" s="5" t="s">
        <v>780</v>
      </c>
      <c r="F2310" s="3" t="s">
        <v>781</v>
      </c>
      <c r="G2310" s="3" t="s">
        <v>45</v>
      </c>
      <c r="H2310" s="2" t="s">
        <v>22</v>
      </c>
      <c r="I2310" s="2" t="s">
        <v>5053</v>
      </c>
      <c r="J2310" s="3" t="str">
        <f>HYPERLINK("https://www.boe.es/gazeta/dias/1833/03/07/pdfs/GMD-1833-29.pdf#page=6","Abrir facsímil")</f>
        <v>Abrir facsímil</v>
      </c>
      <c r="K2310" s="3" t="s">
        <v>24</v>
      </c>
    </row>
    <row r="2311" spans="1:11" ht="42" customHeight="1">
      <c r="A2311" s="2" t="s">
        <v>5052</v>
      </c>
      <c r="B2311" s="2" t="s">
        <v>5052</v>
      </c>
      <c r="C2311" s="2" t="s">
        <v>33</v>
      </c>
      <c r="D2311" s="2" t="s">
        <v>34</v>
      </c>
      <c r="E2311" s="5" t="s">
        <v>511</v>
      </c>
      <c r="F2311" s="3" t="s">
        <v>512</v>
      </c>
      <c r="G2311" s="3" t="s">
        <v>21</v>
      </c>
      <c r="H2311" s="2" t="s">
        <v>22</v>
      </c>
      <c r="I2311" s="2" t="s">
        <v>5054</v>
      </c>
      <c r="J2311" s="3" t="str">
        <f>HYPERLINK("https://www.boe.es/gazeta/dias/1833/03/28/pdfs/GMD-1833-38.pdf#page=4","Abrir facsímil")</f>
        <v>Abrir facsímil</v>
      </c>
      <c r="K2311" s="3" t="s">
        <v>24</v>
      </c>
    </row>
    <row r="2312" spans="1:11" ht="42" customHeight="1">
      <c r="A2312" s="2" t="s">
        <v>5052</v>
      </c>
      <c r="B2312" s="2" t="s">
        <v>5052</v>
      </c>
      <c r="C2312" s="2" t="s">
        <v>207</v>
      </c>
      <c r="D2312" s="2" t="s">
        <v>18</v>
      </c>
      <c r="E2312" s="5" t="s">
        <v>1371</v>
      </c>
      <c r="F2312" s="3" t="s">
        <v>1372</v>
      </c>
      <c r="G2312" s="3" t="s">
        <v>1373</v>
      </c>
      <c r="H2312" s="2" t="s">
        <v>22</v>
      </c>
      <c r="I2312" s="2" t="s">
        <v>5055</v>
      </c>
      <c r="J2312" s="3" t="str">
        <f>HYPERLINK("https://www.boe.es/gazeta/dias/1833/10/17/pdfs/GMD-1833-128.pdf#page=3","Abrir facsímil")</f>
        <v>Abrir facsímil</v>
      </c>
      <c r="K2312" s="3" t="s">
        <v>24</v>
      </c>
    </row>
    <row r="2313" spans="1:11" ht="42" customHeight="1">
      <c r="A2313" s="2" t="s">
        <v>5052</v>
      </c>
      <c r="B2313" s="2" t="s">
        <v>5052</v>
      </c>
      <c r="C2313" s="2" t="s">
        <v>33</v>
      </c>
      <c r="D2313" s="2" t="s">
        <v>34</v>
      </c>
      <c r="E2313" s="5" t="s">
        <v>841</v>
      </c>
      <c r="F2313" s="3" t="s">
        <v>842</v>
      </c>
      <c r="G2313" s="3" t="s">
        <v>21</v>
      </c>
      <c r="H2313" s="2" t="s">
        <v>22</v>
      </c>
      <c r="I2313" s="2" t="s">
        <v>5056</v>
      </c>
      <c r="J2313" s="3" t="str">
        <f>HYPERLINK("https://www.boe.es/gazeta/dias/1833/11/02/pdfs/GMD-1833-137.pdf#page=4","Abrir facsímil")</f>
        <v>Abrir facsímil</v>
      </c>
      <c r="K2313" s="3" t="s">
        <v>24</v>
      </c>
    </row>
    <row r="2314" spans="1:11" ht="42" customHeight="1">
      <c r="A2314" s="2" t="s">
        <v>5057</v>
      </c>
      <c r="B2314" s="2" t="s">
        <v>5058</v>
      </c>
      <c r="C2314" s="2" t="s">
        <v>131</v>
      </c>
      <c r="D2314" s="2" t="s">
        <v>18</v>
      </c>
      <c r="E2314" s="5" t="s">
        <v>743</v>
      </c>
      <c r="F2314" s="3" t="s">
        <v>744</v>
      </c>
      <c r="G2314" s="3" t="s">
        <v>45</v>
      </c>
      <c r="H2314" s="2" t="s">
        <v>22</v>
      </c>
      <c r="I2314" s="2" t="s">
        <v>5059</v>
      </c>
      <c r="J2314" s="3" t="str">
        <f>HYPERLINK("https://www.boe.es/gazeta/dias/1833/02/19/pdfs/GMD-1833-22.pdf#page=6","Abrir facsímil")</f>
        <v>Abrir facsímil</v>
      </c>
      <c r="K2314" s="3" t="s">
        <v>24</v>
      </c>
    </row>
    <row r="2315" spans="1:11" ht="42" customHeight="1">
      <c r="A2315" s="2" t="s">
        <v>5060</v>
      </c>
      <c r="B2315" s="2" t="s">
        <v>5060</v>
      </c>
      <c r="C2315" s="2" t="s">
        <v>26</v>
      </c>
      <c r="D2315" s="2" t="s">
        <v>18</v>
      </c>
      <c r="E2315" s="5" t="s">
        <v>478</v>
      </c>
      <c r="F2315" s="3" t="s">
        <v>479</v>
      </c>
      <c r="G2315" s="3" t="s">
        <v>3686</v>
      </c>
      <c r="H2315" s="2" t="s">
        <v>22</v>
      </c>
      <c r="I2315" s="2" t="s">
        <v>5061</v>
      </c>
      <c r="J2315" s="3" t="str">
        <f>HYPERLINK("https://www.boe.es/gazeta/dias/1833/10/19/pdfs/GMD-1833-129.pdf#page=3","Abrir facsímil")</f>
        <v>Abrir facsímil</v>
      </c>
      <c r="K2315" s="3" t="s">
        <v>24</v>
      </c>
    </row>
    <row r="2316" spans="1:11" ht="42" customHeight="1">
      <c r="A2316" s="2" t="s">
        <v>5062</v>
      </c>
      <c r="B2316" s="2" t="s">
        <v>5063</v>
      </c>
      <c r="C2316" s="2" t="s">
        <v>33</v>
      </c>
      <c r="D2316" s="2" t="s">
        <v>34</v>
      </c>
      <c r="E2316" s="5" t="s">
        <v>743</v>
      </c>
      <c r="F2316" s="3" t="s">
        <v>744</v>
      </c>
      <c r="G2316" s="3" t="s">
        <v>45</v>
      </c>
      <c r="H2316" s="2" t="s">
        <v>22</v>
      </c>
      <c r="I2316" s="2" t="s">
        <v>5064</v>
      </c>
      <c r="J2316" s="3" t="str">
        <f>HYPERLINK("https://www.boe.es/gazeta/dias/1833/02/19/pdfs/GMD-1833-22.pdf#page=6","Abrir facsímil")</f>
        <v>Abrir facsímil</v>
      </c>
      <c r="K2316" s="3" t="s">
        <v>24</v>
      </c>
    </row>
    <row r="2317" spans="1:11" ht="42" customHeight="1">
      <c r="A2317" s="2" t="s">
        <v>5065</v>
      </c>
      <c r="B2317" s="2" t="s">
        <v>5066</v>
      </c>
      <c r="C2317" s="2" t="s">
        <v>33</v>
      </c>
      <c r="D2317" s="2" t="s">
        <v>34</v>
      </c>
      <c r="E2317" s="5" t="s">
        <v>478</v>
      </c>
      <c r="F2317" s="3" t="s">
        <v>479</v>
      </c>
      <c r="G2317" s="3" t="s">
        <v>127</v>
      </c>
      <c r="H2317" s="2" t="s">
        <v>22</v>
      </c>
      <c r="I2317" s="2" t="s">
        <v>5067</v>
      </c>
      <c r="J2317" s="3" t="str">
        <f>HYPERLINK("https://www.boe.es/gazeta/dias/1833/10/19/pdfs/GMD-1833-129.pdf#page=5","Abrir facsímil")</f>
        <v>Abrir facsímil</v>
      </c>
      <c r="K2317" s="3" t="s">
        <v>24</v>
      </c>
    </row>
    <row r="2318" spans="1:11" ht="42" customHeight="1">
      <c r="A2318" s="2" t="s">
        <v>5068</v>
      </c>
      <c r="B2318" s="2" t="s">
        <v>5069</v>
      </c>
      <c r="C2318" s="2" t="s">
        <v>131</v>
      </c>
      <c r="D2318" s="2" t="s">
        <v>18</v>
      </c>
      <c r="E2318" s="5" t="s">
        <v>35</v>
      </c>
      <c r="F2318" s="3" t="s">
        <v>36</v>
      </c>
      <c r="G2318" s="3" t="s">
        <v>175</v>
      </c>
      <c r="H2318" s="2" t="s">
        <v>22</v>
      </c>
      <c r="I2318" s="2" t="s">
        <v>5070</v>
      </c>
      <c r="J2318" s="3" t="str">
        <f>HYPERLINK("https://www.boe.es/gazeta/dias/1833/02/28/pdfs/GMD-1833-26.pdf#page=7","Abrir facsímil")</f>
        <v>Abrir facsímil</v>
      </c>
      <c r="K2318" s="3" t="s">
        <v>24</v>
      </c>
    </row>
    <row r="2319" spans="1:11" ht="42" customHeight="1">
      <c r="A2319" s="2" t="s">
        <v>5071</v>
      </c>
      <c r="B2319" s="2" t="s">
        <v>5072</v>
      </c>
      <c r="C2319" s="2" t="s">
        <v>207</v>
      </c>
      <c r="D2319" s="2" t="s">
        <v>18</v>
      </c>
      <c r="E2319" s="5" t="s">
        <v>573</v>
      </c>
      <c r="F2319" s="3" t="s">
        <v>574</v>
      </c>
      <c r="G2319" s="3" t="s">
        <v>21</v>
      </c>
      <c r="H2319" s="2" t="s">
        <v>22</v>
      </c>
      <c r="I2319" s="2" t="s">
        <v>5073</v>
      </c>
      <c r="J2319" s="3" t="str">
        <f>HYPERLINK("https://www.boe.es/gazeta/dias/1833/08/10/pdfs/GMD-1833-97.pdf#page=4","Abrir facsímil")</f>
        <v>Abrir facsímil</v>
      </c>
      <c r="K2319" s="3" t="s">
        <v>24</v>
      </c>
    </row>
    <row r="2320" spans="1:11" ht="42" customHeight="1">
      <c r="A2320" s="2" t="s">
        <v>5071</v>
      </c>
      <c r="B2320" s="2" t="s">
        <v>5072</v>
      </c>
      <c r="C2320" s="2" t="s">
        <v>33</v>
      </c>
      <c r="D2320" s="2" t="s">
        <v>34</v>
      </c>
      <c r="E2320" s="5" t="s">
        <v>681</v>
      </c>
      <c r="F2320" s="3" t="s">
        <v>682</v>
      </c>
      <c r="G2320" s="3" t="s">
        <v>45</v>
      </c>
      <c r="H2320" s="2" t="s">
        <v>22</v>
      </c>
      <c r="I2320" s="2" t="s">
        <v>5074</v>
      </c>
      <c r="J2320" s="3" t="str">
        <f>HYPERLINK("https://www.boe.es/gazeta/dias/1833/08/13/pdfs/GMD-1833-98.pdf#page=6","Abrir facsímil")</f>
        <v>Abrir facsímil</v>
      </c>
      <c r="K2320" s="3" t="s">
        <v>24</v>
      </c>
    </row>
    <row r="2321" spans="1:11" ht="42" customHeight="1">
      <c r="A2321" s="2" t="s">
        <v>5075</v>
      </c>
      <c r="B2321" s="2" t="s">
        <v>5076</v>
      </c>
      <c r="C2321" s="2" t="s">
        <v>33</v>
      </c>
      <c r="D2321" s="2" t="s">
        <v>34</v>
      </c>
      <c r="E2321" s="5" t="s">
        <v>192</v>
      </c>
      <c r="F2321" s="3" t="s">
        <v>218</v>
      </c>
      <c r="G2321" s="3" t="s">
        <v>45</v>
      </c>
      <c r="H2321" s="2" t="s">
        <v>22</v>
      </c>
      <c r="I2321" s="2" t="s">
        <v>5077</v>
      </c>
      <c r="J2321" s="3" t="str">
        <f>HYPERLINK("https://www.boe.es/gazeta/dias/1833/12/14/pdfs/GMD-1833-159.pdf#page=6","Abrir facsímil")</f>
        <v>Abrir facsímil</v>
      </c>
      <c r="K2321" s="3" t="s">
        <v>24</v>
      </c>
    </row>
    <row r="2322" spans="1:11" ht="42" customHeight="1">
      <c r="A2322" s="2" t="s">
        <v>5078</v>
      </c>
      <c r="B2322" s="2" t="s">
        <v>5078</v>
      </c>
      <c r="C2322" s="2" t="s">
        <v>49</v>
      </c>
      <c r="D2322" s="2" t="s">
        <v>50</v>
      </c>
      <c r="E2322" s="5" t="s">
        <v>443</v>
      </c>
      <c r="F2322" s="3" t="s">
        <v>444</v>
      </c>
      <c r="G2322" s="3" t="s">
        <v>56</v>
      </c>
      <c r="H2322" s="2" t="s">
        <v>22</v>
      </c>
      <c r="I2322" s="2" t="s">
        <v>5079</v>
      </c>
      <c r="J2322" s="3" t="str">
        <f>HYPERLINK("https://www.boe.es/gazeta/dias/1833/07/25/pdfs/GMD-1833-90.pdf#page=1","Abrir facsímil")</f>
        <v>Abrir facsímil</v>
      </c>
      <c r="K2322" s="3" t="s">
        <v>24</v>
      </c>
    </row>
    <row r="2323" spans="1:11" ht="42" customHeight="1">
      <c r="A2323" s="2" t="s">
        <v>5080</v>
      </c>
      <c r="B2323" s="2" t="s">
        <v>5081</v>
      </c>
      <c r="C2323" s="2" t="s">
        <v>26</v>
      </c>
      <c r="D2323" s="2" t="s">
        <v>18</v>
      </c>
      <c r="E2323" s="5" t="s">
        <v>192</v>
      </c>
      <c r="F2323" s="3" t="s">
        <v>218</v>
      </c>
      <c r="G2323" s="3" t="s">
        <v>89</v>
      </c>
      <c r="H2323" s="2" t="s">
        <v>22</v>
      </c>
      <c r="I2323" s="2" t="s">
        <v>5082</v>
      </c>
      <c r="J2323" s="3" t="str">
        <f>HYPERLINK("https://www.boe.es/gazeta/dias/1833/12/14/pdfs/GMD-1833-159.pdf#page=3","Abrir facsímil")</f>
        <v>Abrir facsímil</v>
      </c>
      <c r="K2323" s="3" t="s">
        <v>24</v>
      </c>
    </row>
    <row r="2324" spans="1:11" ht="42" customHeight="1">
      <c r="A2324" s="2" t="s">
        <v>5083</v>
      </c>
      <c r="B2324" s="2" t="s">
        <v>5084</v>
      </c>
      <c r="C2324" s="2" t="s">
        <v>26</v>
      </c>
      <c r="D2324" s="2" t="s">
        <v>18</v>
      </c>
      <c r="E2324" s="5" t="s">
        <v>118</v>
      </c>
      <c r="F2324" s="3" t="s">
        <v>119</v>
      </c>
      <c r="G2324" s="3" t="s">
        <v>21</v>
      </c>
      <c r="H2324" s="2" t="s">
        <v>22</v>
      </c>
      <c r="I2324" s="2" t="s">
        <v>5085</v>
      </c>
      <c r="J2324" s="3" t="str">
        <f>HYPERLINK("https://www.boe.es/gazeta/dias/1833/01/19/pdfs/GMD-1833-9.pdf#page=4","Abrir facsímil")</f>
        <v>Abrir facsímil</v>
      </c>
      <c r="K2324" s="3" t="s">
        <v>24</v>
      </c>
    </row>
    <row r="2325" spans="1:11" ht="42" customHeight="1">
      <c r="A2325" s="2" t="s">
        <v>5086</v>
      </c>
      <c r="B2325" s="2" t="s">
        <v>5086</v>
      </c>
      <c r="C2325" s="2" t="s">
        <v>26</v>
      </c>
      <c r="D2325" s="2" t="s">
        <v>18</v>
      </c>
      <c r="E2325" s="5" t="s">
        <v>118</v>
      </c>
      <c r="F2325" s="3" t="s">
        <v>119</v>
      </c>
      <c r="G2325" s="3" t="s">
        <v>21</v>
      </c>
      <c r="H2325" s="2" t="s">
        <v>22</v>
      </c>
      <c r="I2325" s="2" t="s">
        <v>5087</v>
      </c>
      <c r="J2325" s="3" t="str">
        <f>HYPERLINK("https://www.boe.es/gazeta/dias/1833/01/19/pdfs/GMD-1833-9.pdf#page=4","Abrir facsímil")</f>
        <v>Abrir facsímil</v>
      </c>
      <c r="K2325" s="3" t="s">
        <v>24</v>
      </c>
    </row>
    <row r="2326" spans="1:11" ht="42" customHeight="1">
      <c r="A2326" s="2" t="s">
        <v>5086</v>
      </c>
      <c r="B2326" s="2" t="s">
        <v>5086</v>
      </c>
      <c r="C2326" s="2" t="s">
        <v>26</v>
      </c>
      <c r="D2326" s="2" t="s">
        <v>18</v>
      </c>
      <c r="E2326" s="5" t="s">
        <v>596</v>
      </c>
      <c r="F2326" s="3" t="s">
        <v>597</v>
      </c>
      <c r="G2326" s="3" t="s">
        <v>89</v>
      </c>
      <c r="H2326" s="2" t="s">
        <v>22</v>
      </c>
      <c r="I2326" s="2" t="s">
        <v>5088</v>
      </c>
      <c r="J2326" s="3" t="str">
        <f>HYPERLINK("https://www.boe.es/gazeta/dias/1833/10/29/pdfs/GMD-1833-134.pdf#page=3","Abrir facsímil")</f>
        <v>Abrir facsímil</v>
      </c>
      <c r="K2326" s="3" t="s">
        <v>24</v>
      </c>
    </row>
    <row r="2327" spans="1:11" ht="42" customHeight="1">
      <c r="A2327" s="2" t="s">
        <v>5086</v>
      </c>
      <c r="B2327" s="2" t="s">
        <v>5086</v>
      </c>
      <c r="C2327" s="2" t="s">
        <v>33</v>
      </c>
      <c r="D2327" s="2" t="s">
        <v>34</v>
      </c>
      <c r="E2327" s="5" t="s">
        <v>272</v>
      </c>
      <c r="F2327" s="3" t="s">
        <v>273</v>
      </c>
      <c r="G2327" s="3" t="s">
        <v>56</v>
      </c>
      <c r="H2327" s="2" t="s">
        <v>22</v>
      </c>
      <c r="I2327" s="2" t="s">
        <v>5089</v>
      </c>
      <c r="J2327" s="3" t="str">
        <f>HYPERLINK("https://www.boe.es/gazeta/dias/1833/11/19/pdfs/GMD-1833-144.pdf#page=1","Abrir facsímil")</f>
        <v>Abrir facsímil</v>
      </c>
      <c r="K2327" s="3" t="s">
        <v>24</v>
      </c>
    </row>
    <row r="2328" spans="1:11" ht="42" customHeight="1">
      <c r="A2328" s="2" t="s">
        <v>5086</v>
      </c>
      <c r="B2328" s="2" t="s">
        <v>5086</v>
      </c>
      <c r="C2328" s="2" t="s">
        <v>33</v>
      </c>
      <c r="D2328" s="2" t="s">
        <v>34</v>
      </c>
      <c r="E2328" s="5" t="s">
        <v>485</v>
      </c>
      <c r="F2328" s="3" t="s">
        <v>486</v>
      </c>
      <c r="G2328" s="3" t="s">
        <v>56</v>
      </c>
      <c r="H2328" s="2" t="s">
        <v>22</v>
      </c>
      <c r="I2328" s="2" t="s">
        <v>5090</v>
      </c>
      <c r="J2328" s="3" t="str">
        <f>HYPERLINK("https://www.boe.es/gazeta/dias/1833/12/19/pdfs/GMD-1833-162.pdf#page=1","Abrir facsímil")</f>
        <v>Abrir facsímil</v>
      </c>
      <c r="K2328" s="3" t="s">
        <v>24</v>
      </c>
    </row>
    <row r="2329" spans="1:11" ht="42" customHeight="1">
      <c r="A2329" s="2" t="s">
        <v>5091</v>
      </c>
      <c r="B2329" s="2" t="s">
        <v>5092</v>
      </c>
      <c r="C2329" s="2" t="s">
        <v>131</v>
      </c>
      <c r="D2329" s="2" t="s">
        <v>18</v>
      </c>
      <c r="E2329" s="5" t="s">
        <v>587</v>
      </c>
      <c r="F2329" s="3" t="s">
        <v>588</v>
      </c>
      <c r="G2329" s="3" t="s">
        <v>21</v>
      </c>
      <c r="H2329" s="2" t="s">
        <v>22</v>
      </c>
      <c r="I2329" s="2" t="s">
        <v>5093</v>
      </c>
      <c r="J2329" s="3" t="str">
        <f>HYPERLINK("https://www.boe.es/gazeta/dias/1833/09/03/pdfs/GMD-1833-107.pdf#page=4","Abrir facsímil")</f>
        <v>Abrir facsímil</v>
      </c>
      <c r="K2329" s="3" t="s">
        <v>24</v>
      </c>
    </row>
    <row r="2330" spans="1:11" ht="42" customHeight="1">
      <c r="A2330" s="2" t="s">
        <v>5091</v>
      </c>
      <c r="B2330" s="2" t="s">
        <v>5092</v>
      </c>
      <c r="C2330" s="2" t="s">
        <v>122</v>
      </c>
      <c r="D2330" s="2" t="s">
        <v>18</v>
      </c>
      <c r="E2330" s="5" t="s">
        <v>1165</v>
      </c>
      <c r="F2330" s="3" t="s">
        <v>1166</v>
      </c>
      <c r="G2330" s="3" t="s">
        <v>45</v>
      </c>
      <c r="H2330" s="2" t="s">
        <v>22</v>
      </c>
      <c r="I2330" s="2" t="s">
        <v>5094</v>
      </c>
      <c r="J2330" s="3" t="str">
        <f>HYPERLINK("https://www.boe.es/gazeta/dias/1833/09/12/pdfs/GMD-1833-111.pdf#page=6","Abrir facsímil")</f>
        <v>Abrir facsímil</v>
      </c>
      <c r="K2330" s="3" t="s">
        <v>24</v>
      </c>
    </row>
    <row r="2331" spans="1:11" ht="42" customHeight="1">
      <c r="A2331" s="2" t="s">
        <v>5095</v>
      </c>
      <c r="B2331" s="2" t="s">
        <v>5096</v>
      </c>
      <c r="C2331" s="2" t="s">
        <v>33</v>
      </c>
      <c r="D2331" s="2" t="s">
        <v>34</v>
      </c>
      <c r="E2331" s="5" t="s">
        <v>470</v>
      </c>
      <c r="F2331" s="3" t="s">
        <v>471</v>
      </c>
      <c r="G2331" s="3" t="s">
        <v>56</v>
      </c>
      <c r="H2331" s="2" t="s">
        <v>22</v>
      </c>
      <c r="I2331" s="2" t="s">
        <v>5097</v>
      </c>
      <c r="J2331" s="3" t="str">
        <f>HYPERLINK("https://www.boe.es/gazeta/dias/1833/12/28/pdfs/GMD-1833-166.pdf#page=1","Abrir facsímil")</f>
        <v>Abrir facsímil</v>
      </c>
      <c r="K2331" s="3" t="s">
        <v>24</v>
      </c>
    </row>
    <row r="2332" spans="1:11" ht="42" customHeight="1">
      <c r="A2332" s="2" t="s">
        <v>5098</v>
      </c>
      <c r="B2332" s="2" t="s">
        <v>5098</v>
      </c>
      <c r="C2332" s="2" t="s">
        <v>49</v>
      </c>
      <c r="D2332" s="2" t="s">
        <v>50</v>
      </c>
      <c r="E2332" s="5" t="s">
        <v>95</v>
      </c>
      <c r="F2332" s="3" t="s">
        <v>96</v>
      </c>
      <c r="G2332" s="3" t="s">
        <v>21</v>
      </c>
      <c r="H2332" s="2" t="s">
        <v>22</v>
      </c>
      <c r="I2332" s="2" t="s">
        <v>5099</v>
      </c>
      <c r="J2332" s="3" t="str">
        <f>HYPERLINK("https://www.boe.es/gazeta/dias/1833/06/20/pdfs/GMD-1833-75.pdf#page=4","Abrir facsímil")</f>
        <v>Abrir facsímil</v>
      </c>
      <c r="K2332" s="3" t="s">
        <v>24</v>
      </c>
    </row>
    <row r="2333" spans="1:11" ht="42" customHeight="1">
      <c r="A2333" s="2" t="s">
        <v>5098</v>
      </c>
      <c r="B2333" s="2" t="s">
        <v>5098</v>
      </c>
      <c r="C2333" s="2" t="s">
        <v>26</v>
      </c>
      <c r="D2333" s="2" t="s">
        <v>18</v>
      </c>
      <c r="E2333" s="5" t="s">
        <v>623</v>
      </c>
      <c r="F2333" s="3" t="s">
        <v>624</v>
      </c>
      <c r="G2333" s="3" t="s">
        <v>127</v>
      </c>
      <c r="H2333" s="2" t="s">
        <v>22</v>
      </c>
      <c r="I2333" s="2" t="s">
        <v>5100</v>
      </c>
      <c r="J2333" s="3" t="str">
        <f>HYPERLINK("https://www.boe.es/gazeta/dias/1833/09/17/pdfs/GMD-1833-113.pdf#page=5","Abrir facsímil")</f>
        <v>Abrir facsímil</v>
      </c>
      <c r="K2333" s="3" t="s">
        <v>24</v>
      </c>
    </row>
    <row r="2334" spans="1:11" ht="42" customHeight="1">
      <c r="A2334" s="2" t="s">
        <v>5101</v>
      </c>
      <c r="B2334" s="2" t="s">
        <v>5101</v>
      </c>
      <c r="C2334" s="2" t="s">
        <v>207</v>
      </c>
      <c r="D2334" s="2" t="s">
        <v>18</v>
      </c>
      <c r="E2334" s="5" t="s">
        <v>192</v>
      </c>
      <c r="F2334" s="3" t="s">
        <v>218</v>
      </c>
      <c r="G2334" s="3" t="s">
        <v>45</v>
      </c>
      <c r="H2334" s="2" t="s">
        <v>22</v>
      </c>
      <c r="I2334" s="2" t="s">
        <v>5102</v>
      </c>
      <c r="J2334" s="3" t="str">
        <f>HYPERLINK("https://www.boe.es/gazeta/dias/1833/12/14/pdfs/GMD-1833-159.pdf#page=6","Abrir facsímil")</f>
        <v>Abrir facsímil</v>
      </c>
      <c r="K2334" s="3" t="s">
        <v>24</v>
      </c>
    </row>
    <row r="2335" spans="1:11" ht="42" customHeight="1">
      <c r="A2335" s="2" t="s">
        <v>5103</v>
      </c>
      <c r="B2335" s="2" t="s">
        <v>5103</v>
      </c>
      <c r="C2335" s="2" t="s">
        <v>33</v>
      </c>
      <c r="D2335" s="2" t="s">
        <v>34</v>
      </c>
      <c r="E2335" s="5" t="s">
        <v>409</v>
      </c>
      <c r="F2335" s="3" t="s">
        <v>410</v>
      </c>
      <c r="G2335" s="3" t="s">
        <v>21</v>
      </c>
      <c r="H2335" s="2" t="s">
        <v>22</v>
      </c>
      <c r="I2335" s="2" t="s">
        <v>5104</v>
      </c>
      <c r="J2335" s="3" t="str">
        <f>HYPERLINK("https://www.boe.es/gazeta/dias/1833/11/23/pdfs/GMD-1833-147.pdf#page=4","Abrir facsímil")</f>
        <v>Abrir facsímil</v>
      </c>
      <c r="K2335" s="3" t="s">
        <v>24</v>
      </c>
    </row>
    <row r="2336" spans="1:11" ht="42" customHeight="1">
      <c r="A2336" s="2" t="s">
        <v>5105</v>
      </c>
      <c r="B2336" s="2" t="s">
        <v>5105</v>
      </c>
      <c r="C2336" s="2" t="s">
        <v>49</v>
      </c>
      <c r="D2336" s="2" t="s">
        <v>50</v>
      </c>
      <c r="E2336" s="5" t="s">
        <v>436</v>
      </c>
      <c r="F2336" s="3" t="s">
        <v>437</v>
      </c>
      <c r="G2336" s="3" t="s">
        <v>628</v>
      </c>
      <c r="H2336" s="2" t="s">
        <v>22</v>
      </c>
      <c r="I2336" s="2" t="s">
        <v>5106</v>
      </c>
      <c r="J2336" s="3" t="str">
        <f>HYPERLINK("https://www.boe.es/gazeta/dias/1833/03/23/pdfs/GMD-1833-36.pdf#page=6","Abrir facsímil")</f>
        <v>Abrir facsímil</v>
      </c>
      <c r="K2336" s="3" t="s">
        <v>24</v>
      </c>
    </row>
    <row r="2337" spans="1:11" ht="42" customHeight="1">
      <c r="A2337" s="2" t="s">
        <v>5107</v>
      </c>
      <c r="B2337" s="2" t="s">
        <v>5107</v>
      </c>
      <c r="C2337" s="2" t="s">
        <v>131</v>
      </c>
      <c r="D2337" s="2" t="s">
        <v>18</v>
      </c>
      <c r="E2337" s="5" t="s">
        <v>573</v>
      </c>
      <c r="F2337" s="3" t="s">
        <v>574</v>
      </c>
      <c r="G2337" s="3" t="s">
        <v>21</v>
      </c>
      <c r="H2337" s="2" t="s">
        <v>22</v>
      </c>
      <c r="I2337" s="2" t="s">
        <v>5108</v>
      </c>
      <c r="J2337" s="3" t="str">
        <f>HYPERLINK("https://www.boe.es/gazeta/dias/1833/08/10/pdfs/GMD-1833-97.pdf#page=4","Abrir facsímil")</f>
        <v>Abrir facsímil</v>
      </c>
      <c r="K2337" s="3" t="s">
        <v>24</v>
      </c>
    </row>
    <row r="2338" spans="1:11" ht="42" customHeight="1">
      <c r="A2338" s="2" t="s">
        <v>5105</v>
      </c>
      <c r="B2338" s="2" t="s">
        <v>5105</v>
      </c>
      <c r="C2338" s="2" t="s">
        <v>131</v>
      </c>
      <c r="D2338" s="2" t="s">
        <v>18</v>
      </c>
      <c r="E2338" s="5" t="s">
        <v>581</v>
      </c>
      <c r="F2338" s="3" t="s">
        <v>582</v>
      </c>
      <c r="G2338" s="3" t="s">
        <v>56</v>
      </c>
      <c r="H2338" s="2" t="s">
        <v>22</v>
      </c>
      <c r="I2338" s="2" t="s">
        <v>5109</v>
      </c>
      <c r="J2338" s="3" t="str">
        <f>HYPERLINK("https://www.boe.es/gazeta/dias/1833/08/27/pdfs/GMD-1833-104.pdf#page=1","Abrir facsímil")</f>
        <v>Abrir facsímil</v>
      </c>
      <c r="K2338" s="3" t="s">
        <v>24</v>
      </c>
    </row>
    <row r="2339" spans="1:11" ht="42" customHeight="1">
      <c r="A2339" s="2" t="s">
        <v>5105</v>
      </c>
      <c r="B2339" s="2" t="s">
        <v>5105</v>
      </c>
      <c r="C2339" s="2" t="s">
        <v>49</v>
      </c>
      <c r="D2339" s="2" t="s">
        <v>50</v>
      </c>
      <c r="E2339" s="5" t="s">
        <v>466</v>
      </c>
      <c r="F2339" s="3" t="s">
        <v>467</v>
      </c>
      <c r="G2339" s="3" t="s">
        <v>37</v>
      </c>
      <c r="H2339" s="2" t="s">
        <v>22</v>
      </c>
      <c r="I2339" s="2" t="s">
        <v>5110</v>
      </c>
      <c r="J2339" s="3" t="str">
        <f>HYPERLINK("https://www.boe.es/gazeta/dias/1833/10/22/pdfs/GMD-1833-130.pdf#page=2","Abrir facsímil")</f>
        <v>Abrir facsímil</v>
      </c>
      <c r="K2339" s="3" t="s">
        <v>24</v>
      </c>
    </row>
    <row r="2340" spans="1:11" ht="42" customHeight="1">
      <c r="A2340" s="2" t="s">
        <v>5105</v>
      </c>
      <c r="B2340" s="2" t="s">
        <v>5105</v>
      </c>
      <c r="C2340" s="2" t="s">
        <v>49</v>
      </c>
      <c r="D2340" s="2" t="s">
        <v>50</v>
      </c>
      <c r="E2340" s="5" t="s">
        <v>596</v>
      </c>
      <c r="F2340" s="3" t="s">
        <v>597</v>
      </c>
      <c r="G2340" s="3" t="s">
        <v>56</v>
      </c>
      <c r="H2340" s="2" t="s">
        <v>22</v>
      </c>
      <c r="I2340" s="2" t="s">
        <v>5111</v>
      </c>
      <c r="J2340" s="3" t="str">
        <f>HYPERLINK("https://www.boe.es/gazeta/dias/1833/10/29/pdfs/GMD-1833-134.pdf#page=1","Abrir facsímil")</f>
        <v>Abrir facsímil</v>
      </c>
      <c r="K2340" s="3" t="s">
        <v>24</v>
      </c>
    </row>
    <row r="2341" spans="1:11" ht="42" customHeight="1">
      <c r="A2341" s="2" t="s">
        <v>5112</v>
      </c>
      <c r="B2341" s="2" t="s">
        <v>5113</v>
      </c>
      <c r="C2341" s="2" t="s">
        <v>33</v>
      </c>
      <c r="D2341" s="2" t="s">
        <v>34</v>
      </c>
      <c r="E2341" s="5" t="s">
        <v>409</v>
      </c>
      <c r="F2341" s="3" t="s">
        <v>410</v>
      </c>
      <c r="G2341" s="3" t="s">
        <v>127</v>
      </c>
      <c r="H2341" s="2" t="s">
        <v>22</v>
      </c>
      <c r="I2341" s="2" t="s">
        <v>5114</v>
      </c>
      <c r="J2341" s="3" t="str">
        <f>HYPERLINK("https://www.boe.es/gazeta/dias/1833/11/23/pdfs/GMD-1833-147.pdf#page=5","Abrir facsímil")</f>
        <v>Abrir facsímil</v>
      </c>
      <c r="K2341" s="3" t="s">
        <v>24</v>
      </c>
    </row>
    <row r="2342" spans="1:11" ht="42" customHeight="1">
      <c r="A2342" s="2" t="s">
        <v>5115</v>
      </c>
      <c r="B2342" s="2" t="s">
        <v>5116</v>
      </c>
      <c r="C2342" s="2" t="s">
        <v>49</v>
      </c>
      <c r="D2342" s="2" t="s">
        <v>50</v>
      </c>
      <c r="E2342" s="5" t="s">
        <v>125</v>
      </c>
      <c r="F2342" s="3" t="s">
        <v>126</v>
      </c>
      <c r="G2342" s="3" t="s">
        <v>696</v>
      </c>
      <c r="H2342" s="2" t="s">
        <v>22</v>
      </c>
      <c r="I2342" s="2" t="s">
        <v>5117</v>
      </c>
      <c r="J2342" s="3" t="str">
        <f>HYPERLINK("https://www.boe.es/gazeta/dias/1833/08/29/pdfs/GMD-1833-105.pdf#page=3","Abrir facsímil")</f>
        <v>Abrir facsímil</v>
      </c>
      <c r="K2342" s="3" t="s">
        <v>24</v>
      </c>
    </row>
    <row r="2343" spans="1:11" ht="42" customHeight="1">
      <c r="A2343" s="2" t="s">
        <v>5118</v>
      </c>
      <c r="B2343" s="2" t="s">
        <v>5118</v>
      </c>
      <c r="C2343" s="2" t="s">
        <v>26</v>
      </c>
      <c r="D2343" s="2" t="s">
        <v>18</v>
      </c>
      <c r="E2343" s="5" t="s">
        <v>436</v>
      </c>
      <c r="F2343" s="3" t="s">
        <v>437</v>
      </c>
      <c r="G2343" s="3" t="s">
        <v>628</v>
      </c>
      <c r="H2343" s="2" t="s">
        <v>22</v>
      </c>
      <c r="I2343" s="2" t="s">
        <v>5119</v>
      </c>
      <c r="J2343" s="3" t="str">
        <f>HYPERLINK("https://www.boe.es/gazeta/dias/1833/03/23/pdfs/GMD-1833-36.pdf#page=6","Abrir facsímil")</f>
        <v>Abrir facsímil</v>
      </c>
      <c r="K2343" s="3" t="s">
        <v>24</v>
      </c>
    </row>
    <row r="2344" spans="1:11" ht="42" customHeight="1">
      <c r="A2344" s="2" t="s">
        <v>5120</v>
      </c>
      <c r="B2344" s="2" t="s">
        <v>5120</v>
      </c>
      <c r="C2344" s="2" t="s">
        <v>297</v>
      </c>
      <c r="D2344" s="2" t="s">
        <v>18</v>
      </c>
      <c r="E2344" s="5" t="s">
        <v>35</v>
      </c>
      <c r="F2344" s="3" t="s">
        <v>36</v>
      </c>
      <c r="G2344" s="3" t="s">
        <v>664</v>
      </c>
      <c r="H2344" s="2" t="s">
        <v>22</v>
      </c>
      <c r="I2344" s="2" t="s">
        <v>5121</v>
      </c>
      <c r="J2344" s="3" t="str">
        <f>HYPERLINK("https://www.boe.es/gazeta/dias/1833/02/28/pdfs/GMD-1833-26.pdf#page=8","Abrir facsímil")</f>
        <v>Abrir facsímil</v>
      </c>
      <c r="K2344" s="3" t="s">
        <v>24</v>
      </c>
    </row>
    <row r="2345" spans="1:11" ht="42" customHeight="1">
      <c r="A2345" s="2" t="s">
        <v>5122</v>
      </c>
      <c r="B2345" s="2" t="s">
        <v>5122</v>
      </c>
      <c r="C2345" s="2" t="s">
        <v>33</v>
      </c>
      <c r="D2345" s="2" t="s">
        <v>34</v>
      </c>
      <c r="E2345" s="5" t="s">
        <v>83</v>
      </c>
      <c r="F2345" s="3" t="s">
        <v>84</v>
      </c>
      <c r="G2345" s="3" t="s">
        <v>56</v>
      </c>
      <c r="H2345" s="2" t="s">
        <v>22</v>
      </c>
      <c r="I2345" s="2" t="s">
        <v>5123</v>
      </c>
      <c r="J2345" s="3" t="str">
        <f>HYPERLINK("https://www.boe.es/gazeta/dias/1833/02/23/pdfs/GMD-1833-24.pdf#page=1","Abrir facsímil")</f>
        <v>Abrir facsímil</v>
      </c>
      <c r="K2345" s="3" t="s">
        <v>24</v>
      </c>
    </row>
    <row r="2346" spans="1:11" ht="42" customHeight="1">
      <c r="A2346" s="2" t="s">
        <v>5124</v>
      </c>
      <c r="B2346" s="2" t="s">
        <v>5125</v>
      </c>
      <c r="C2346" s="2" t="s">
        <v>33</v>
      </c>
      <c r="D2346" s="2" t="s">
        <v>34</v>
      </c>
      <c r="E2346" s="5" t="s">
        <v>841</v>
      </c>
      <c r="F2346" s="3" t="s">
        <v>842</v>
      </c>
      <c r="G2346" s="3" t="s">
        <v>56</v>
      </c>
      <c r="H2346" s="2" t="s">
        <v>22</v>
      </c>
      <c r="I2346" s="2" t="s">
        <v>5126</v>
      </c>
      <c r="J2346" s="3" t="str">
        <f>HYPERLINK("https://www.boe.es/gazeta/dias/1833/11/02/pdfs/GMD-1833-137.pdf#page=1","Abrir facsímil")</f>
        <v>Abrir facsímil</v>
      </c>
      <c r="K2346" s="3" t="s">
        <v>24</v>
      </c>
    </row>
    <row r="2347" spans="1:11" ht="42" customHeight="1">
      <c r="A2347" s="2" t="s">
        <v>5127</v>
      </c>
      <c r="B2347" s="2" t="s">
        <v>5127</v>
      </c>
      <c r="C2347" s="2" t="s">
        <v>33</v>
      </c>
      <c r="D2347" s="2" t="s">
        <v>34</v>
      </c>
      <c r="E2347" s="5" t="s">
        <v>141</v>
      </c>
      <c r="F2347" s="3" t="s">
        <v>142</v>
      </c>
      <c r="G2347" s="3" t="s">
        <v>21</v>
      </c>
      <c r="H2347" s="2" t="s">
        <v>22</v>
      </c>
      <c r="I2347" s="2" t="s">
        <v>5128</v>
      </c>
      <c r="J2347" s="3" t="str">
        <f>HYPERLINK("https://www.boe.es/gazeta/dias/1833/11/05/pdfs/GMD-1833-138.pdf#page=4","Abrir facsímil")</f>
        <v>Abrir facsímil</v>
      </c>
      <c r="K2347" s="3" t="s">
        <v>24</v>
      </c>
    </row>
    <row r="2348" spans="1:11" ht="42" customHeight="1">
      <c r="A2348" s="2" t="s">
        <v>5127</v>
      </c>
      <c r="B2348" s="2" t="s">
        <v>5127</v>
      </c>
      <c r="C2348" s="2" t="s">
        <v>131</v>
      </c>
      <c r="D2348" s="2" t="s">
        <v>18</v>
      </c>
      <c r="E2348" s="5" t="s">
        <v>298</v>
      </c>
      <c r="F2348" s="3" t="s">
        <v>299</v>
      </c>
      <c r="G2348" s="3" t="s">
        <v>21</v>
      </c>
      <c r="H2348" s="2" t="s">
        <v>22</v>
      </c>
      <c r="I2348" s="2" t="s">
        <v>5129</v>
      </c>
      <c r="J2348" s="3" t="str">
        <f>HYPERLINK("https://www.boe.es/gazeta/dias/1833/12/26/pdfs/GMD-1833-165.pdf#page=4","Abrir facsímil")</f>
        <v>Abrir facsímil</v>
      </c>
      <c r="K2348" s="3" t="s">
        <v>24</v>
      </c>
    </row>
    <row r="2349" spans="1:11" ht="42" customHeight="1">
      <c r="A2349" s="2" t="s">
        <v>5130</v>
      </c>
      <c r="B2349" s="2" t="s">
        <v>5130</v>
      </c>
      <c r="C2349" s="2" t="s">
        <v>49</v>
      </c>
      <c r="D2349" s="2" t="s">
        <v>50</v>
      </c>
      <c r="E2349" s="5" t="s">
        <v>208</v>
      </c>
      <c r="F2349" s="3" t="s">
        <v>209</v>
      </c>
      <c r="G2349" s="3" t="s">
        <v>37</v>
      </c>
      <c r="H2349" s="2" t="s">
        <v>22</v>
      </c>
      <c r="I2349" s="2" t="s">
        <v>5131</v>
      </c>
      <c r="J2349" s="3" t="str">
        <f>HYPERLINK("https://www.boe.es/gazeta/dias/1833/01/01/pdfs/GMD-1833-1.pdf#page=2","Abrir facsímil")</f>
        <v>Abrir facsímil</v>
      </c>
      <c r="K2349" s="3" t="s">
        <v>24</v>
      </c>
    </row>
    <row r="2350" spans="1:11" ht="42" customHeight="1">
      <c r="A2350" s="2" t="s">
        <v>5130</v>
      </c>
      <c r="B2350" s="2" t="s">
        <v>5130</v>
      </c>
      <c r="C2350" s="2" t="s">
        <v>33</v>
      </c>
      <c r="D2350" s="2" t="s">
        <v>34</v>
      </c>
      <c r="E2350" s="5" t="s">
        <v>208</v>
      </c>
      <c r="F2350" s="3" t="s">
        <v>209</v>
      </c>
      <c r="G2350" s="3" t="s">
        <v>127</v>
      </c>
      <c r="H2350" s="2" t="s">
        <v>22</v>
      </c>
      <c r="I2350" s="2" t="s">
        <v>5132</v>
      </c>
      <c r="J2350" s="3" t="str">
        <f>HYPERLINK("https://www.boe.es/gazeta/dias/1833/01/01/pdfs/GMD-1833-1.pdf#page=5","Abrir facsímil")</f>
        <v>Abrir facsímil</v>
      </c>
      <c r="K2350" s="3" t="s">
        <v>24</v>
      </c>
    </row>
    <row r="2351" spans="1:11" ht="42" customHeight="1">
      <c r="A2351" s="2" t="s">
        <v>5133</v>
      </c>
      <c r="B2351" s="2" t="s">
        <v>5133</v>
      </c>
      <c r="C2351" s="2" t="s">
        <v>26</v>
      </c>
      <c r="D2351" s="2" t="s">
        <v>18</v>
      </c>
      <c r="E2351" s="5" t="s">
        <v>208</v>
      </c>
      <c r="F2351" s="3" t="s">
        <v>209</v>
      </c>
      <c r="G2351" s="3" t="s">
        <v>45</v>
      </c>
      <c r="H2351" s="2" t="s">
        <v>22</v>
      </c>
      <c r="I2351" s="2" t="s">
        <v>5134</v>
      </c>
      <c r="J2351" s="3" t="str">
        <f>HYPERLINK("https://www.boe.es/gazeta/dias/1833/01/01/pdfs/GMD-1833-1.pdf#page=6","Abrir facsímil")</f>
        <v>Abrir facsímil</v>
      </c>
      <c r="K2351" s="3" t="s">
        <v>24</v>
      </c>
    </row>
    <row r="2352" spans="1:11" ht="42" customHeight="1">
      <c r="A2352" s="2" t="s">
        <v>5130</v>
      </c>
      <c r="B2352" s="2" t="s">
        <v>5130</v>
      </c>
      <c r="C2352" s="2" t="s">
        <v>207</v>
      </c>
      <c r="D2352" s="2" t="s">
        <v>18</v>
      </c>
      <c r="E2352" s="5" t="s">
        <v>178</v>
      </c>
      <c r="F2352" s="3" t="s">
        <v>179</v>
      </c>
      <c r="G2352" s="3" t="s">
        <v>21</v>
      </c>
      <c r="H2352" s="2" t="s">
        <v>22</v>
      </c>
      <c r="I2352" s="2" t="s">
        <v>5135</v>
      </c>
      <c r="J2352" s="3" t="str">
        <f>HYPERLINK("https://www.boe.es/gazeta/dias/1833/01/05/pdfs/GMD-1833-3.pdf#page=4","Abrir facsímil")</f>
        <v>Abrir facsímil</v>
      </c>
      <c r="K2352" s="3" t="s">
        <v>24</v>
      </c>
    </row>
    <row r="2353" spans="1:11" ht="42" customHeight="1">
      <c r="A2353" s="2" t="s">
        <v>5130</v>
      </c>
      <c r="B2353" s="2" t="s">
        <v>5130</v>
      </c>
      <c r="C2353" s="2" t="s">
        <v>207</v>
      </c>
      <c r="D2353" s="2" t="s">
        <v>18</v>
      </c>
      <c r="E2353" s="5" t="s">
        <v>66</v>
      </c>
      <c r="F2353" s="3" t="s">
        <v>67</v>
      </c>
      <c r="G2353" s="3" t="s">
        <v>68</v>
      </c>
      <c r="H2353" s="2" t="s">
        <v>22</v>
      </c>
      <c r="I2353" s="2" t="s">
        <v>5136</v>
      </c>
      <c r="J2353" s="3" t="str">
        <f>HYPERLINK("https://www.boe.es/gazeta/dias/1833/01/31/pdfs/GMD-1833-14.pdf#page=4","Abrir facsímil")</f>
        <v>Abrir facsímil</v>
      </c>
      <c r="K2353" s="3" t="s">
        <v>24</v>
      </c>
    </row>
    <row r="2354" spans="1:11" ht="42" customHeight="1">
      <c r="A2354" s="2" t="s">
        <v>5130</v>
      </c>
      <c r="B2354" s="2" t="s">
        <v>5130</v>
      </c>
      <c r="C2354" s="2" t="s">
        <v>49</v>
      </c>
      <c r="D2354" s="2" t="s">
        <v>50</v>
      </c>
      <c r="E2354" s="5" t="s">
        <v>377</v>
      </c>
      <c r="F2354" s="3" t="s">
        <v>378</v>
      </c>
      <c r="G2354" s="3" t="s">
        <v>45</v>
      </c>
      <c r="H2354" s="2" t="s">
        <v>22</v>
      </c>
      <c r="I2354" s="2" t="s">
        <v>5137</v>
      </c>
      <c r="J2354" s="3" t="str">
        <f>HYPERLINK("https://www.boe.es/gazeta/dias/1833/02/05/pdfs/GMD-1833-16.pdf#page=6","Abrir facsímil")</f>
        <v>Abrir facsímil</v>
      </c>
      <c r="K2354" s="3" t="s">
        <v>24</v>
      </c>
    </row>
    <row r="2355" spans="1:11" ht="42" customHeight="1">
      <c r="A2355" s="2" t="s">
        <v>5130</v>
      </c>
      <c r="B2355" s="2" t="s">
        <v>5130</v>
      </c>
      <c r="C2355" s="2" t="s">
        <v>122</v>
      </c>
      <c r="D2355" s="2" t="s">
        <v>18</v>
      </c>
      <c r="E2355" s="5" t="s">
        <v>506</v>
      </c>
      <c r="F2355" s="3" t="s">
        <v>507</v>
      </c>
      <c r="G2355" s="3" t="s">
        <v>37</v>
      </c>
      <c r="H2355" s="2" t="s">
        <v>22</v>
      </c>
      <c r="I2355" s="2" t="s">
        <v>5138</v>
      </c>
      <c r="J2355" s="3" t="str">
        <f>HYPERLINK("https://www.boe.es/gazeta/dias/1833/02/14/pdfs/GMD-1833-20.pdf#page=2","Abrir facsímil")</f>
        <v>Abrir facsímil</v>
      </c>
      <c r="K2355" s="3" t="s">
        <v>24</v>
      </c>
    </row>
    <row r="2356" spans="1:11" ht="42" customHeight="1">
      <c r="A2356" s="2" t="s">
        <v>5130</v>
      </c>
      <c r="B2356" s="2" t="s">
        <v>5130</v>
      </c>
      <c r="C2356" s="2" t="s">
        <v>49</v>
      </c>
      <c r="D2356" s="2" t="s">
        <v>50</v>
      </c>
      <c r="E2356" s="5" t="s">
        <v>780</v>
      </c>
      <c r="F2356" s="3" t="s">
        <v>781</v>
      </c>
      <c r="G2356" s="3" t="s">
        <v>56</v>
      </c>
      <c r="H2356" s="2" t="s">
        <v>22</v>
      </c>
      <c r="I2356" s="2" t="s">
        <v>5139</v>
      </c>
      <c r="J2356" s="3" t="str">
        <f>HYPERLINK("https://www.boe.es/gazeta/dias/1833/03/07/pdfs/GMD-1833-29.pdf#page=1","Abrir facsímil")</f>
        <v>Abrir facsímil</v>
      </c>
      <c r="K2356" s="3" t="s">
        <v>24</v>
      </c>
    </row>
    <row r="2357" spans="1:11" ht="42" customHeight="1">
      <c r="A2357" s="2" t="s">
        <v>5130</v>
      </c>
      <c r="B2357" s="2" t="s">
        <v>5130</v>
      </c>
      <c r="C2357" s="2" t="s">
        <v>131</v>
      </c>
      <c r="D2357" s="2" t="s">
        <v>18</v>
      </c>
      <c r="E2357" s="5" t="s">
        <v>780</v>
      </c>
      <c r="F2357" s="3" t="s">
        <v>781</v>
      </c>
      <c r="G2357" s="3" t="s">
        <v>89</v>
      </c>
      <c r="H2357" s="2" t="s">
        <v>22</v>
      </c>
      <c r="I2357" s="2" t="s">
        <v>5140</v>
      </c>
      <c r="J2357" s="3" t="str">
        <f>HYPERLINK("https://www.boe.es/gazeta/dias/1833/03/07/pdfs/GMD-1833-29.pdf#page=3","Abrir facsímil")</f>
        <v>Abrir facsímil</v>
      </c>
      <c r="K2357" s="3" t="s">
        <v>24</v>
      </c>
    </row>
    <row r="2358" spans="1:11" ht="42" customHeight="1">
      <c r="A2358" s="2" t="s">
        <v>5130</v>
      </c>
      <c r="B2358" s="2" t="s">
        <v>5130</v>
      </c>
      <c r="C2358" s="2" t="s">
        <v>26</v>
      </c>
      <c r="D2358" s="2" t="s">
        <v>18</v>
      </c>
      <c r="E2358" s="5" t="s">
        <v>780</v>
      </c>
      <c r="F2358" s="3" t="s">
        <v>781</v>
      </c>
      <c r="G2358" s="3" t="s">
        <v>127</v>
      </c>
      <c r="H2358" s="2" t="s">
        <v>22</v>
      </c>
      <c r="I2358" s="2" t="s">
        <v>5141</v>
      </c>
      <c r="J2358" s="3" t="str">
        <f>HYPERLINK("https://www.boe.es/gazeta/dias/1833/03/07/pdfs/GMD-1833-29.pdf#page=5","Abrir facsímil")</f>
        <v>Abrir facsímil</v>
      </c>
      <c r="K2358" s="3" t="s">
        <v>24</v>
      </c>
    </row>
    <row r="2359" spans="1:11" ht="42" customHeight="1">
      <c r="A2359" s="2" t="s">
        <v>5130</v>
      </c>
      <c r="B2359" s="2" t="s">
        <v>5130</v>
      </c>
      <c r="C2359" s="2" t="s">
        <v>33</v>
      </c>
      <c r="D2359" s="2" t="s">
        <v>34</v>
      </c>
      <c r="E2359" s="5" t="s">
        <v>436</v>
      </c>
      <c r="F2359" s="3" t="s">
        <v>437</v>
      </c>
      <c r="G2359" s="3" t="s">
        <v>56</v>
      </c>
      <c r="H2359" s="2" t="s">
        <v>22</v>
      </c>
      <c r="I2359" s="2" t="s">
        <v>5142</v>
      </c>
      <c r="J2359" s="3" t="str">
        <f>HYPERLINK("https://www.boe.es/gazeta/dias/1833/03/23/pdfs/GMD-1833-36.pdf#page=1","Abrir facsímil")</f>
        <v>Abrir facsímil</v>
      </c>
      <c r="K2359" s="3" t="s">
        <v>24</v>
      </c>
    </row>
    <row r="2360" spans="1:11" ht="42" customHeight="1">
      <c r="A2360" s="2" t="s">
        <v>5130</v>
      </c>
      <c r="B2360" s="2" t="s">
        <v>5130</v>
      </c>
      <c r="C2360" s="2" t="s">
        <v>33</v>
      </c>
      <c r="D2360" s="2" t="s">
        <v>34</v>
      </c>
      <c r="E2360" s="5" t="s">
        <v>647</v>
      </c>
      <c r="F2360" s="3" t="s">
        <v>648</v>
      </c>
      <c r="G2360" s="3" t="s">
        <v>56</v>
      </c>
      <c r="H2360" s="2" t="s">
        <v>22</v>
      </c>
      <c r="I2360" s="2" t="s">
        <v>5143</v>
      </c>
      <c r="J2360" s="3" t="str">
        <f>HYPERLINK("https://www.boe.es/gazeta/dias/1833/03/26/pdfs/GMD-1833-37.pdf#page=1","Abrir facsímil")</f>
        <v>Abrir facsímil</v>
      </c>
      <c r="K2360" s="3" t="s">
        <v>24</v>
      </c>
    </row>
    <row r="2361" spans="1:11" ht="42" customHeight="1">
      <c r="A2361" s="2" t="s">
        <v>5130</v>
      </c>
      <c r="B2361" s="2" t="s">
        <v>5130</v>
      </c>
      <c r="C2361" s="2" t="s">
        <v>33</v>
      </c>
      <c r="D2361" s="2" t="s">
        <v>34</v>
      </c>
      <c r="E2361" s="5" t="s">
        <v>95</v>
      </c>
      <c r="F2361" s="3" t="s">
        <v>96</v>
      </c>
      <c r="G2361" s="3" t="s">
        <v>56</v>
      </c>
      <c r="H2361" s="2" t="s">
        <v>22</v>
      </c>
      <c r="I2361" s="2" t="s">
        <v>5144</v>
      </c>
      <c r="J2361" s="3" t="str">
        <f>HYPERLINK("https://www.boe.es/gazeta/dias/1833/06/20/pdfs/GMD-1833-75.pdf#page=1","Abrir facsímil")</f>
        <v>Abrir facsímil</v>
      </c>
      <c r="K2361" s="3" t="s">
        <v>24</v>
      </c>
    </row>
    <row r="2362" spans="1:11" ht="42" customHeight="1">
      <c r="A2362" s="2" t="s">
        <v>5130</v>
      </c>
      <c r="B2362" s="2" t="s">
        <v>5130</v>
      </c>
      <c r="C2362" s="2" t="s">
        <v>26</v>
      </c>
      <c r="D2362" s="2" t="s">
        <v>18</v>
      </c>
      <c r="E2362" s="5" t="s">
        <v>155</v>
      </c>
      <c r="F2362" s="3" t="s">
        <v>156</v>
      </c>
      <c r="G2362" s="3" t="s">
        <v>21</v>
      </c>
      <c r="H2362" s="2" t="s">
        <v>22</v>
      </c>
      <c r="I2362" s="2" t="s">
        <v>5145</v>
      </c>
      <c r="J2362" s="3" t="str">
        <f>HYPERLINK("https://www.boe.es/gazeta/dias/1833/08/01/pdfs/GMD-1833-93.pdf#page=4","Abrir facsímil")</f>
        <v>Abrir facsímil</v>
      </c>
      <c r="K2362" s="3" t="s">
        <v>24</v>
      </c>
    </row>
    <row r="2363" spans="1:11" ht="42" customHeight="1">
      <c r="A2363" s="2" t="s">
        <v>5130</v>
      </c>
      <c r="B2363" s="2" t="s">
        <v>5130</v>
      </c>
      <c r="C2363" s="2" t="s">
        <v>33</v>
      </c>
      <c r="D2363" s="2" t="s">
        <v>34</v>
      </c>
      <c r="E2363" s="5" t="s">
        <v>213</v>
      </c>
      <c r="F2363" s="3" t="s">
        <v>214</v>
      </c>
      <c r="G2363" s="3" t="s">
        <v>21</v>
      </c>
      <c r="H2363" s="2" t="s">
        <v>22</v>
      </c>
      <c r="I2363" s="2" t="s">
        <v>5146</v>
      </c>
      <c r="J2363" s="3" t="str">
        <f>HYPERLINK("https://www.boe.es/gazeta/dias/1833/08/17/pdfs/GMD-1833-100.pdf#page=4","Abrir facsímil")</f>
        <v>Abrir facsímil</v>
      </c>
      <c r="K2363" s="3" t="s">
        <v>24</v>
      </c>
    </row>
    <row r="2364" spans="1:11" ht="42" customHeight="1">
      <c r="A2364" s="2" t="s">
        <v>5130</v>
      </c>
      <c r="B2364" s="2" t="s">
        <v>5130</v>
      </c>
      <c r="C2364" s="2" t="s">
        <v>26</v>
      </c>
      <c r="D2364" s="2" t="s">
        <v>18</v>
      </c>
      <c r="E2364" s="5" t="s">
        <v>1360</v>
      </c>
      <c r="F2364" s="3" t="s">
        <v>1361</v>
      </c>
      <c r="G2364" s="3" t="s">
        <v>21</v>
      </c>
      <c r="H2364" s="2" t="s">
        <v>22</v>
      </c>
      <c r="I2364" s="2" t="s">
        <v>5147</v>
      </c>
      <c r="J2364" s="3" t="str">
        <f>HYPERLINK("https://www.boe.es/gazeta/dias/1833/08/24/pdfs/GMD-1833-103.pdf#page=4","Abrir facsímil")</f>
        <v>Abrir facsímil</v>
      </c>
      <c r="K2364" s="3" t="s">
        <v>24</v>
      </c>
    </row>
    <row r="2365" spans="1:11" ht="42" customHeight="1">
      <c r="A2365" s="2" t="s">
        <v>5130</v>
      </c>
      <c r="B2365" s="2" t="s">
        <v>5130</v>
      </c>
      <c r="C2365" s="2" t="s">
        <v>33</v>
      </c>
      <c r="D2365" s="2" t="s">
        <v>34</v>
      </c>
      <c r="E2365" s="5" t="s">
        <v>581</v>
      </c>
      <c r="F2365" s="3" t="s">
        <v>582</v>
      </c>
      <c r="G2365" s="3" t="s">
        <v>37</v>
      </c>
      <c r="H2365" s="2" t="s">
        <v>22</v>
      </c>
      <c r="I2365" s="2" t="s">
        <v>5148</v>
      </c>
      <c r="J2365" s="3" t="str">
        <f>HYPERLINK("https://www.boe.es/gazeta/dias/1833/08/27/pdfs/GMD-1833-104.pdf#page=2","Abrir facsímil")</f>
        <v>Abrir facsímil</v>
      </c>
      <c r="K2365" s="3" t="s">
        <v>24</v>
      </c>
    </row>
    <row r="2366" spans="1:11" ht="42" customHeight="1">
      <c r="A2366" s="2" t="s">
        <v>5130</v>
      </c>
      <c r="B2366" s="2" t="s">
        <v>5130</v>
      </c>
      <c r="C2366" s="2" t="s">
        <v>49</v>
      </c>
      <c r="D2366" s="2" t="s">
        <v>191</v>
      </c>
      <c r="E2366" s="5" t="s">
        <v>1325</v>
      </c>
      <c r="F2366" s="3" t="s">
        <v>1326</v>
      </c>
      <c r="G2366" s="3" t="s">
        <v>56</v>
      </c>
      <c r="H2366" s="2" t="s">
        <v>22</v>
      </c>
      <c r="I2366" s="2" t="s">
        <v>5149</v>
      </c>
      <c r="J2366" s="3" t="str">
        <f>HYPERLINK("https://www.boe.es/gazeta/dias/1833/09/29/pdfs/GMD-1833-119E.pdf#page=1","Abrir facsímil")</f>
        <v>Abrir facsímil</v>
      </c>
      <c r="K2366" s="3" t="s">
        <v>24</v>
      </c>
    </row>
    <row r="2367" spans="1:11" ht="42" customHeight="1">
      <c r="A2367" s="2" t="s">
        <v>5130</v>
      </c>
      <c r="B2367" s="2" t="s">
        <v>5130</v>
      </c>
      <c r="C2367" s="2" t="s">
        <v>33</v>
      </c>
      <c r="D2367" s="2" t="s">
        <v>34</v>
      </c>
      <c r="E2367" s="5" t="s">
        <v>58</v>
      </c>
      <c r="F2367" s="3" t="s">
        <v>59</v>
      </c>
      <c r="G2367" s="3" t="s">
        <v>56</v>
      </c>
      <c r="H2367" s="2" t="s">
        <v>22</v>
      </c>
      <c r="I2367" s="2" t="s">
        <v>5150</v>
      </c>
      <c r="J2367" s="3" t="str">
        <f>HYPERLINK("https://www.boe.es/gazeta/dias/1833/10/03/pdfs/GMD-1833-121.pdf#page=1","Abrir facsímil")</f>
        <v>Abrir facsímil</v>
      </c>
      <c r="K2367" s="3" t="s">
        <v>24</v>
      </c>
    </row>
    <row r="2368" spans="1:11" ht="42" customHeight="1">
      <c r="A2368" s="2" t="s">
        <v>5130</v>
      </c>
      <c r="B2368" s="2" t="s">
        <v>5130</v>
      </c>
      <c r="C2368" s="2" t="s">
        <v>33</v>
      </c>
      <c r="D2368" s="2" t="s">
        <v>34</v>
      </c>
      <c r="E2368" s="5" t="s">
        <v>58</v>
      </c>
      <c r="F2368" s="3" t="s">
        <v>59</v>
      </c>
      <c r="G2368" s="3" t="s">
        <v>37</v>
      </c>
      <c r="H2368" s="2" t="s">
        <v>22</v>
      </c>
      <c r="I2368" s="2" t="s">
        <v>5151</v>
      </c>
      <c r="J2368" s="3" t="str">
        <f>HYPERLINK("https://www.boe.es/gazeta/dias/1833/10/03/pdfs/GMD-1833-121.pdf#page=2","Abrir facsímil")</f>
        <v>Abrir facsímil</v>
      </c>
      <c r="K2368" s="3" t="s">
        <v>24</v>
      </c>
    </row>
    <row r="2369" spans="1:11" ht="42" customHeight="1">
      <c r="A2369" s="2" t="s">
        <v>5130</v>
      </c>
      <c r="B2369" s="2" t="s">
        <v>5130</v>
      </c>
      <c r="C2369" s="2" t="s">
        <v>49</v>
      </c>
      <c r="D2369" s="2" t="s">
        <v>50</v>
      </c>
      <c r="E2369" s="5" t="s">
        <v>266</v>
      </c>
      <c r="F2369" s="3" t="s">
        <v>267</v>
      </c>
      <c r="G2369" s="3" t="s">
        <v>268</v>
      </c>
      <c r="H2369" s="2" t="s">
        <v>22</v>
      </c>
      <c r="I2369" s="2" t="s">
        <v>5152</v>
      </c>
      <c r="J2369" s="3" t="str">
        <f>HYPERLINK("https://www.boe.es/gazeta/dias/1833/10/05/pdfs/GMD-1833-122.pdf#page=3","Abrir facsímil")</f>
        <v>Abrir facsímil</v>
      </c>
      <c r="K2369" s="3" t="s">
        <v>24</v>
      </c>
    </row>
    <row r="2370" spans="1:11" ht="42" customHeight="1">
      <c r="A2370" s="2" t="s">
        <v>5130</v>
      </c>
      <c r="B2370" s="2" t="s">
        <v>5130</v>
      </c>
      <c r="C2370" s="2" t="s">
        <v>26</v>
      </c>
      <c r="D2370" s="2" t="s">
        <v>18</v>
      </c>
      <c r="E2370" s="5" t="s">
        <v>752</v>
      </c>
      <c r="F2370" s="3" t="s">
        <v>753</v>
      </c>
      <c r="G2370" s="3" t="s">
        <v>127</v>
      </c>
      <c r="H2370" s="2" t="s">
        <v>22</v>
      </c>
      <c r="I2370" s="2" t="s">
        <v>5153</v>
      </c>
      <c r="J2370" s="3" t="str">
        <f>HYPERLINK("https://www.boe.es/gazeta/dias/1833/10/10/pdfs/GMD-1833-124.pdf#page=5","Abrir facsímil")</f>
        <v>Abrir facsímil</v>
      </c>
      <c r="K2370" s="3" t="s">
        <v>24</v>
      </c>
    </row>
    <row r="2371" spans="1:11" ht="42" customHeight="1">
      <c r="A2371" s="2" t="s">
        <v>5130</v>
      </c>
      <c r="B2371" s="2" t="s">
        <v>5130</v>
      </c>
      <c r="C2371" s="2" t="s">
        <v>33</v>
      </c>
      <c r="D2371" s="2" t="s">
        <v>34</v>
      </c>
      <c r="E2371" s="5" t="s">
        <v>61</v>
      </c>
      <c r="F2371" s="3" t="s">
        <v>62</v>
      </c>
      <c r="G2371" s="3" t="s">
        <v>89</v>
      </c>
      <c r="H2371" s="2" t="s">
        <v>22</v>
      </c>
      <c r="I2371" s="2" t="s">
        <v>5154</v>
      </c>
      <c r="J2371" s="3" t="str">
        <f>HYPERLINK("https://www.boe.es/gazeta/dias/1833/10/15/pdfs/GMD-1833-126.pdf#page=3","Abrir facsímil")</f>
        <v>Abrir facsímil</v>
      </c>
      <c r="K2371" s="3" t="s">
        <v>24</v>
      </c>
    </row>
    <row r="2372" spans="1:11" ht="42" customHeight="1">
      <c r="A2372" s="2" t="s">
        <v>5130</v>
      </c>
      <c r="B2372" s="2" t="s">
        <v>5130</v>
      </c>
      <c r="C2372" s="2" t="s">
        <v>122</v>
      </c>
      <c r="D2372" s="2" t="s">
        <v>18</v>
      </c>
      <c r="E2372" s="5" t="s">
        <v>150</v>
      </c>
      <c r="F2372" s="3" t="s">
        <v>151</v>
      </c>
      <c r="G2372" s="3" t="s">
        <v>56</v>
      </c>
      <c r="H2372" s="2" t="s">
        <v>22</v>
      </c>
      <c r="I2372" s="2" t="s">
        <v>5155</v>
      </c>
      <c r="J2372" s="3" t="str">
        <f>HYPERLINK("https://www.boe.es/gazeta/dias/1833/10/24/pdfs/GMD-1833-131.pdf#page=1","Abrir facsímil")</f>
        <v>Abrir facsímil</v>
      </c>
      <c r="K2372" s="3" t="s">
        <v>24</v>
      </c>
    </row>
    <row r="2373" spans="1:11" ht="42" customHeight="1">
      <c r="A2373" s="2" t="s">
        <v>5130</v>
      </c>
      <c r="B2373" s="2" t="s">
        <v>5130</v>
      </c>
      <c r="C2373" s="2" t="s">
        <v>49</v>
      </c>
      <c r="D2373" s="2" t="s">
        <v>50</v>
      </c>
      <c r="E2373" s="5" t="s">
        <v>364</v>
      </c>
      <c r="F2373" s="3" t="s">
        <v>365</v>
      </c>
      <c r="G2373" s="3" t="s">
        <v>2634</v>
      </c>
      <c r="H2373" s="2" t="s">
        <v>22</v>
      </c>
      <c r="I2373" s="2" t="s">
        <v>5156</v>
      </c>
      <c r="J2373" s="3" t="str">
        <f>HYPERLINK("https://www.boe.es/gazeta/dias/1833/11/07/pdfs/GMD-1833-139.pdf#page=5","Abrir facsímil")</f>
        <v>Abrir facsímil</v>
      </c>
      <c r="K2373" s="3" t="s">
        <v>24</v>
      </c>
    </row>
    <row r="2374" spans="1:11" ht="42" customHeight="1">
      <c r="A2374" s="2" t="s">
        <v>5130</v>
      </c>
      <c r="B2374" s="2" t="s">
        <v>5130</v>
      </c>
      <c r="C2374" s="2" t="s">
        <v>49</v>
      </c>
      <c r="D2374" s="2" t="s">
        <v>50</v>
      </c>
      <c r="E2374" s="5" t="s">
        <v>1079</v>
      </c>
      <c r="F2374" s="3" t="s">
        <v>1080</v>
      </c>
      <c r="G2374" s="3" t="s">
        <v>37</v>
      </c>
      <c r="H2374" s="2" t="s">
        <v>22</v>
      </c>
      <c r="I2374" s="2" t="s">
        <v>5157</v>
      </c>
      <c r="J2374" s="3" t="str">
        <f>HYPERLINK("https://www.boe.es/gazeta/dias/1833/11/12/pdfs/GMD-1833-141.pdf#page=2","Abrir facsímil")</f>
        <v>Abrir facsímil</v>
      </c>
      <c r="K2374" s="3" t="s">
        <v>24</v>
      </c>
    </row>
    <row r="2375" spans="1:11" ht="42" customHeight="1">
      <c r="A2375" s="2" t="s">
        <v>5130</v>
      </c>
      <c r="B2375" s="2" t="s">
        <v>5130</v>
      </c>
      <c r="C2375" s="2" t="s">
        <v>33</v>
      </c>
      <c r="D2375" s="2" t="s">
        <v>34</v>
      </c>
      <c r="E2375" s="5" t="s">
        <v>272</v>
      </c>
      <c r="F2375" s="3" t="s">
        <v>273</v>
      </c>
      <c r="G2375" s="3" t="s">
        <v>56</v>
      </c>
      <c r="H2375" s="2" t="s">
        <v>22</v>
      </c>
      <c r="I2375" s="2" t="s">
        <v>5158</v>
      </c>
      <c r="J2375" s="3" t="str">
        <f>HYPERLINK("https://www.boe.es/gazeta/dias/1833/11/19/pdfs/GMD-1833-144.pdf#page=1","Abrir facsímil")</f>
        <v>Abrir facsímil</v>
      </c>
      <c r="K2375" s="3" t="s">
        <v>24</v>
      </c>
    </row>
    <row r="2376" spans="1:11" ht="42" customHeight="1">
      <c r="A2376" s="2" t="s">
        <v>5130</v>
      </c>
      <c r="B2376" s="2" t="s">
        <v>5130</v>
      </c>
      <c r="C2376" s="2" t="s">
        <v>33</v>
      </c>
      <c r="D2376" s="2" t="s">
        <v>34</v>
      </c>
      <c r="E2376" s="5" t="s">
        <v>452</v>
      </c>
      <c r="F2376" s="3" t="s">
        <v>453</v>
      </c>
      <c r="G2376" s="3" t="s">
        <v>89</v>
      </c>
      <c r="H2376" s="2" t="s">
        <v>22</v>
      </c>
      <c r="I2376" s="2" t="s">
        <v>5159</v>
      </c>
      <c r="J2376" s="3" t="str">
        <f>HYPERLINK("https://www.boe.es/gazeta/dias/1833/12/17/pdfs/GMD-1833-161.pdf#page=3","Abrir facsímil")</f>
        <v>Abrir facsímil</v>
      </c>
      <c r="K2376" s="3" t="s">
        <v>24</v>
      </c>
    </row>
    <row r="2377" spans="1:11" ht="42" customHeight="1">
      <c r="A2377" s="2" t="s">
        <v>5160</v>
      </c>
      <c r="B2377" s="2" t="s">
        <v>5161</v>
      </c>
      <c r="C2377" s="2" t="s">
        <v>131</v>
      </c>
      <c r="D2377" s="2" t="s">
        <v>18</v>
      </c>
      <c r="E2377" s="5" t="s">
        <v>2377</v>
      </c>
      <c r="F2377" s="3" t="s">
        <v>2378</v>
      </c>
      <c r="G2377" s="3" t="s">
        <v>21</v>
      </c>
      <c r="H2377" s="2" t="s">
        <v>22</v>
      </c>
      <c r="I2377" s="2" t="s">
        <v>5162</v>
      </c>
      <c r="J2377" s="3" t="str">
        <f>HYPERLINK("https://www.boe.es/gazeta/dias/1833/07/18/pdfs/GMD-1833-87.pdf#page=4","Abrir facsímil")</f>
        <v>Abrir facsímil</v>
      </c>
      <c r="K2377" s="3" t="s">
        <v>24</v>
      </c>
    </row>
    <row r="2378" spans="1:11" ht="42" customHeight="1">
      <c r="A2378" s="2" t="s">
        <v>5163</v>
      </c>
      <c r="B2378" s="2" t="s">
        <v>5164</v>
      </c>
      <c r="C2378" s="2" t="s">
        <v>33</v>
      </c>
      <c r="D2378" s="2" t="s">
        <v>34</v>
      </c>
      <c r="E2378" s="5" t="s">
        <v>208</v>
      </c>
      <c r="F2378" s="3" t="s">
        <v>209</v>
      </c>
      <c r="G2378" s="3" t="s">
        <v>89</v>
      </c>
      <c r="H2378" s="2" t="s">
        <v>22</v>
      </c>
      <c r="I2378" s="2" t="s">
        <v>5165</v>
      </c>
      <c r="J2378" s="3" t="str">
        <f>HYPERLINK("https://www.boe.es/gazeta/dias/1833/01/01/pdfs/GMD-1833-1.pdf#page=3","Abrir facsímil")</f>
        <v>Abrir facsímil</v>
      </c>
      <c r="K2378" s="3" t="s">
        <v>24</v>
      </c>
    </row>
    <row r="2379" spans="1:11" ht="42" customHeight="1">
      <c r="A2379" s="2" t="s">
        <v>5166</v>
      </c>
      <c r="B2379" s="2" t="s">
        <v>5167</v>
      </c>
      <c r="C2379" s="2" t="s">
        <v>49</v>
      </c>
      <c r="D2379" s="2" t="s">
        <v>50</v>
      </c>
      <c r="E2379" s="5" t="s">
        <v>1079</v>
      </c>
      <c r="F2379" s="3" t="s">
        <v>1080</v>
      </c>
      <c r="G2379" s="3" t="s">
        <v>56</v>
      </c>
      <c r="H2379" s="2" t="s">
        <v>22</v>
      </c>
      <c r="I2379" s="2" t="s">
        <v>5168</v>
      </c>
      <c r="J2379" s="3" t="str">
        <f>HYPERLINK("https://www.boe.es/gazeta/dias/1833/11/12/pdfs/GMD-1833-141.pdf#page=1","Abrir facsímil")</f>
        <v>Abrir facsímil</v>
      </c>
      <c r="K2379" s="3" t="s">
        <v>24</v>
      </c>
    </row>
    <row r="2380" spans="1:11" ht="42" customHeight="1">
      <c r="A2380" s="2" t="s">
        <v>5169</v>
      </c>
      <c r="B2380" s="2" t="s">
        <v>5169</v>
      </c>
      <c r="C2380" s="2" t="s">
        <v>49</v>
      </c>
      <c r="D2380" s="2" t="s">
        <v>50</v>
      </c>
      <c r="E2380" s="5" t="s">
        <v>1765</v>
      </c>
      <c r="F2380" s="3" t="s">
        <v>1766</v>
      </c>
      <c r="G2380" s="3" t="s">
        <v>56</v>
      </c>
      <c r="H2380" s="2" t="s">
        <v>22</v>
      </c>
      <c r="I2380" s="2" t="s">
        <v>5170</v>
      </c>
      <c r="J2380" s="3" t="str">
        <f>HYPERLINK("https://www.boe.es/gazeta/dias/1833/01/10/pdfs/GMD-1833-5.pdf#page=1","Abrir facsímil")</f>
        <v>Abrir facsímil</v>
      </c>
      <c r="K2380" s="3" t="s">
        <v>24</v>
      </c>
    </row>
    <row r="2381" spans="1:11" ht="42" customHeight="1">
      <c r="A2381" s="2" t="s">
        <v>5171</v>
      </c>
      <c r="B2381" s="2" t="s">
        <v>5171</v>
      </c>
      <c r="C2381" s="2" t="s">
        <v>207</v>
      </c>
      <c r="D2381" s="2" t="s">
        <v>18</v>
      </c>
      <c r="E2381" s="5" t="s">
        <v>876</v>
      </c>
      <c r="F2381" s="3" t="s">
        <v>877</v>
      </c>
      <c r="G2381" s="3" t="s">
        <v>21</v>
      </c>
      <c r="H2381" s="2" t="s">
        <v>22</v>
      </c>
      <c r="I2381" s="2" t="s">
        <v>5172</v>
      </c>
      <c r="J2381" s="3" t="str">
        <f>HYPERLINK("https://www.boe.es/gazeta/dias/1833/08/06/pdfs/GMD-1833-95.pdf#page=4","Abrir facsímil")</f>
        <v>Abrir facsímil</v>
      </c>
      <c r="K2381" s="3" t="s">
        <v>24</v>
      </c>
    </row>
    <row r="2382" spans="1:11" ht="42" customHeight="1">
      <c r="A2382" s="2" t="s">
        <v>5173</v>
      </c>
      <c r="B2382" s="2" t="s">
        <v>5174</v>
      </c>
      <c r="C2382" s="2" t="s">
        <v>33</v>
      </c>
      <c r="D2382" s="2" t="s">
        <v>34</v>
      </c>
      <c r="E2382" s="5" t="s">
        <v>876</v>
      </c>
      <c r="F2382" s="3" t="s">
        <v>877</v>
      </c>
      <c r="G2382" s="3" t="s">
        <v>89</v>
      </c>
      <c r="H2382" s="2" t="s">
        <v>22</v>
      </c>
      <c r="I2382" s="2" t="s">
        <v>5175</v>
      </c>
      <c r="J2382" s="3" t="str">
        <f>HYPERLINK("https://www.boe.es/gazeta/dias/1833/08/06/pdfs/GMD-1833-95.pdf#page=3","Abrir facsímil")</f>
        <v>Abrir facsímil</v>
      </c>
      <c r="K2382" s="3" t="s">
        <v>24</v>
      </c>
    </row>
    <row r="2383" spans="1:11" ht="42" customHeight="1">
      <c r="A2383" s="2" t="s">
        <v>5176</v>
      </c>
      <c r="B2383" s="2" t="s">
        <v>5177</v>
      </c>
      <c r="C2383" s="2" t="s">
        <v>17</v>
      </c>
      <c r="D2383" s="2" t="s">
        <v>18</v>
      </c>
      <c r="E2383" s="5" t="s">
        <v>145</v>
      </c>
      <c r="F2383" s="3" t="s">
        <v>146</v>
      </c>
      <c r="G2383" s="3" t="s">
        <v>21</v>
      </c>
      <c r="H2383" s="2" t="s">
        <v>22</v>
      </c>
      <c r="I2383" s="2" t="s">
        <v>5178</v>
      </c>
      <c r="J2383" s="3" t="str">
        <f>HYPERLINK("https://www.boe.es/gazeta/dias/1833/06/25/pdfs/GMD-1833-77.pdf#page=4","Abrir facsímil")</f>
        <v>Abrir facsímil</v>
      </c>
      <c r="K2383" s="3" t="s">
        <v>24</v>
      </c>
    </row>
    <row r="2384" spans="1:11" ht="42" customHeight="1">
      <c r="A2384" s="2" t="s">
        <v>5179</v>
      </c>
      <c r="B2384" s="2" t="s">
        <v>5179</v>
      </c>
      <c r="C2384" s="2" t="s">
        <v>26</v>
      </c>
      <c r="D2384" s="2" t="s">
        <v>18</v>
      </c>
      <c r="E2384" s="5" t="s">
        <v>3587</v>
      </c>
      <c r="F2384" s="3" t="s">
        <v>3588</v>
      </c>
      <c r="G2384" s="3" t="s">
        <v>3589</v>
      </c>
      <c r="H2384" s="2" t="s">
        <v>22</v>
      </c>
      <c r="I2384" s="2" t="s">
        <v>5180</v>
      </c>
      <c r="J2384" s="3" t="str">
        <f>HYPERLINK("https://www.boe.es/gazeta/dias/1833/01/17/pdfs/GMD-1833-8.pdf#page=3","Abrir facsímil")</f>
        <v>Abrir facsímil</v>
      </c>
      <c r="K2384" s="3" t="s">
        <v>24</v>
      </c>
    </row>
    <row r="2385" spans="1:11" ht="42" customHeight="1">
      <c r="A2385" s="2" t="s">
        <v>5179</v>
      </c>
      <c r="B2385" s="2" t="s">
        <v>5179</v>
      </c>
      <c r="C2385" s="2" t="s">
        <v>49</v>
      </c>
      <c r="D2385" s="2" t="s">
        <v>50</v>
      </c>
      <c r="E2385" s="5" t="s">
        <v>110</v>
      </c>
      <c r="F2385" s="3" t="s">
        <v>111</v>
      </c>
      <c r="G2385" s="3" t="s">
        <v>89</v>
      </c>
      <c r="H2385" s="2" t="s">
        <v>22</v>
      </c>
      <c r="I2385" s="2" t="s">
        <v>5181</v>
      </c>
      <c r="J2385" s="3" t="str">
        <f>HYPERLINK("https://www.boe.es/gazeta/dias/1833/11/16/pdfs/GMD-1833-143.pdf#page=3","Abrir facsímil")</f>
        <v>Abrir facsímil</v>
      </c>
      <c r="K2385" s="3" t="s">
        <v>24</v>
      </c>
    </row>
    <row r="2386" spans="1:11" ht="42" customHeight="1">
      <c r="A2386" s="2" t="s">
        <v>5179</v>
      </c>
      <c r="B2386" s="2" t="s">
        <v>5179</v>
      </c>
      <c r="C2386" s="2" t="s">
        <v>207</v>
      </c>
      <c r="D2386" s="2" t="s">
        <v>18</v>
      </c>
      <c r="E2386" s="5" t="s">
        <v>485</v>
      </c>
      <c r="F2386" s="3" t="s">
        <v>486</v>
      </c>
      <c r="G2386" s="3" t="s">
        <v>21</v>
      </c>
      <c r="H2386" s="2" t="s">
        <v>22</v>
      </c>
      <c r="I2386" s="2" t="s">
        <v>5182</v>
      </c>
      <c r="J2386" s="3" t="str">
        <f>HYPERLINK("https://www.boe.es/gazeta/dias/1833/12/19/pdfs/GMD-1833-162.pdf#page=4","Abrir facsímil")</f>
        <v>Abrir facsímil</v>
      </c>
      <c r="K2386" s="3" t="s">
        <v>24</v>
      </c>
    </row>
    <row r="2387" spans="1:11" ht="42" customHeight="1">
      <c r="A2387" s="2" t="s">
        <v>5179</v>
      </c>
      <c r="B2387" s="2" t="s">
        <v>5179</v>
      </c>
      <c r="C2387" s="2" t="s">
        <v>49</v>
      </c>
      <c r="D2387" s="2" t="s">
        <v>50</v>
      </c>
      <c r="E2387" s="5" t="s">
        <v>470</v>
      </c>
      <c r="F2387" s="3" t="s">
        <v>471</v>
      </c>
      <c r="G2387" s="3" t="s">
        <v>127</v>
      </c>
      <c r="H2387" s="2" t="s">
        <v>22</v>
      </c>
      <c r="I2387" s="2" t="s">
        <v>5183</v>
      </c>
      <c r="J2387" s="3" t="str">
        <f>HYPERLINK("https://www.boe.es/gazeta/dias/1833/12/28/pdfs/GMD-1833-166.pdf#page=5","Abrir facsímil")</f>
        <v>Abrir facsímil</v>
      </c>
      <c r="K2387" s="3" t="s">
        <v>24</v>
      </c>
    </row>
    <row r="2388" spans="1:11" ht="42" customHeight="1">
      <c r="A2388" s="2" t="s">
        <v>5184</v>
      </c>
      <c r="B2388" s="2" t="s">
        <v>5184</v>
      </c>
      <c r="C2388" s="2" t="s">
        <v>33</v>
      </c>
      <c r="D2388" s="2" t="s">
        <v>34</v>
      </c>
      <c r="E2388" s="5" t="s">
        <v>1824</v>
      </c>
      <c r="F2388" s="3" t="s">
        <v>1825</v>
      </c>
      <c r="G2388" s="3" t="s">
        <v>89</v>
      </c>
      <c r="H2388" s="2" t="s">
        <v>22</v>
      </c>
      <c r="I2388" s="2" t="s">
        <v>5185</v>
      </c>
      <c r="J2388" s="3" t="str">
        <f>HYPERLINK("https://www.boe.es/gazeta/dias/1833/04/18/pdfs/GMD-1833-48.pdf#page=3","Abrir facsímil")</f>
        <v>Abrir facsímil</v>
      </c>
      <c r="K2388" s="3" t="s">
        <v>24</v>
      </c>
    </row>
    <row r="2389" spans="1:11" ht="42" customHeight="1">
      <c r="A2389" s="2" t="s">
        <v>5186</v>
      </c>
      <c r="B2389" s="2" t="s">
        <v>5187</v>
      </c>
      <c r="C2389" s="2" t="s">
        <v>49</v>
      </c>
      <c r="D2389" s="2" t="s">
        <v>50</v>
      </c>
      <c r="E2389" s="5" t="s">
        <v>647</v>
      </c>
      <c r="F2389" s="3" t="s">
        <v>648</v>
      </c>
      <c r="G2389" s="3" t="s">
        <v>649</v>
      </c>
      <c r="H2389" s="2" t="s">
        <v>22</v>
      </c>
      <c r="I2389" s="2" t="s">
        <v>5188</v>
      </c>
      <c r="J2389" s="3" t="str">
        <f>HYPERLINK("https://www.boe.es/gazeta/dias/1833/03/26/pdfs/GMD-1833-37.pdf#page=4","Abrir facsímil")</f>
        <v>Abrir facsímil</v>
      </c>
      <c r="K2389" s="3" t="s">
        <v>24</v>
      </c>
    </row>
    <row r="2390" spans="1:11" ht="42" customHeight="1">
      <c r="A2390" s="2" t="s">
        <v>5189</v>
      </c>
      <c r="B2390" s="2" t="s">
        <v>5189</v>
      </c>
      <c r="C2390" s="2" t="s">
        <v>49</v>
      </c>
      <c r="D2390" s="2" t="s">
        <v>50</v>
      </c>
      <c r="E2390" s="5" t="s">
        <v>443</v>
      </c>
      <c r="F2390" s="3" t="s">
        <v>444</v>
      </c>
      <c r="G2390" s="3" t="s">
        <v>37</v>
      </c>
      <c r="H2390" s="2" t="s">
        <v>22</v>
      </c>
      <c r="I2390" s="2" t="s">
        <v>5190</v>
      </c>
      <c r="J2390" s="3" t="str">
        <f>HYPERLINK("https://www.boe.es/gazeta/dias/1833/07/25/pdfs/GMD-1833-90.pdf#page=2","Abrir facsímil")</f>
        <v>Abrir facsímil</v>
      </c>
      <c r="K2390" s="3" t="s">
        <v>24</v>
      </c>
    </row>
    <row r="2391" spans="1:11" ht="42" customHeight="1">
      <c r="A2391" s="2" t="s">
        <v>5191</v>
      </c>
      <c r="B2391" s="2" t="s">
        <v>5191</v>
      </c>
      <c r="C2391" s="2" t="s">
        <v>26</v>
      </c>
      <c r="D2391" s="2" t="s">
        <v>18</v>
      </c>
      <c r="E2391" s="5" t="s">
        <v>208</v>
      </c>
      <c r="F2391" s="3" t="s">
        <v>209</v>
      </c>
      <c r="G2391" s="3" t="s">
        <v>37</v>
      </c>
      <c r="H2391" s="2" t="s">
        <v>22</v>
      </c>
      <c r="I2391" s="2" t="s">
        <v>5192</v>
      </c>
      <c r="J2391" s="3" t="str">
        <f>HYPERLINK("https://www.boe.es/gazeta/dias/1833/01/01/pdfs/GMD-1833-1.pdf#page=2","Abrir facsímil")</f>
        <v>Abrir facsímil</v>
      </c>
      <c r="K2391" s="3" t="s">
        <v>24</v>
      </c>
    </row>
    <row r="2392" spans="1:11" ht="42" customHeight="1">
      <c r="A2392" s="2" t="s">
        <v>5193</v>
      </c>
      <c r="B2392" s="2" t="s">
        <v>5193</v>
      </c>
      <c r="C2392" s="2" t="s">
        <v>26</v>
      </c>
      <c r="D2392" s="2" t="s">
        <v>18</v>
      </c>
      <c r="E2392" s="5" t="s">
        <v>1010</v>
      </c>
      <c r="F2392" s="3" t="s">
        <v>1011</v>
      </c>
      <c r="G2392" s="3" t="s">
        <v>89</v>
      </c>
      <c r="H2392" s="2" t="s">
        <v>22</v>
      </c>
      <c r="I2392" s="2" t="s">
        <v>5194</v>
      </c>
      <c r="J2392" s="3" t="str">
        <f>HYPERLINK("https://www.boe.es/gazeta/dias/1833/12/24/pdfs/GMD-1833-164.pdf#page=3","Abrir facsímil")</f>
        <v>Abrir facsímil</v>
      </c>
      <c r="K2392" s="3" t="s">
        <v>24</v>
      </c>
    </row>
    <row r="2393" spans="1:11" ht="42" customHeight="1">
      <c r="A2393" s="2" t="s">
        <v>5195</v>
      </c>
      <c r="B2393" s="2" t="s">
        <v>5195</v>
      </c>
      <c r="C2393" s="2" t="s">
        <v>49</v>
      </c>
      <c r="D2393" s="2" t="s">
        <v>50</v>
      </c>
      <c r="E2393" s="5" t="s">
        <v>514</v>
      </c>
      <c r="F2393" s="3" t="s">
        <v>515</v>
      </c>
      <c r="G2393" s="3" t="s">
        <v>21</v>
      </c>
      <c r="H2393" s="2" t="s">
        <v>22</v>
      </c>
      <c r="I2393" s="2" t="s">
        <v>5196</v>
      </c>
      <c r="J2393" s="3" t="str">
        <f>HYPERLINK("https://www.boe.es/gazeta/dias/1833/04/06/pdfs/GMD-1833-42.pdf#page=4","Abrir facsímil")</f>
        <v>Abrir facsímil</v>
      </c>
      <c r="K2393" s="3" t="s">
        <v>24</v>
      </c>
    </row>
    <row r="2394" spans="1:11" ht="42" customHeight="1">
      <c r="A2394" s="2" t="s">
        <v>5197</v>
      </c>
      <c r="B2394" s="2" t="s">
        <v>5197</v>
      </c>
      <c r="C2394" s="2" t="s">
        <v>33</v>
      </c>
      <c r="D2394" s="2" t="s">
        <v>34</v>
      </c>
      <c r="E2394" s="5" t="s">
        <v>2134</v>
      </c>
      <c r="F2394" s="3" t="s">
        <v>2135</v>
      </c>
      <c r="G2394" s="3" t="s">
        <v>56</v>
      </c>
      <c r="H2394" s="2" t="s">
        <v>22</v>
      </c>
      <c r="I2394" s="2" t="s">
        <v>5198</v>
      </c>
      <c r="J2394" s="3" t="str">
        <f>HYPERLINK("https://www.boe.es/gazeta/dias/1833/04/02/pdfs/GMD-1833-40.pdf#page=1","Abrir facsímil")</f>
        <v>Abrir facsímil</v>
      </c>
      <c r="K2394" s="3" t="s">
        <v>24</v>
      </c>
    </row>
    <row r="2395" spans="1:11" ht="42" customHeight="1">
      <c r="A2395" s="2" t="s">
        <v>5199</v>
      </c>
      <c r="B2395" s="2" t="s">
        <v>5199</v>
      </c>
      <c r="C2395" s="2" t="s">
        <v>26</v>
      </c>
      <c r="D2395" s="2" t="s">
        <v>18</v>
      </c>
      <c r="E2395" s="5" t="s">
        <v>1087</v>
      </c>
      <c r="F2395" s="3" t="s">
        <v>1088</v>
      </c>
      <c r="G2395" s="3" t="s">
        <v>21</v>
      </c>
      <c r="H2395" s="2" t="s">
        <v>22</v>
      </c>
      <c r="I2395" s="2" t="s">
        <v>5200</v>
      </c>
      <c r="J2395" s="3" t="str">
        <f>HYPERLINK("https://www.boe.es/gazeta/dias/1833/01/24/pdfs/GMD-1833-11.pdf#page=4","Abrir facsímil")</f>
        <v>Abrir facsímil</v>
      </c>
      <c r="K2395" s="3" t="s">
        <v>24</v>
      </c>
    </row>
    <row r="2396" spans="1:11" ht="42" customHeight="1">
      <c r="A2396" s="2" t="s">
        <v>5199</v>
      </c>
      <c r="B2396" s="2" t="s">
        <v>5199</v>
      </c>
      <c r="C2396" s="2" t="s">
        <v>33</v>
      </c>
      <c r="D2396" s="2" t="s">
        <v>34</v>
      </c>
      <c r="E2396" s="5" t="s">
        <v>461</v>
      </c>
      <c r="F2396" s="3" t="s">
        <v>462</v>
      </c>
      <c r="G2396" s="3" t="s">
        <v>37</v>
      </c>
      <c r="H2396" s="2" t="s">
        <v>22</v>
      </c>
      <c r="I2396" s="2" t="s">
        <v>5201</v>
      </c>
      <c r="J2396" s="3" t="str">
        <f>HYPERLINK("https://www.boe.es/gazeta/dias/1833/01/26/pdfs/GMD-1833-12.pdf#page=2","Abrir facsímil")</f>
        <v>Abrir facsímil</v>
      </c>
      <c r="K2396" s="3" t="s">
        <v>24</v>
      </c>
    </row>
    <row r="2397" spans="1:11" ht="42" customHeight="1">
      <c r="A2397" s="2" t="s">
        <v>5199</v>
      </c>
      <c r="B2397" s="2" t="s">
        <v>5199</v>
      </c>
      <c r="C2397" s="2" t="s">
        <v>17</v>
      </c>
      <c r="D2397" s="2" t="s">
        <v>18</v>
      </c>
      <c r="E2397" s="5" t="s">
        <v>377</v>
      </c>
      <c r="F2397" s="3" t="s">
        <v>378</v>
      </c>
      <c r="G2397" s="3" t="s">
        <v>45</v>
      </c>
      <c r="H2397" s="2" t="s">
        <v>22</v>
      </c>
      <c r="I2397" s="2" t="s">
        <v>5202</v>
      </c>
      <c r="J2397" s="3" t="str">
        <f>HYPERLINK("https://www.boe.es/gazeta/dias/1833/02/05/pdfs/GMD-1833-16.pdf#page=6","Abrir facsímil")</f>
        <v>Abrir facsímil</v>
      </c>
      <c r="K2397" s="3" t="s">
        <v>24</v>
      </c>
    </row>
    <row r="2398" spans="1:11" ht="42" customHeight="1">
      <c r="A2398" s="2" t="s">
        <v>5199</v>
      </c>
      <c r="B2398" s="2" t="s">
        <v>5199</v>
      </c>
      <c r="C2398" s="2" t="s">
        <v>131</v>
      </c>
      <c r="D2398" s="2" t="s">
        <v>18</v>
      </c>
      <c r="E2398" s="5" t="s">
        <v>743</v>
      </c>
      <c r="F2398" s="3" t="s">
        <v>744</v>
      </c>
      <c r="G2398" s="3" t="s">
        <v>5203</v>
      </c>
      <c r="H2398" s="2" t="s">
        <v>22</v>
      </c>
      <c r="I2398" s="2" t="s">
        <v>5204</v>
      </c>
      <c r="J2398" s="3" t="str">
        <f>HYPERLINK("https://www.boe.es/gazeta/dias/1833/02/19/pdfs/GMD-1833-22.pdf#page=2","Abrir facsímil")</f>
        <v>Abrir facsímil</v>
      </c>
      <c r="K2398" s="3" t="s">
        <v>24</v>
      </c>
    </row>
    <row r="2399" spans="1:11" ht="42" customHeight="1">
      <c r="A2399" s="2" t="s">
        <v>5199</v>
      </c>
      <c r="B2399" s="2" t="s">
        <v>5199</v>
      </c>
      <c r="C2399" s="2" t="s">
        <v>33</v>
      </c>
      <c r="D2399" s="2" t="s">
        <v>34</v>
      </c>
      <c r="E2399" s="5" t="s">
        <v>1125</v>
      </c>
      <c r="F2399" s="3" t="s">
        <v>1126</v>
      </c>
      <c r="G2399" s="3" t="s">
        <v>56</v>
      </c>
      <c r="H2399" s="2" t="s">
        <v>22</v>
      </c>
      <c r="I2399" s="2" t="s">
        <v>5205</v>
      </c>
      <c r="J2399" s="3" t="str">
        <f>HYPERLINK("https://www.boe.es/gazeta/dias/1833/04/30/pdfs/GMD-1833-53.pdf#page=1","Abrir facsímil")</f>
        <v>Abrir facsímil</v>
      </c>
      <c r="K2399" s="3" t="s">
        <v>24</v>
      </c>
    </row>
    <row r="2400" spans="1:11" ht="42" customHeight="1">
      <c r="A2400" s="2" t="s">
        <v>5199</v>
      </c>
      <c r="B2400" s="2" t="s">
        <v>5199</v>
      </c>
      <c r="C2400" s="2" t="s">
        <v>33</v>
      </c>
      <c r="D2400" s="2" t="s">
        <v>34</v>
      </c>
      <c r="E2400" s="5" t="s">
        <v>197</v>
      </c>
      <c r="F2400" s="3" t="s">
        <v>198</v>
      </c>
      <c r="G2400" s="3" t="s">
        <v>21</v>
      </c>
      <c r="H2400" s="2" t="s">
        <v>22</v>
      </c>
      <c r="I2400" s="2" t="s">
        <v>5206</v>
      </c>
      <c r="J2400" s="3" t="str">
        <f>HYPERLINK("https://www.boe.es/gazeta/dias/1833/05/07/pdfs/GMD-1833-56.pdf#page=4","Abrir facsímil")</f>
        <v>Abrir facsímil</v>
      </c>
      <c r="K2400" s="3" t="s">
        <v>24</v>
      </c>
    </row>
    <row r="2401" spans="1:11" ht="42" customHeight="1">
      <c r="A2401" s="2" t="s">
        <v>5199</v>
      </c>
      <c r="B2401" s="2" t="s">
        <v>5199</v>
      </c>
      <c r="C2401" s="2" t="s">
        <v>26</v>
      </c>
      <c r="D2401" s="2" t="s">
        <v>18</v>
      </c>
      <c r="E2401" s="5" t="s">
        <v>659</v>
      </c>
      <c r="F2401" s="3" t="s">
        <v>660</v>
      </c>
      <c r="G2401" s="3" t="s">
        <v>21</v>
      </c>
      <c r="H2401" s="2" t="s">
        <v>22</v>
      </c>
      <c r="I2401" s="2" t="s">
        <v>5207</v>
      </c>
      <c r="J2401" s="3" t="str">
        <f>HYPERLINK("https://www.boe.es/gazeta/dias/1833/07/09/pdfs/GMD-1833-83.pdf#page=4","Abrir facsímil")</f>
        <v>Abrir facsímil</v>
      </c>
      <c r="K2401" s="3" t="s">
        <v>24</v>
      </c>
    </row>
    <row r="2402" spans="1:11" ht="42" customHeight="1">
      <c r="A2402" s="2" t="s">
        <v>5199</v>
      </c>
      <c r="B2402" s="2" t="s">
        <v>5199</v>
      </c>
      <c r="C2402" s="2" t="s">
        <v>33</v>
      </c>
      <c r="D2402" s="2" t="s">
        <v>34</v>
      </c>
      <c r="E2402" s="5" t="s">
        <v>558</v>
      </c>
      <c r="F2402" s="3" t="s">
        <v>559</v>
      </c>
      <c r="G2402" s="3" t="s">
        <v>21</v>
      </c>
      <c r="H2402" s="2" t="s">
        <v>22</v>
      </c>
      <c r="I2402" s="2" t="s">
        <v>5208</v>
      </c>
      <c r="J2402" s="3" t="str">
        <f>HYPERLINK("https://www.boe.es/gazeta/dias/1833/07/16/pdfs/GMD-1833-86.pdf#page=4","Abrir facsímil")</f>
        <v>Abrir facsímil</v>
      </c>
      <c r="K2402" s="3" t="s">
        <v>24</v>
      </c>
    </row>
    <row r="2403" spans="1:11" ht="42" customHeight="1">
      <c r="A2403" s="2" t="s">
        <v>5199</v>
      </c>
      <c r="B2403" s="2" t="s">
        <v>5199</v>
      </c>
      <c r="C2403" s="2" t="s">
        <v>33</v>
      </c>
      <c r="D2403" s="2" t="s">
        <v>34</v>
      </c>
      <c r="E2403" s="5" t="s">
        <v>2377</v>
      </c>
      <c r="F2403" s="3" t="s">
        <v>2378</v>
      </c>
      <c r="G2403" s="3" t="s">
        <v>21</v>
      </c>
      <c r="H2403" s="2" t="s">
        <v>22</v>
      </c>
      <c r="I2403" s="2" t="s">
        <v>5209</v>
      </c>
      <c r="J2403" s="3" t="str">
        <f>HYPERLINK("https://www.boe.es/gazeta/dias/1833/07/18/pdfs/GMD-1833-87.pdf#page=4","Abrir facsímil")</f>
        <v>Abrir facsímil</v>
      </c>
      <c r="K2403" s="3" t="s">
        <v>24</v>
      </c>
    </row>
    <row r="2404" spans="1:11" ht="42" customHeight="1">
      <c r="A2404" s="2" t="s">
        <v>5199</v>
      </c>
      <c r="B2404" s="2" t="s">
        <v>5199</v>
      </c>
      <c r="C2404" s="2" t="s">
        <v>26</v>
      </c>
      <c r="D2404" s="2" t="s">
        <v>18</v>
      </c>
      <c r="E2404" s="5" t="s">
        <v>227</v>
      </c>
      <c r="F2404" s="3" t="s">
        <v>228</v>
      </c>
      <c r="G2404" s="3" t="s">
        <v>89</v>
      </c>
      <c r="H2404" s="2" t="s">
        <v>22</v>
      </c>
      <c r="I2404" s="2" t="s">
        <v>5210</v>
      </c>
      <c r="J2404" s="3" t="str">
        <f>HYPERLINK("https://www.boe.es/gazeta/dias/1833/08/08/pdfs/GMD-1833-96.pdf#page=3","Abrir facsímil")</f>
        <v>Abrir facsímil</v>
      </c>
      <c r="K2404" s="3" t="s">
        <v>24</v>
      </c>
    </row>
    <row r="2405" spans="1:11" ht="42" customHeight="1">
      <c r="A2405" s="2" t="s">
        <v>5199</v>
      </c>
      <c r="B2405" s="2" t="s">
        <v>5199</v>
      </c>
      <c r="C2405" s="2" t="s">
        <v>207</v>
      </c>
      <c r="D2405" s="2" t="s">
        <v>18</v>
      </c>
      <c r="E2405" s="5" t="s">
        <v>581</v>
      </c>
      <c r="F2405" s="3" t="s">
        <v>582</v>
      </c>
      <c r="G2405" s="3" t="s">
        <v>21</v>
      </c>
      <c r="H2405" s="2" t="s">
        <v>22</v>
      </c>
      <c r="I2405" s="2" t="s">
        <v>5211</v>
      </c>
      <c r="J2405" s="3" t="str">
        <f>HYPERLINK("https://www.boe.es/gazeta/dias/1833/08/27/pdfs/GMD-1833-104.pdf#page=4","Abrir facsímil")</f>
        <v>Abrir facsímil</v>
      </c>
      <c r="K2405" s="3" t="s">
        <v>24</v>
      </c>
    </row>
    <row r="2406" spans="1:11" ht="42" customHeight="1">
      <c r="A2406" s="2" t="s">
        <v>5199</v>
      </c>
      <c r="B2406" s="2" t="s">
        <v>5199</v>
      </c>
      <c r="C2406" s="2" t="s">
        <v>33</v>
      </c>
      <c r="D2406" s="2" t="s">
        <v>34</v>
      </c>
      <c r="E2406" s="5" t="s">
        <v>19</v>
      </c>
      <c r="F2406" s="3" t="s">
        <v>20</v>
      </c>
      <c r="G2406" s="3" t="s">
        <v>37</v>
      </c>
      <c r="H2406" s="2" t="s">
        <v>22</v>
      </c>
      <c r="I2406" s="2" t="s">
        <v>5212</v>
      </c>
      <c r="J2406" s="3" t="str">
        <f>HYPERLINK("https://www.boe.es/gazeta/dias/1833/09/07/pdfs/GMD-1833-109.pdf#page=2","Abrir facsímil")</f>
        <v>Abrir facsímil</v>
      </c>
      <c r="K2406" s="3" t="s">
        <v>24</v>
      </c>
    </row>
    <row r="2407" spans="1:11" ht="42" customHeight="1">
      <c r="A2407" s="2" t="s">
        <v>5199</v>
      </c>
      <c r="B2407" s="2" t="s">
        <v>5199</v>
      </c>
      <c r="C2407" s="2" t="s">
        <v>26</v>
      </c>
      <c r="D2407" s="2" t="s">
        <v>18</v>
      </c>
      <c r="E2407" s="5" t="s">
        <v>159</v>
      </c>
      <c r="F2407" s="3" t="s">
        <v>160</v>
      </c>
      <c r="G2407" s="3" t="s">
        <v>175</v>
      </c>
      <c r="H2407" s="2" t="s">
        <v>22</v>
      </c>
      <c r="I2407" s="2" t="s">
        <v>5213</v>
      </c>
      <c r="J2407" s="3" t="str">
        <f>HYPERLINK("https://www.boe.es/gazeta/dias/1833/09/24/pdfs/GMD-1833-116.pdf#page=7","Abrir facsímil")</f>
        <v>Abrir facsímil</v>
      </c>
      <c r="K2407" s="3" t="s">
        <v>24</v>
      </c>
    </row>
    <row r="2408" spans="1:11" ht="42" customHeight="1">
      <c r="A2408" s="2" t="s">
        <v>5199</v>
      </c>
      <c r="B2408" s="2" t="s">
        <v>5199</v>
      </c>
      <c r="C2408" s="2" t="s">
        <v>207</v>
      </c>
      <c r="D2408" s="2" t="s">
        <v>18</v>
      </c>
      <c r="E2408" s="5" t="s">
        <v>2968</v>
      </c>
      <c r="F2408" s="3" t="s">
        <v>2969</v>
      </c>
      <c r="G2408" s="3" t="s">
        <v>21</v>
      </c>
      <c r="H2408" s="2" t="s">
        <v>22</v>
      </c>
      <c r="I2408" s="2" t="s">
        <v>5214</v>
      </c>
      <c r="J2408" s="3" t="str">
        <f>HYPERLINK("https://www.boe.es/gazeta/dias/1833/09/28/pdfs/GMD-1833-118.pdf#page=4","Abrir facsímil")</f>
        <v>Abrir facsímil</v>
      </c>
      <c r="K2408" s="3" t="s">
        <v>24</v>
      </c>
    </row>
    <row r="2409" spans="1:11" ht="42" customHeight="1">
      <c r="A2409" s="2" t="s">
        <v>5199</v>
      </c>
      <c r="B2409" s="2" t="s">
        <v>5199</v>
      </c>
      <c r="C2409" s="2" t="s">
        <v>207</v>
      </c>
      <c r="D2409" s="2" t="s">
        <v>18</v>
      </c>
      <c r="E2409" s="5" t="s">
        <v>478</v>
      </c>
      <c r="F2409" s="3" t="s">
        <v>479</v>
      </c>
      <c r="G2409" s="3" t="s">
        <v>127</v>
      </c>
      <c r="H2409" s="2" t="s">
        <v>22</v>
      </c>
      <c r="I2409" s="2" t="s">
        <v>5215</v>
      </c>
      <c r="J2409" s="3" t="str">
        <f>HYPERLINK("https://www.boe.es/gazeta/dias/1833/10/19/pdfs/GMD-1833-129.pdf#page=5","Abrir facsímil")</f>
        <v>Abrir facsímil</v>
      </c>
      <c r="K2409" s="3" t="s">
        <v>24</v>
      </c>
    </row>
    <row r="2410" spans="1:11" ht="42" customHeight="1">
      <c r="A2410" s="2" t="s">
        <v>5199</v>
      </c>
      <c r="B2410" s="2" t="s">
        <v>5199</v>
      </c>
      <c r="C2410" s="2" t="s">
        <v>49</v>
      </c>
      <c r="D2410" s="2" t="s">
        <v>50</v>
      </c>
      <c r="E2410" s="5" t="s">
        <v>141</v>
      </c>
      <c r="F2410" s="3" t="s">
        <v>142</v>
      </c>
      <c r="G2410" s="3" t="s">
        <v>37</v>
      </c>
      <c r="H2410" s="2" t="s">
        <v>22</v>
      </c>
      <c r="I2410" s="2" t="s">
        <v>5216</v>
      </c>
      <c r="J2410" s="3" t="str">
        <f>HYPERLINK("https://www.boe.es/gazeta/dias/1833/11/05/pdfs/GMD-1833-138.pdf#page=2","Abrir facsímil")</f>
        <v>Abrir facsímil</v>
      </c>
      <c r="K2410" s="3" t="s">
        <v>24</v>
      </c>
    </row>
    <row r="2411" spans="1:11" ht="42" customHeight="1">
      <c r="A2411" s="2" t="s">
        <v>5199</v>
      </c>
      <c r="B2411" s="2" t="s">
        <v>5199</v>
      </c>
      <c r="C2411" s="2" t="s">
        <v>26</v>
      </c>
      <c r="D2411" s="2" t="s">
        <v>18</v>
      </c>
      <c r="E2411" s="5" t="s">
        <v>324</v>
      </c>
      <c r="F2411" s="3" t="s">
        <v>325</v>
      </c>
      <c r="G2411" s="3" t="s">
        <v>21</v>
      </c>
      <c r="H2411" s="2" t="s">
        <v>22</v>
      </c>
      <c r="I2411" s="2" t="s">
        <v>5217</v>
      </c>
      <c r="J2411" s="3" t="str">
        <f>HYPERLINK("https://www.boe.es/gazeta/dias/1833/11/14/pdfs/GMD-1833-142.pdf#page=4","Abrir facsímil")</f>
        <v>Abrir facsímil</v>
      </c>
      <c r="K2411" s="3" t="s">
        <v>24</v>
      </c>
    </row>
    <row r="2412" spans="1:11" ht="42" customHeight="1">
      <c r="A2412" s="2" t="s">
        <v>5199</v>
      </c>
      <c r="B2412" s="2" t="s">
        <v>5199</v>
      </c>
      <c r="C2412" s="2" t="s">
        <v>33</v>
      </c>
      <c r="D2412" s="2" t="s">
        <v>34</v>
      </c>
      <c r="E2412" s="5" t="s">
        <v>110</v>
      </c>
      <c r="F2412" s="3" t="s">
        <v>111</v>
      </c>
      <c r="G2412" s="3" t="s">
        <v>21</v>
      </c>
      <c r="H2412" s="2" t="s">
        <v>22</v>
      </c>
      <c r="I2412" s="2" t="s">
        <v>5218</v>
      </c>
      <c r="J2412" s="3" t="str">
        <f>HYPERLINK("https://www.boe.es/gazeta/dias/1833/11/16/pdfs/GMD-1833-143.pdf#page=4","Abrir facsímil")</f>
        <v>Abrir facsímil</v>
      </c>
      <c r="K2412" s="3" t="s">
        <v>24</v>
      </c>
    </row>
    <row r="2413" spans="1:11" ht="42" customHeight="1">
      <c r="A2413" s="2" t="s">
        <v>5199</v>
      </c>
      <c r="B2413" s="2" t="s">
        <v>5199</v>
      </c>
      <c r="C2413" s="2" t="s">
        <v>26</v>
      </c>
      <c r="D2413" s="2" t="s">
        <v>18</v>
      </c>
      <c r="E2413" s="5" t="s">
        <v>110</v>
      </c>
      <c r="F2413" s="3" t="s">
        <v>111</v>
      </c>
      <c r="G2413" s="3" t="s">
        <v>127</v>
      </c>
      <c r="H2413" s="2" t="s">
        <v>22</v>
      </c>
      <c r="I2413" s="2" t="s">
        <v>5219</v>
      </c>
      <c r="J2413" s="3" t="str">
        <f>HYPERLINK("https://www.boe.es/gazeta/dias/1833/11/16/pdfs/GMD-1833-143.pdf#page=5","Abrir facsímil")</f>
        <v>Abrir facsímil</v>
      </c>
      <c r="K2413" s="3" t="s">
        <v>24</v>
      </c>
    </row>
    <row r="2414" spans="1:11" ht="42" customHeight="1">
      <c r="A2414" s="2" t="s">
        <v>5199</v>
      </c>
      <c r="B2414" s="2" t="s">
        <v>5199</v>
      </c>
      <c r="C2414" s="2" t="s">
        <v>49</v>
      </c>
      <c r="D2414" s="2" t="s">
        <v>50</v>
      </c>
      <c r="E2414" s="5" t="s">
        <v>43</v>
      </c>
      <c r="F2414" s="3" t="s">
        <v>44</v>
      </c>
      <c r="G2414" s="3" t="s">
        <v>45</v>
      </c>
      <c r="H2414" s="2" t="s">
        <v>22</v>
      </c>
      <c r="I2414" s="2" t="s">
        <v>5220</v>
      </c>
      <c r="J2414" s="3" t="str">
        <f>HYPERLINK("https://www.boe.es/gazeta/dias/1833/12/07/pdfs/GMD-1833-156.pdf#page=6","Abrir facsímil")</f>
        <v>Abrir facsímil</v>
      </c>
      <c r="K2414" s="3" t="s">
        <v>24</v>
      </c>
    </row>
    <row r="2415" spans="1:11" ht="42" customHeight="1">
      <c r="A2415" s="2" t="s">
        <v>5199</v>
      </c>
      <c r="B2415" s="2" t="s">
        <v>5199</v>
      </c>
      <c r="C2415" s="2" t="s">
        <v>49</v>
      </c>
      <c r="D2415" s="2" t="s">
        <v>50</v>
      </c>
      <c r="E2415" s="5" t="s">
        <v>452</v>
      </c>
      <c r="F2415" s="3" t="s">
        <v>453</v>
      </c>
      <c r="G2415" s="3" t="s">
        <v>56</v>
      </c>
      <c r="H2415" s="2" t="s">
        <v>22</v>
      </c>
      <c r="I2415" s="2" t="s">
        <v>5221</v>
      </c>
      <c r="J2415" s="3" t="str">
        <f>HYPERLINK("https://www.boe.es/gazeta/dias/1833/12/17/pdfs/GMD-1833-161.pdf#page=1","Abrir facsímil")</f>
        <v>Abrir facsímil</v>
      </c>
      <c r="K2415" s="3" t="s">
        <v>24</v>
      </c>
    </row>
    <row r="2416" spans="1:11" ht="42" customHeight="1">
      <c r="A2416" s="2" t="s">
        <v>5199</v>
      </c>
      <c r="B2416" s="2" t="s">
        <v>5199</v>
      </c>
      <c r="C2416" s="2" t="s">
        <v>49</v>
      </c>
      <c r="D2416" s="2" t="s">
        <v>50</v>
      </c>
      <c r="E2416" s="5" t="s">
        <v>338</v>
      </c>
      <c r="F2416" s="3" t="s">
        <v>339</v>
      </c>
      <c r="G2416" s="3" t="s">
        <v>56</v>
      </c>
      <c r="H2416" s="2" t="s">
        <v>22</v>
      </c>
      <c r="I2416" s="2" t="s">
        <v>5222</v>
      </c>
      <c r="J2416" s="3" t="str">
        <f>HYPERLINK("https://www.boe.es/gazeta/dias/1833/12/31/pdfs/GMD-1833-167.pdf#page=1","Abrir facsímil")</f>
        <v>Abrir facsímil</v>
      </c>
      <c r="K2416" s="3" t="s">
        <v>24</v>
      </c>
    </row>
    <row r="2417" spans="1:11" ht="42" customHeight="1">
      <c r="A2417" s="2" t="s">
        <v>5223</v>
      </c>
      <c r="B2417" s="2" t="s">
        <v>5224</v>
      </c>
      <c r="C2417" s="2" t="s">
        <v>49</v>
      </c>
      <c r="D2417" s="2" t="s">
        <v>50</v>
      </c>
      <c r="E2417" s="5" t="s">
        <v>150</v>
      </c>
      <c r="F2417" s="3" t="s">
        <v>151</v>
      </c>
      <c r="G2417" s="3" t="s">
        <v>56</v>
      </c>
      <c r="H2417" s="2" t="s">
        <v>22</v>
      </c>
      <c r="I2417" s="2" t="s">
        <v>5225</v>
      </c>
      <c r="J2417" s="3" t="str">
        <f>HYPERLINK("https://www.boe.es/gazeta/dias/1833/10/24/pdfs/GMD-1833-131.pdf#page=1","Abrir facsímil")</f>
        <v>Abrir facsímil</v>
      </c>
      <c r="K2417" s="3" t="s">
        <v>24</v>
      </c>
    </row>
    <row r="2418" spans="1:11" ht="42" customHeight="1">
      <c r="A2418" s="2" t="s">
        <v>5226</v>
      </c>
      <c r="B2418" s="2" t="s">
        <v>5226</v>
      </c>
      <c r="C2418" s="2" t="s">
        <v>207</v>
      </c>
      <c r="D2418" s="2" t="s">
        <v>18</v>
      </c>
      <c r="E2418" s="5" t="s">
        <v>461</v>
      </c>
      <c r="F2418" s="3" t="s">
        <v>462</v>
      </c>
      <c r="G2418" s="3" t="s">
        <v>56</v>
      </c>
      <c r="H2418" s="2" t="s">
        <v>22</v>
      </c>
      <c r="I2418" s="2" t="s">
        <v>5227</v>
      </c>
      <c r="J2418" s="3" t="str">
        <f>HYPERLINK("https://www.boe.es/gazeta/dias/1833/01/26/pdfs/GMD-1833-12.pdf#page=1","Abrir facsímil")</f>
        <v>Abrir facsímil</v>
      </c>
      <c r="K2418" s="3" t="s">
        <v>24</v>
      </c>
    </row>
    <row r="2419" spans="1:11" ht="42" customHeight="1">
      <c r="A2419" s="2" t="s">
        <v>5226</v>
      </c>
      <c r="B2419" s="2" t="s">
        <v>5226</v>
      </c>
      <c r="C2419" s="2" t="s">
        <v>33</v>
      </c>
      <c r="D2419" s="2" t="s">
        <v>34</v>
      </c>
      <c r="E2419" s="5" t="s">
        <v>623</v>
      </c>
      <c r="F2419" s="3" t="s">
        <v>624</v>
      </c>
      <c r="G2419" s="3" t="s">
        <v>45</v>
      </c>
      <c r="H2419" s="2" t="s">
        <v>22</v>
      </c>
      <c r="I2419" s="2" t="s">
        <v>5228</v>
      </c>
      <c r="J2419" s="3" t="str">
        <f>HYPERLINK("https://www.boe.es/gazeta/dias/1833/09/17/pdfs/GMD-1833-113.pdf#page=6","Abrir facsímil")</f>
        <v>Abrir facsímil</v>
      </c>
      <c r="K2419" s="3" t="s">
        <v>24</v>
      </c>
    </row>
    <row r="2420" spans="1:11" ht="42" customHeight="1">
      <c r="A2420" s="2" t="s">
        <v>5226</v>
      </c>
      <c r="B2420" s="2" t="s">
        <v>5226</v>
      </c>
      <c r="C2420" s="2" t="s">
        <v>49</v>
      </c>
      <c r="D2420" s="2" t="s">
        <v>50</v>
      </c>
      <c r="E2420" s="5" t="s">
        <v>141</v>
      </c>
      <c r="F2420" s="3" t="s">
        <v>142</v>
      </c>
      <c r="G2420" s="3" t="s">
        <v>37</v>
      </c>
      <c r="H2420" s="2" t="s">
        <v>22</v>
      </c>
      <c r="I2420" s="2" t="s">
        <v>5229</v>
      </c>
      <c r="J2420" s="3" t="str">
        <f>HYPERLINK("https://www.boe.es/gazeta/dias/1833/11/05/pdfs/GMD-1833-138.pdf#page=2","Abrir facsímil")</f>
        <v>Abrir facsímil</v>
      </c>
      <c r="K2420" s="3" t="s">
        <v>24</v>
      </c>
    </row>
    <row r="2421" spans="1:11" ht="42" customHeight="1">
      <c r="A2421" s="2" t="s">
        <v>5226</v>
      </c>
      <c r="B2421" s="2" t="s">
        <v>5226</v>
      </c>
      <c r="C2421" s="2" t="s">
        <v>33</v>
      </c>
      <c r="D2421" s="2" t="s">
        <v>34</v>
      </c>
      <c r="E2421" s="5" t="s">
        <v>421</v>
      </c>
      <c r="F2421" s="3" t="s">
        <v>422</v>
      </c>
      <c r="G2421" s="3" t="s">
        <v>127</v>
      </c>
      <c r="H2421" s="2" t="s">
        <v>22</v>
      </c>
      <c r="I2421" s="2" t="s">
        <v>5230</v>
      </c>
      <c r="J2421" s="3" t="str">
        <f>HYPERLINK("https://www.boe.es/gazeta/dias/1833/12/05/pdfs/GMD-1833-155.pdf#page=5","Abrir facsímil")</f>
        <v>Abrir facsímil</v>
      </c>
      <c r="K2421" s="3" t="s">
        <v>24</v>
      </c>
    </row>
    <row r="2422" spans="1:11" ht="42" customHeight="1">
      <c r="A2422" s="2" t="s">
        <v>5226</v>
      </c>
      <c r="B2422" s="2" t="s">
        <v>5226</v>
      </c>
      <c r="C2422" s="2" t="s">
        <v>26</v>
      </c>
      <c r="D2422" s="2" t="s">
        <v>18</v>
      </c>
      <c r="E2422" s="5" t="s">
        <v>192</v>
      </c>
      <c r="F2422" s="3" t="s">
        <v>218</v>
      </c>
      <c r="G2422" s="3" t="s">
        <v>219</v>
      </c>
      <c r="H2422" s="2" t="s">
        <v>22</v>
      </c>
      <c r="I2422" s="2" t="s">
        <v>5231</v>
      </c>
      <c r="J2422" s="3" t="str">
        <f>HYPERLINK("https://www.boe.es/gazeta/dias/1833/12/14/pdfs/GMD-1833-159.pdf#page=4","Abrir facsímil")</f>
        <v>Abrir facsímil</v>
      </c>
      <c r="K2422" s="3" t="s">
        <v>24</v>
      </c>
    </row>
    <row r="2423" spans="1:11" ht="42" customHeight="1">
      <c r="A2423" s="2" t="s">
        <v>5232</v>
      </c>
      <c r="B2423" s="2" t="s">
        <v>5232</v>
      </c>
      <c r="C2423" s="2" t="s">
        <v>49</v>
      </c>
      <c r="D2423" s="2" t="s">
        <v>50</v>
      </c>
      <c r="E2423" s="5" t="s">
        <v>514</v>
      </c>
      <c r="F2423" s="3" t="s">
        <v>515</v>
      </c>
      <c r="G2423" s="3" t="s">
        <v>21</v>
      </c>
      <c r="H2423" s="2" t="s">
        <v>22</v>
      </c>
      <c r="I2423" s="2" t="s">
        <v>5233</v>
      </c>
      <c r="J2423" s="3" t="str">
        <f>HYPERLINK("https://www.boe.es/gazeta/dias/1833/04/06/pdfs/GMD-1833-42.pdf#page=4","Abrir facsímil")</f>
        <v>Abrir facsímil</v>
      </c>
      <c r="K2423" s="3" t="s">
        <v>24</v>
      </c>
    </row>
    <row r="2424" spans="1:11" ht="42" customHeight="1">
      <c r="A2424" s="2" t="s">
        <v>5234</v>
      </c>
      <c r="B2424" s="2" t="s">
        <v>5235</v>
      </c>
      <c r="C2424" s="2" t="s">
        <v>33</v>
      </c>
      <c r="D2424" s="2" t="s">
        <v>34</v>
      </c>
      <c r="E2424" s="5" t="s">
        <v>208</v>
      </c>
      <c r="F2424" s="3" t="s">
        <v>209</v>
      </c>
      <c r="G2424" s="3" t="s">
        <v>127</v>
      </c>
      <c r="H2424" s="2" t="s">
        <v>22</v>
      </c>
      <c r="I2424" s="2" t="s">
        <v>5236</v>
      </c>
      <c r="J2424" s="3" t="str">
        <f>HYPERLINK("https://www.boe.es/gazeta/dias/1833/01/01/pdfs/GMD-1833-1.pdf#page=5","Abrir facsímil")</f>
        <v>Abrir facsímil</v>
      </c>
      <c r="K2424" s="3" t="s">
        <v>24</v>
      </c>
    </row>
    <row r="2425" spans="1:11" ht="42" customHeight="1">
      <c r="A2425" s="2" t="s">
        <v>5237</v>
      </c>
      <c r="B2425" s="2" t="s">
        <v>5237</v>
      </c>
      <c r="C2425" s="2" t="s">
        <v>49</v>
      </c>
      <c r="D2425" s="2" t="s">
        <v>50</v>
      </c>
      <c r="E2425" s="5" t="s">
        <v>298</v>
      </c>
      <c r="F2425" s="3" t="s">
        <v>299</v>
      </c>
      <c r="G2425" s="3" t="s">
        <v>3441</v>
      </c>
      <c r="H2425" s="2" t="s">
        <v>22</v>
      </c>
      <c r="I2425" s="2" t="s">
        <v>5238</v>
      </c>
      <c r="J2425" s="3" t="str">
        <f>HYPERLINK("https://www.boe.es/gazeta/dias/1833/12/26/pdfs/GMD-1833-165.pdf#page=1","Abrir facsímil")</f>
        <v>Abrir facsímil</v>
      </c>
      <c r="K2425" s="3" t="s">
        <v>24</v>
      </c>
    </row>
    <row r="2426" spans="1:11" ht="42" customHeight="1">
      <c r="A2426" s="2" t="s">
        <v>5239</v>
      </c>
      <c r="B2426" s="2" t="s">
        <v>5239</v>
      </c>
      <c r="C2426" s="2" t="s">
        <v>26</v>
      </c>
      <c r="D2426" s="2" t="s">
        <v>18</v>
      </c>
      <c r="E2426" s="5" t="s">
        <v>417</v>
      </c>
      <c r="F2426" s="3" t="s">
        <v>418</v>
      </c>
      <c r="G2426" s="3" t="s">
        <v>21</v>
      </c>
      <c r="H2426" s="2" t="s">
        <v>22</v>
      </c>
      <c r="I2426" s="2" t="s">
        <v>5240</v>
      </c>
      <c r="J2426" s="3" t="str">
        <f>HYPERLINK("https://www.boe.es/gazeta/dias/1833/04/09/pdfs/GMD-1833-44.pdf#page=4","Abrir facsímil")</f>
        <v>Abrir facsímil</v>
      </c>
      <c r="K2426" s="3" t="s">
        <v>24</v>
      </c>
    </row>
    <row r="2427" spans="1:11" ht="42" customHeight="1">
      <c r="A2427" s="2" t="s">
        <v>5239</v>
      </c>
      <c r="B2427" s="2" t="s">
        <v>5239</v>
      </c>
      <c r="C2427" s="2" t="s">
        <v>17</v>
      </c>
      <c r="D2427" s="2" t="s">
        <v>18</v>
      </c>
      <c r="E2427" s="5" t="s">
        <v>566</v>
      </c>
      <c r="F2427" s="3" t="s">
        <v>567</v>
      </c>
      <c r="G2427" s="3" t="s">
        <v>21</v>
      </c>
      <c r="H2427" s="2" t="s">
        <v>22</v>
      </c>
      <c r="I2427" s="2" t="s">
        <v>5241</v>
      </c>
      <c r="J2427" s="3" t="str">
        <f>HYPERLINK("https://www.boe.es/gazeta/dias/1833/07/30/pdfs/GMD-1833-92.pdf#page=4","Abrir facsímil")</f>
        <v>Abrir facsímil</v>
      </c>
      <c r="K2427" s="3" t="s">
        <v>24</v>
      </c>
    </row>
    <row r="2428" spans="1:11" ht="42" customHeight="1">
      <c r="A2428" s="2" t="s">
        <v>5242</v>
      </c>
      <c r="B2428" s="2" t="s">
        <v>5243</v>
      </c>
      <c r="C2428" s="2" t="s">
        <v>33</v>
      </c>
      <c r="D2428" s="2" t="s">
        <v>34</v>
      </c>
      <c r="E2428" s="5" t="s">
        <v>1411</v>
      </c>
      <c r="F2428" s="3" t="s">
        <v>1412</v>
      </c>
      <c r="G2428" s="3" t="s">
        <v>37</v>
      </c>
      <c r="H2428" s="2" t="s">
        <v>22</v>
      </c>
      <c r="I2428" s="2" t="s">
        <v>5244</v>
      </c>
      <c r="J2428" s="3" t="str">
        <f>HYPERLINK("https://www.boe.es/gazeta/dias/1833/03/05/pdfs/GMD-1833-28.pdf#page=2","Abrir facsímil")</f>
        <v>Abrir facsímil</v>
      </c>
      <c r="K2428" s="3" t="s">
        <v>24</v>
      </c>
    </row>
    <row r="2429" spans="1:11" ht="42" customHeight="1">
      <c r="A2429" s="2" t="s">
        <v>5245</v>
      </c>
      <c r="B2429" s="2" t="s">
        <v>5246</v>
      </c>
      <c r="C2429" s="2" t="s">
        <v>207</v>
      </c>
      <c r="D2429" s="2" t="s">
        <v>18</v>
      </c>
      <c r="E2429" s="5" t="s">
        <v>548</v>
      </c>
      <c r="F2429" s="3" t="s">
        <v>549</v>
      </c>
      <c r="G2429" s="3" t="s">
        <v>21</v>
      </c>
      <c r="H2429" s="2" t="s">
        <v>22</v>
      </c>
      <c r="I2429" s="2" t="s">
        <v>5247</v>
      </c>
      <c r="J2429" s="3" t="str">
        <f>HYPERLINK("https://www.boe.es/gazeta/dias/1833/06/22/pdfs/GMD-1833-76.pdf#page=4","Abrir facsímil")</f>
        <v>Abrir facsímil</v>
      </c>
      <c r="K2429" s="3" t="s">
        <v>24</v>
      </c>
    </row>
    <row r="2430" spans="1:11" ht="42" customHeight="1">
      <c r="A2430" s="2" t="s">
        <v>5248</v>
      </c>
      <c r="B2430" s="2" t="s">
        <v>5249</v>
      </c>
      <c r="C2430" s="2" t="s">
        <v>33</v>
      </c>
      <c r="D2430" s="2" t="s">
        <v>34</v>
      </c>
      <c r="E2430" s="5" t="s">
        <v>182</v>
      </c>
      <c r="F2430" s="3" t="s">
        <v>183</v>
      </c>
      <c r="G2430" s="3" t="s">
        <v>89</v>
      </c>
      <c r="H2430" s="2" t="s">
        <v>38</v>
      </c>
      <c r="I2430" s="2" t="s">
        <v>5250</v>
      </c>
      <c r="J2430" s="3" t="str">
        <f>HYPERLINK("https://www.boe.es/gazeta/dias/1833/02/12/pdfs/GMD-1833-19.pdf#page=3","Abrir facsímil")</f>
        <v>Abrir facsímil</v>
      </c>
      <c r="K2430" s="3" t="s">
        <v>40</v>
      </c>
    </row>
    <row r="2431" spans="1:11" ht="42" customHeight="1">
      <c r="A2431" s="2" t="s">
        <v>5251</v>
      </c>
      <c r="B2431" s="2" t="s">
        <v>5252</v>
      </c>
      <c r="C2431" s="2" t="s">
        <v>33</v>
      </c>
      <c r="D2431" s="2" t="s">
        <v>34</v>
      </c>
      <c r="E2431" s="5" t="s">
        <v>1411</v>
      </c>
      <c r="F2431" s="3" t="s">
        <v>1412</v>
      </c>
      <c r="G2431" s="3" t="s">
        <v>37</v>
      </c>
      <c r="H2431" s="2" t="s">
        <v>38</v>
      </c>
      <c r="I2431" s="2" t="s">
        <v>5253</v>
      </c>
      <c r="J2431" s="3" t="str">
        <f>HYPERLINK("https://www.boe.es/gazeta/dias/1833/03/05/pdfs/GMD-1833-28.pdf#page=2","Abrir facsímil")</f>
        <v>Abrir facsímil</v>
      </c>
      <c r="K2431" s="3" t="s">
        <v>40</v>
      </c>
    </row>
    <row r="2432" spans="1:11" ht="42" customHeight="1">
      <c r="A2432" s="2" t="s">
        <v>5254</v>
      </c>
      <c r="B2432" s="2" t="s">
        <v>5255</v>
      </c>
      <c r="C2432" s="2" t="s">
        <v>49</v>
      </c>
      <c r="D2432" s="2" t="s">
        <v>50</v>
      </c>
      <c r="E2432" s="5" t="s">
        <v>780</v>
      </c>
      <c r="F2432" s="3" t="s">
        <v>781</v>
      </c>
      <c r="G2432" s="3" t="s">
        <v>89</v>
      </c>
      <c r="H2432" s="2" t="s">
        <v>38</v>
      </c>
      <c r="I2432" s="2" t="s">
        <v>5256</v>
      </c>
      <c r="J2432" s="3" t="str">
        <f>HYPERLINK("https://www.boe.es/gazeta/dias/1833/03/07/pdfs/GMD-1833-29.pdf#page=3","Abrir facsímil")</f>
        <v>Abrir facsímil</v>
      </c>
      <c r="K2432" s="3" t="s">
        <v>40</v>
      </c>
    </row>
    <row r="2433" spans="1:11" ht="42" customHeight="1">
      <c r="A2433" s="2" t="s">
        <v>5257</v>
      </c>
      <c r="B2433" s="2" t="s">
        <v>5258</v>
      </c>
      <c r="C2433" s="2" t="s">
        <v>26</v>
      </c>
      <c r="D2433" s="2" t="s">
        <v>18</v>
      </c>
      <c r="E2433" s="5" t="s">
        <v>2600</v>
      </c>
      <c r="F2433" s="3" t="s">
        <v>2601</v>
      </c>
      <c r="G2433" s="3" t="s">
        <v>127</v>
      </c>
      <c r="H2433" s="2" t="s">
        <v>22</v>
      </c>
      <c r="I2433" s="2" t="s">
        <v>5259</v>
      </c>
      <c r="J2433" s="3" t="str">
        <f>HYPERLINK("https://www.boe.es/gazeta/dias/1833/12/10/pdfs/GMD-1833-157.pdf#page=5","Abrir facsímil")</f>
        <v>Abrir facsímil</v>
      </c>
      <c r="K2433" s="3" t="s">
        <v>24</v>
      </c>
    </row>
    <row r="2434" spans="1:11" ht="42" customHeight="1">
      <c r="A2434" s="2" t="s">
        <v>5260</v>
      </c>
      <c r="B2434" s="2" t="s">
        <v>5261</v>
      </c>
      <c r="C2434" s="2" t="s">
        <v>33</v>
      </c>
      <c r="D2434" s="2" t="s">
        <v>34</v>
      </c>
      <c r="E2434" s="5" t="s">
        <v>523</v>
      </c>
      <c r="F2434" s="3" t="s">
        <v>524</v>
      </c>
      <c r="G2434" s="3" t="s">
        <v>525</v>
      </c>
      <c r="H2434" s="2" t="s">
        <v>38</v>
      </c>
      <c r="I2434" s="2" t="s">
        <v>5262</v>
      </c>
      <c r="J2434" s="3" t="str">
        <f>HYPERLINK("https://www.boe.es/gazeta/dias/1833/04/27/pdfs/GMD-1833-52.pdf#page=2","Abrir facsímil")</f>
        <v>Abrir facsímil</v>
      </c>
      <c r="K2434" s="3" t="s">
        <v>40</v>
      </c>
    </row>
    <row r="2435" spans="1:11" ht="42" customHeight="1">
      <c r="A2435" s="2" t="s">
        <v>5263</v>
      </c>
      <c r="B2435" s="2" t="s">
        <v>5263</v>
      </c>
      <c r="C2435" s="2" t="s">
        <v>33</v>
      </c>
      <c r="D2435" s="2" t="s">
        <v>34</v>
      </c>
      <c r="E2435" s="5" t="s">
        <v>241</v>
      </c>
      <c r="F2435" s="3" t="s">
        <v>242</v>
      </c>
      <c r="G2435" s="3" t="s">
        <v>89</v>
      </c>
      <c r="H2435" s="2" t="s">
        <v>22</v>
      </c>
      <c r="I2435" s="2" t="s">
        <v>5264</v>
      </c>
      <c r="J2435" s="3" t="str">
        <f>HYPERLINK("https://www.boe.es/gazeta/dias/1833/11/09/pdfs/GMD-1833-140.pdf#page=3","Abrir facsímil")</f>
        <v>Abrir facsímil</v>
      </c>
      <c r="K2435" s="3" t="s">
        <v>24</v>
      </c>
    </row>
    <row r="2436" spans="1:11" ht="42" customHeight="1">
      <c r="A2436" s="2" t="s">
        <v>5265</v>
      </c>
      <c r="B2436" s="2" t="s">
        <v>5265</v>
      </c>
      <c r="C2436" s="2" t="s">
        <v>33</v>
      </c>
      <c r="D2436" s="2" t="s">
        <v>34</v>
      </c>
      <c r="E2436" s="5" t="s">
        <v>178</v>
      </c>
      <c r="F2436" s="3" t="s">
        <v>179</v>
      </c>
      <c r="G2436" s="3" t="s">
        <v>37</v>
      </c>
      <c r="H2436" s="2" t="s">
        <v>22</v>
      </c>
      <c r="I2436" s="2" t="s">
        <v>5266</v>
      </c>
      <c r="J2436" s="3" t="str">
        <f>HYPERLINK("https://www.boe.es/gazeta/dias/1833/01/05/pdfs/GMD-1833-3.pdf#page=2","Abrir facsímil")</f>
        <v>Abrir facsímil</v>
      </c>
      <c r="K2436" s="3" t="s">
        <v>24</v>
      </c>
    </row>
    <row r="2437" spans="1:11" ht="42" customHeight="1">
      <c r="A2437" s="2" t="s">
        <v>5267</v>
      </c>
      <c r="B2437" s="2" t="s">
        <v>5267</v>
      </c>
      <c r="C2437" s="2" t="s">
        <v>49</v>
      </c>
      <c r="D2437" s="2" t="s">
        <v>50</v>
      </c>
      <c r="E2437" s="5" t="s">
        <v>102</v>
      </c>
      <c r="F2437" s="3" t="s">
        <v>103</v>
      </c>
      <c r="G2437" s="3" t="s">
        <v>37</v>
      </c>
      <c r="H2437" s="2" t="s">
        <v>22</v>
      </c>
      <c r="I2437" s="2" t="s">
        <v>5268</v>
      </c>
      <c r="J2437" s="3" t="str">
        <f>HYPERLINK("https://www.boe.es/gazeta/dias/1833/06/18/pdfs/GMD-1833-74.pdf#page=2","Abrir facsímil")</f>
        <v>Abrir facsímil</v>
      </c>
      <c r="K2437" s="3" t="s">
        <v>24</v>
      </c>
    </row>
    <row r="2438" spans="1:11" ht="42" customHeight="1">
      <c r="A2438" s="2" t="s">
        <v>5267</v>
      </c>
      <c r="B2438" s="2" t="s">
        <v>5267</v>
      </c>
      <c r="C2438" s="2" t="s">
        <v>49</v>
      </c>
      <c r="D2438" s="2" t="s">
        <v>50</v>
      </c>
      <c r="E2438" s="5" t="s">
        <v>443</v>
      </c>
      <c r="F2438" s="3" t="s">
        <v>444</v>
      </c>
      <c r="G2438" s="3" t="s">
        <v>37</v>
      </c>
      <c r="H2438" s="2" t="s">
        <v>22</v>
      </c>
      <c r="I2438" s="2" t="s">
        <v>5269</v>
      </c>
      <c r="J2438" s="3" t="str">
        <f>HYPERLINK("https://www.boe.es/gazeta/dias/1833/07/25/pdfs/GMD-1833-90.pdf#page=2","Abrir facsímil")</f>
        <v>Abrir facsímil</v>
      </c>
      <c r="K2438" s="3" t="s">
        <v>24</v>
      </c>
    </row>
    <row r="2439" spans="1:11" ht="42" customHeight="1">
      <c r="A2439" s="2" t="s">
        <v>5270</v>
      </c>
      <c r="B2439" s="2" t="s">
        <v>5270</v>
      </c>
      <c r="C2439" s="2" t="s">
        <v>33</v>
      </c>
      <c r="D2439" s="2" t="s">
        <v>34</v>
      </c>
      <c r="E2439" s="5" t="s">
        <v>511</v>
      </c>
      <c r="F2439" s="3" t="s">
        <v>512</v>
      </c>
      <c r="G2439" s="3" t="s">
        <v>37</v>
      </c>
      <c r="H2439" s="2" t="s">
        <v>22</v>
      </c>
      <c r="I2439" s="2" t="s">
        <v>5271</v>
      </c>
      <c r="J2439" s="3" t="str">
        <f>HYPERLINK("https://www.boe.es/gazeta/dias/1833/03/28/pdfs/GMD-1833-38.pdf#page=2","Abrir facsímil")</f>
        <v>Abrir facsímil</v>
      </c>
      <c r="K2439" s="3" t="s">
        <v>24</v>
      </c>
    </row>
    <row r="2440" spans="1:11" ht="42" customHeight="1">
      <c r="A2440" s="2" t="s">
        <v>5272</v>
      </c>
      <c r="B2440" s="2" t="s">
        <v>5272</v>
      </c>
      <c r="C2440" s="2" t="s">
        <v>33</v>
      </c>
      <c r="D2440" s="2" t="s">
        <v>34</v>
      </c>
      <c r="E2440" s="5" t="s">
        <v>671</v>
      </c>
      <c r="F2440" s="3" t="s">
        <v>672</v>
      </c>
      <c r="G2440" s="3" t="s">
        <v>89</v>
      </c>
      <c r="H2440" s="2" t="s">
        <v>22</v>
      </c>
      <c r="I2440" s="2" t="s">
        <v>5273</v>
      </c>
      <c r="J2440" s="3" t="str">
        <f>HYPERLINK("https://www.boe.es/gazeta/dias/1833/11/28/pdfs/GMD-1833-151.pdf#page=3","Abrir facsímil")</f>
        <v>Abrir facsímil</v>
      </c>
      <c r="K2440" s="3" t="s">
        <v>24</v>
      </c>
    </row>
    <row r="2441" spans="1:11" ht="42" customHeight="1">
      <c r="A2441" s="2" t="s">
        <v>5274</v>
      </c>
      <c r="B2441" s="2" t="s">
        <v>5274</v>
      </c>
      <c r="C2441" s="2" t="s">
        <v>33</v>
      </c>
      <c r="D2441" s="2" t="s">
        <v>34</v>
      </c>
      <c r="E2441" s="5" t="s">
        <v>292</v>
      </c>
      <c r="F2441" s="3" t="s">
        <v>293</v>
      </c>
      <c r="G2441" s="3" t="s">
        <v>89</v>
      </c>
      <c r="H2441" s="2" t="s">
        <v>22</v>
      </c>
      <c r="I2441" s="2" t="s">
        <v>5275</v>
      </c>
      <c r="J2441" s="3" t="str">
        <f>HYPERLINK("https://www.boe.es/gazeta/dias/1833/05/28/pdfs/GMD-1833-65.pdf#page=3","Abrir facsímil")</f>
        <v>Abrir facsímil</v>
      </c>
      <c r="K2441" s="3" t="s">
        <v>24</v>
      </c>
    </row>
    <row r="2442" spans="1:11" ht="42" customHeight="1">
      <c r="A2442" s="2" t="s">
        <v>5276</v>
      </c>
      <c r="B2442" s="2" t="s">
        <v>5276</v>
      </c>
      <c r="C2442" s="2" t="s">
        <v>33</v>
      </c>
      <c r="D2442" s="2" t="s">
        <v>34</v>
      </c>
      <c r="E2442" s="5" t="s">
        <v>87</v>
      </c>
      <c r="F2442" s="3" t="s">
        <v>88</v>
      </c>
      <c r="G2442" s="3" t="s">
        <v>89</v>
      </c>
      <c r="H2442" s="2" t="s">
        <v>22</v>
      </c>
      <c r="I2442" s="2" t="s">
        <v>5277</v>
      </c>
      <c r="J2442" s="3" t="str">
        <f>HYPERLINK("https://www.boe.es/gazeta/dias/1833/04/20/pdfs/GMD-1833-49.pdf#page=3","Abrir facsímil")</f>
        <v>Abrir facsímil</v>
      </c>
      <c r="K2442" s="3" t="s">
        <v>24</v>
      </c>
    </row>
    <row r="2443" spans="1:11" ht="42" customHeight="1">
      <c r="A2443" s="2" t="s">
        <v>5278</v>
      </c>
      <c r="B2443" s="2" t="s">
        <v>5278</v>
      </c>
      <c r="C2443" s="2" t="s">
        <v>33</v>
      </c>
      <c r="D2443" s="2" t="s">
        <v>34</v>
      </c>
      <c r="E2443" s="5" t="s">
        <v>940</v>
      </c>
      <c r="F2443" s="3" t="s">
        <v>941</v>
      </c>
      <c r="G2443" s="3" t="s">
        <v>89</v>
      </c>
      <c r="H2443" s="2" t="s">
        <v>22</v>
      </c>
      <c r="I2443" s="2" t="s">
        <v>5279</v>
      </c>
      <c r="J2443" s="3" t="str">
        <f>HYPERLINK("https://www.boe.es/gazeta/dias/1833/04/23/pdfs/GMD-1833-50.pdf#page=3","Abrir facsímil")</f>
        <v>Abrir facsímil</v>
      </c>
      <c r="K2443" s="3" t="s">
        <v>24</v>
      </c>
    </row>
    <row r="2444" spans="1:11" ht="42" customHeight="1">
      <c r="A2444" s="2" t="s">
        <v>5278</v>
      </c>
      <c r="B2444" s="2" t="s">
        <v>5278</v>
      </c>
      <c r="C2444" s="2" t="s">
        <v>33</v>
      </c>
      <c r="D2444" s="2" t="s">
        <v>34</v>
      </c>
      <c r="E2444" s="5" t="s">
        <v>1125</v>
      </c>
      <c r="F2444" s="3" t="s">
        <v>1126</v>
      </c>
      <c r="G2444" s="3" t="s">
        <v>89</v>
      </c>
      <c r="H2444" s="2" t="s">
        <v>22</v>
      </c>
      <c r="I2444" s="2" t="s">
        <v>5280</v>
      </c>
      <c r="J2444" s="3" t="str">
        <f>HYPERLINK("https://www.boe.es/gazeta/dias/1833/04/30/pdfs/GMD-1833-53.pdf#page=3","Abrir facsímil")</f>
        <v>Abrir facsímil</v>
      </c>
      <c r="K2444" s="3" t="s">
        <v>24</v>
      </c>
    </row>
    <row r="2445" spans="1:11" ht="42" customHeight="1">
      <c r="A2445" s="2" t="s">
        <v>5278</v>
      </c>
      <c r="B2445" s="2" t="s">
        <v>5278</v>
      </c>
      <c r="C2445" s="2" t="s">
        <v>33</v>
      </c>
      <c r="D2445" s="2" t="s">
        <v>34</v>
      </c>
      <c r="E2445" s="5" t="s">
        <v>623</v>
      </c>
      <c r="F2445" s="3" t="s">
        <v>624</v>
      </c>
      <c r="G2445" s="3" t="s">
        <v>56</v>
      </c>
      <c r="H2445" s="2" t="s">
        <v>22</v>
      </c>
      <c r="I2445" s="2" t="s">
        <v>5281</v>
      </c>
      <c r="J2445" s="3" t="str">
        <f>HYPERLINK("https://www.boe.es/gazeta/dias/1833/09/17/pdfs/GMD-1833-113.pdf#page=1","Abrir facsímil")</f>
        <v>Abrir facsímil</v>
      </c>
      <c r="K2445" s="3" t="s">
        <v>24</v>
      </c>
    </row>
    <row r="2446" spans="1:11" ht="42" customHeight="1">
      <c r="A2446" s="2" t="s">
        <v>5282</v>
      </c>
      <c r="B2446" s="2" t="s">
        <v>5282</v>
      </c>
      <c r="C2446" s="2" t="s">
        <v>33</v>
      </c>
      <c r="D2446" s="2" t="s">
        <v>34</v>
      </c>
      <c r="E2446" s="5" t="s">
        <v>1515</v>
      </c>
      <c r="F2446" s="3" t="s">
        <v>1516</v>
      </c>
      <c r="G2446" s="3" t="s">
        <v>37</v>
      </c>
      <c r="H2446" s="2" t="s">
        <v>22</v>
      </c>
      <c r="I2446" s="2" t="s">
        <v>5283</v>
      </c>
      <c r="J2446" s="3" t="str">
        <f>HYPERLINK("https://www.boe.es/gazeta/dias/1833/09/05/pdfs/GMD-1833-108.pdf#page=2","Abrir facsímil")</f>
        <v>Abrir facsímil</v>
      </c>
      <c r="K2446" s="3" t="s">
        <v>24</v>
      </c>
    </row>
    <row r="2447" spans="1:11" ht="42" customHeight="1">
      <c r="A2447" s="2" t="s">
        <v>5284</v>
      </c>
      <c r="B2447" s="2" t="s">
        <v>5284</v>
      </c>
      <c r="C2447" s="2" t="s">
        <v>33</v>
      </c>
      <c r="D2447" s="2" t="s">
        <v>34</v>
      </c>
      <c r="E2447" s="5" t="s">
        <v>178</v>
      </c>
      <c r="F2447" s="3" t="s">
        <v>179</v>
      </c>
      <c r="G2447" s="3" t="s">
        <v>89</v>
      </c>
      <c r="H2447" s="2" t="s">
        <v>22</v>
      </c>
      <c r="I2447" s="2" t="s">
        <v>5285</v>
      </c>
      <c r="J2447" s="3" t="str">
        <f>HYPERLINK("https://www.boe.es/gazeta/dias/1833/01/05/pdfs/GMD-1833-3.pdf#page=3","Abrir facsímil")</f>
        <v>Abrir facsímil</v>
      </c>
      <c r="K2447" s="3" t="s">
        <v>24</v>
      </c>
    </row>
    <row r="2448" spans="1:11" ht="42" customHeight="1">
      <c r="A2448" s="2" t="s">
        <v>5286</v>
      </c>
      <c r="B2448" s="2" t="s">
        <v>5286</v>
      </c>
      <c r="C2448" s="2" t="s">
        <v>33</v>
      </c>
      <c r="D2448" s="2" t="s">
        <v>34</v>
      </c>
      <c r="E2448" s="5" t="s">
        <v>681</v>
      </c>
      <c r="F2448" s="3" t="s">
        <v>682</v>
      </c>
      <c r="G2448" s="3" t="s">
        <v>89</v>
      </c>
      <c r="H2448" s="2" t="s">
        <v>22</v>
      </c>
      <c r="I2448" s="2" t="s">
        <v>5287</v>
      </c>
      <c r="J2448" s="3" t="str">
        <f>HYPERLINK("https://www.boe.es/gazeta/dias/1833/08/13/pdfs/GMD-1833-98.pdf#page=3","Abrir facsímil")</f>
        <v>Abrir facsímil</v>
      </c>
      <c r="K2448" s="3" t="s">
        <v>24</v>
      </c>
    </row>
    <row r="2449" spans="1:11" ht="42" customHeight="1">
      <c r="A2449" s="2" t="s">
        <v>5288</v>
      </c>
      <c r="B2449" s="2" t="s">
        <v>5288</v>
      </c>
      <c r="C2449" s="2" t="s">
        <v>49</v>
      </c>
      <c r="D2449" s="2" t="s">
        <v>50</v>
      </c>
      <c r="E2449" s="5" t="s">
        <v>990</v>
      </c>
      <c r="F2449" s="3" t="s">
        <v>991</v>
      </c>
      <c r="G2449" s="3" t="s">
        <v>89</v>
      </c>
      <c r="H2449" s="2" t="s">
        <v>22</v>
      </c>
      <c r="I2449" s="2" t="s">
        <v>5289</v>
      </c>
      <c r="J2449" s="3" t="str">
        <f>HYPERLINK("https://www.boe.es/gazeta/dias/1833/05/02/pdfs/GMD-1833-54.pdf#page=3","Abrir facsímil")</f>
        <v>Abrir facsímil</v>
      </c>
      <c r="K2449" s="3" t="s">
        <v>24</v>
      </c>
    </row>
    <row r="2450" spans="1:11" ht="42" customHeight="1">
      <c r="A2450" s="2" t="s">
        <v>5290</v>
      </c>
      <c r="B2450" s="2" t="s">
        <v>5291</v>
      </c>
      <c r="C2450" s="2" t="s">
        <v>49</v>
      </c>
      <c r="D2450" s="2" t="s">
        <v>50</v>
      </c>
      <c r="E2450" s="5" t="s">
        <v>1017</v>
      </c>
      <c r="F2450" s="3" t="s">
        <v>1018</v>
      </c>
      <c r="G2450" s="3" t="s">
        <v>89</v>
      </c>
      <c r="H2450" s="2" t="s">
        <v>22</v>
      </c>
      <c r="I2450" s="2" t="s">
        <v>5292</v>
      </c>
      <c r="J2450" s="3" t="str">
        <f>HYPERLINK("https://www.boe.es/gazeta/dias/1833/10/08/pdfs/GMD-1833-123.pdf#page=3","Abrir facsímil")</f>
        <v>Abrir facsímil</v>
      </c>
      <c r="K2450" s="3" t="s">
        <v>24</v>
      </c>
    </row>
    <row r="2451" spans="1:11" ht="42" customHeight="1">
      <c r="A2451" s="2" t="s">
        <v>5293</v>
      </c>
      <c r="B2451" s="2" t="s">
        <v>5293</v>
      </c>
      <c r="C2451" s="2" t="s">
        <v>33</v>
      </c>
      <c r="D2451" s="2" t="s">
        <v>34</v>
      </c>
      <c r="E2451" s="5" t="s">
        <v>197</v>
      </c>
      <c r="F2451" s="3" t="s">
        <v>198</v>
      </c>
      <c r="G2451" s="3" t="s">
        <v>1365</v>
      </c>
      <c r="H2451" s="2" t="s">
        <v>22</v>
      </c>
      <c r="I2451" s="2" t="s">
        <v>5294</v>
      </c>
      <c r="J2451" s="3" t="str">
        <f>HYPERLINK("https://www.boe.es/gazeta/dias/1833/05/07/pdfs/GMD-1833-56.pdf#page=2","Abrir facsímil")</f>
        <v>Abrir facsímil</v>
      </c>
      <c r="K2451" s="3" t="s">
        <v>24</v>
      </c>
    </row>
    <row r="2452" spans="1:11" ht="42" customHeight="1">
      <c r="A2452" s="2" t="s">
        <v>5295</v>
      </c>
      <c r="B2452" s="2" t="s">
        <v>5296</v>
      </c>
      <c r="C2452" s="2" t="s">
        <v>33</v>
      </c>
      <c r="D2452" s="2" t="s">
        <v>34</v>
      </c>
      <c r="E2452" s="5" t="s">
        <v>165</v>
      </c>
      <c r="F2452" s="3" t="s">
        <v>166</v>
      </c>
      <c r="G2452" s="3" t="s">
        <v>56</v>
      </c>
      <c r="H2452" s="2" t="s">
        <v>38</v>
      </c>
      <c r="I2452" s="2" t="s">
        <v>5297</v>
      </c>
      <c r="J2452" s="3" t="str">
        <f>HYPERLINK("https://www.boe.es/gazeta/dias/1833/08/15/pdfs/GMD-1833-99.pdf#page=1","Abrir facsímil")</f>
        <v>Abrir facsímil</v>
      </c>
      <c r="K2452" s="3" t="s">
        <v>40</v>
      </c>
    </row>
    <row r="2453" spans="1:11" ht="42" customHeight="1">
      <c r="A2453" s="2" t="s">
        <v>5298</v>
      </c>
      <c r="B2453" s="2" t="s">
        <v>5298</v>
      </c>
      <c r="C2453" s="2" t="s">
        <v>33</v>
      </c>
      <c r="D2453" s="2" t="s">
        <v>34</v>
      </c>
      <c r="E2453" s="5" t="s">
        <v>92</v>
      </c>
      <c r="F2453" s="3" t="s">
        <v>93</v>
      </c>
      <c r="G2453" s="3" t="s">
        <v>37</v>
      </c>
      <c r="H2453" s="2" t="s">
        <v>22</v>
      </c>
      <c r="I2453" s="2" t="s">
        <v>5299</v>
      </c>
      <c r="J2453" s="3" t="str">
        <f>HYPERLINK("https://www.boe.es/gazeta/dias/1833/05/21/pdfs/GMD-1833-62.pdf#page=2","Abrir facsímil")</f>
        <v>Abrir facsímil</v>
      </c>
      <c r="K2453" s="3" t="s">
        <v>24</v>
      </c>
    </row>
    <row r="2454" spans="1:11" ht="42" customHeight="1">
      <c r="A2454" s="2" t="s">
        <v>5300</v>
      </c>
      <c r="B2454" s="2" t="s">
        <v>5300</v>
      </c>
      <c r="C2454" s="2" t="s">
        <v>49</v>
      </c>
      <c r="D2454" s="2" t="s">
        <v>50</v>
      </c>
      <c r="E2454" s="5" t="s">
        <v>2600</v>
      </c>
      <c r="F2454" s="3" t="s">
        <v>2601</v>
      </c>
      <c r="G2454" s="3" t="s">
        <v>89</v>
      </c>
      <c r="H2454" s="2" t="s">
        <v>22</v>
      </c>
      <c r="I2454" s="2" t="s">
        <v>5301</v>
      </c>
      <c r="J2454" s="3" t="str">
        <f>HYPERLINK("https://www.boe.es/gazeta/dias/1833/12/10/pdfs/GMD-1833-157.pdf#page=3","Abrir facsímil")</f>
        <v>Abrir facsímil</v>
      </c>
      <c r="K2454" s="3" t="s">
        <v>24</v>
      </c>
    </row>
    <row r="2455" spans="1:11" ht="42" customHeight="1">
      <c r="A2455" s="2" t="s">
        <v>5302</v>
      </c>
      <c r="B2455" s="2" t="s">
        <v>5303</v>
      </c>
      <c r="C2455" s="2" t="s">
        <v>33</v>
      </c>
      <c r="D2455" s="2" t="s">
        <v>34</v>
      </c>
      <c r="E2455" s="5" t="s">
        <v>2591</v>
      </c>
      <c r="F2455" s="3" t="s">
        <v>2592</v>
      </c>
      <c r="G2455" s="3" t="s">
        <v>37</v>
      </c>
      <c r="H2455" s="2" t="s">
        <v>38</v>
      </c>
      <c r="I2455" s="2" t="s">
        <v>5304</v>
      </c>
      <c r="J2455" s="3" t="str">
        <f>HYPERLINK("https://www.boe.es/gazeta/dias/1833/09/21/pdfs/GMD-1833-115.pdf#page=2","Abrir facsímil")</f>
        <v>Abrir facsímil</v>
      </c>
      <c r="K2455" s="3" t="s">
        <v>40</v>
      </c>
    </row>
    <row r="2456" spans="1:11" ht="42" customHeight="1">
      <c r="A2456" s="2" t="s">
        <v>5305</v>
      </c>
      <c r="B2456" s="2" t="s">
        <v>5306</v>
      </c>
      <c r="C2456" s="2" t="s">
        <v>33</v>
      </c>
      <c r="D2456" s="2" t="s">
        <v>34</v>
      </c>
      <c r="E2456" s="5" t="s">
        <v>1882</v>
      </c>
      <c r="F2456" s="3" t="s">
        <v>1883</v>
      </c>
      <c r="G2456" s="3" t="s">
        <v>1884</v>
      </c>
      <c r="H2456" s="2" t="s">
        <v>22</v>
      </c>
      <c r="I2456" s="2" t="s">
        <v>5307</v>
      </c>
      <c r="J2456" s="3" t="str">
        <f>HYPERLINK("https://www.boe.es/gazeta/dias/1833/04/16/pdfs/GMD-1833-47.pdf#page=4","Abrir facsímil")</f>
        <v>Abrir facsímil</v>
      </c>
      <c r="K2456" s="3" t="s">
        <v>24</v>
      </c>
    </row>
    <row r="2457" spans="1:11" ht="42" customHeight="1">
      <c r="A2457" s="2" t="s">
        <v>5308</v>
      </c>
      <c r="B2457" s="2" t="s">
        <v>5309</v>
      </c>
      <c r="C2457" s="2" t="s">
        <v>26</v>
      </c>
      <c r="D2457" s="2" t="s">
        <v>18</v>
      </c>
      <c r="E2457" s="5" t="s">
        <v>859</v>
      </c>
      <c r="F2457" s="3" t="s">
        <v>860</v>
      </c>
      <c r="G2457" s="3" t="s">
        <v>21</v>
      </c>
      <c r="H2457" s="2" t="s">
        <v>22</v>
      </c>
      <c r="I2457" s="2" t="s">
        <v>5310</v>
      </c>
      <c r="J2457" s="3" t="str">
        <f>HYPERLINK("https://www.boe.es/gazeta/dias/1833/10/12/pdfs/GMD-1833-125.pdf#page=4","Abrir facsímil")</f>
        <v>Abrir facsímil</v>
      </c>
      <c r="K2457" s="3" t="s">
        <v>24</v>
      </c>
    </row>
    <row r="2458" spans="1:11" ht="42" customHeight="1">
      <c r="A2458" s="2" t="s">
        <v>5308</v>
      </c>
      <c r="B2458" s="2" t="s">
        <v>5309</v>
      </c>
      <c r="C2458" s="2" t="s">
        <v>26</v>
      </c>
      <c r="D2458" s="2" t="s">
        <v>191</v>
      </c>
      <c r="E2458" s="5" t="s">
        <v>4728</v>
      </c>
      <c r="F2458" s="3" t="s">
        <v>4729</v>
      </c>
      <c r="G2458" s="3" t="s">
        <v>56</v>
      </c>
      <c r="H2458" s="2" t="s">
        <v>22</v>
      </c>
      <c r="I2458" s="2" t="s">
        <v>5311</v>
      </c>
      <c r="J2458" s="3" t="str">
        <f>HYPERLINK("https://www.boe.es/gazeta/dias/1833/10/16/pdfs/GMD-1833-127E.pdf#page=1","Abrir facsímil")</f>
        <v>Abrir facsímil</v>
      </c>
      <c r="K2458" s="3" t="s">
        <v>24</v>
      </c>
    </row>
    <row r="2459" spans="1:11" ht="42" customHeight="1">
      <c r="A2459" s="2" t="s">
        <v>5308</v>
      </c>
      <c r="B2459" s="2" t="s">
        <v>5309</v>
      </c>
      <c r="C2459" s="2" t="s">
        <v>33</v>
      </c>
      <c r="D2459" s="2" t="s">
        <v>34</v>
      </c>
      <c r="E2459" s="5" t="s">
        <v>478</v>
      </c>
      <c r="F2459" s="3" t="s">
        <v>479</v>
      </c>
      <c r="G2459" s="3" t="s">
        <v>127</v>
      </c>
      <c r="H2459" s="2" t="s">
        <v>22</v>
      </c>
      <c r="I2459" s="2" t="s">
        <v>5312</v>
      </c>
      <c r="J2459" s="3" t="str">
        <f>HYPERLINK("https://www.boe.es/gazeta/dias/1833/10/19/pdfs/GMD-1833-129.pdf#page=5","Abrir facsímil")</f>
        <v>Abrir facsímil</v>
      </c>
      <c r="K2459" s="3" t="s">
        <v>24</v>
      </c>
    </row>
    <row r="2460" spans="1:11" ht="42" customHeight="1">
      <c r="A2460" s="2" t="s">
        <v>5308</v>
      </c>
      <c r="B2460" s="2" t="s">
        <v>5309</v>
      </c>
      <c r="C2460" s="2" t="s">
        <v>33</v>
      </c>
      <c r="D2460" s="2" t="s">
        <v>34</v>
      </c>
      <c r="E2460" s="5" t="s">
        <v>478</v>
      </c>
      <c r="F2460" s="3" t="s">
        <v>479</v>
      </c>
      <c r="G2460" s="3" t="s">
        <v>45</v>
      </c>
      <c r="H2460" s="2" t="s">
        <v>22</v>
      </c>
      <c r="I2460" s="2" t="s">
        <v>5313</v>
      </c>
      <c r="J2460" s="3" t="str">
        <f>HYPERLINK("https://www.boe.es/gazeta/dias/1833/10/19/pdfs/GMD-1833-129.pdf#page=6","Abrir facsímil")</f>
        <v>Abrir facsímil</v>
      </c>
      <c r="K2460" s="3" t="s">
        <v>24</v>
      </c>
    </row>
    <row r="2461" spans="1:11" ht="42" customHeight="1">
      <c r="A2461" s="2" t="s">
        <v>5308</v>
      </c>
      <c r="B2461" s="2" t="s">
        <v>5309</v>
      </c>
      <c r="C2461" s="2" t="s">
        <v>26</v>
      </c>
      <c r="D2461" s="2" t="s">
        <v>18</v>
      </c>
      <c r="E2461" s="5" t="s">
        <v>364</v>
      </c>
      <c r="F2461" s="3" t="s">
        <v>365</v>
      </c>
      <c r="G2461" s="3" t="s">
        <v>21</v>
      </c>
      <c r="H2461" s="2" t="s">
        <v>22</v>
      </c>
      <c r="I2461" s="2" t="s">
        <v>5314</v>
      </c>
      <c r="J2461" s="3" t="str">
        <f>HYPERLINK("https://www.boe.es/gazeta/dias/1833/11/07/pdfs/GMD-1833-139.pdf#page=4","Abrir facsímil")</f>
        <v>Abrir facsímil</v>
      </c>
      <c r="K2461" s="3" t="s">
        <v>24</v>
      </c>
    </row>
    <row r="2462" spans="1:11" ht="42" customHeight="1">
      <c r="A2462" s="2" t="s">
        <v>5308</v>
      </c>
      <c r="B2462" s="2" t="s">
        <v>5309</v>
      </c>
      <c r="C2462" s="2" t="s">
        <v>33</v>
      </c>
      <c r="D2462" s="2" t="s">
        <v>34</v>
      </c>
      <c r="E2462" s="5" t="s">
        <v>72</v>
      </c>
      <c r="F2462" s="3" t="s">
        <v>73</v>
      </c>
      <c r="G2462" s="3" t="s">
        <v>56</v>
      </c>
      <c r="H2462" s="2" t="s">
        <v>22</v>
      </c>
      <c r="I2462" s="2" t="s">
        <v>5315</v>
      </c>
      <c r="J2462" s="3" t="str">
        <f>HYPERLINK("https://www.boe.es/gazeta/dias/1833/11/26/pdfs/GMD-1833-150.pdf#page=1","Abrir facsímil")</f>
        <v>Abrir facsímil</v>
      </c>
      <c r="K2462" s="3" t="s">
        <v>24</v>
      </c>
    </row>
    <row r="2463" spans="1:11" ht="42" customHeight="1">
      <c r="A2463" s="2" t="s">
        <v>5316</v>
      </c>
      <c r="B2463" s="2" t="s">
        <v>5316</v>
      </c>
      <c r="C2463" s="2" t="s">
        <v>33</v>
      </c>
      <c r="D2463" s="2" t="s">
        <v>34</v>
      </c>
      <c r="E2463" s="5" t="s">
        <v>841</v>
      </c>
      <c r="F2463" s="3" t="s">
        <v>842</v>
      </c>
      <c r="G2463" s="3" t="s">
        <v>127</v>
      </c>
      <c r="H2463" s="2" t="s">
        <v>22</v>
      </c>
      <c r="I2463" s="2" t="s">
        <v>5317</v>
      </c>
      <c r="J2463" s="3" t="str">
        <f>HYPERLINK("https://www.boe.es/gazeta/dias/1833/11/02/pdfs/GMD-1833-137.pdf#page=5","Abrir facsímil")</f>
        <v>Abrir facsímil</v>
      </c>
      <c r="K2463" s="3" t="s">
        <v>24</v>
      </c>
    </row>
    <row r="2464" spans="1:11" ht="42" customHeight="1">
      <c r="A2464" s="2" t="s">
        <v>5318</v>
      </c>
      <c r="B2464" s="2" t="s">
        <v>5318</v>
      </c>
      <c r="C2464" s="2" t="s">
        <v>33</v>
      </c>
      <c r="D2464" s="2" t="s">
        <v>34</v>
      </c>
      <c r="E2464" s="5" t="s">
        <v>436</v>
      </c>
      <c r="F2464" s="3" t="s">
        <v>437</v>
      </c>
      <c r="G2464" s="3" t="s">
        <v>89</v>
      </c>
      <c r="H2464" s="2" t="s">
        <v>22</v>
      </c>
      <c r="I2464" s="2" t="s">
        <v>5319</v>
      </c>
      <c r="J2464" s="3" t="str">
        <f>HYPERLINK("https://www.boe.es/gazeta/dias/1833/03/23/pdfs/GMD-1833-36.pdf#page=3","Abrir facsímil")</f>
        <v>Abrir facsímil</v>
      </c>
      <c r="K2464" s="3" t="s">
        <v>24</v>
      </c>
    </row>
    <row r="2465" spans="1:11" ht="42" customHeight="1">
      <c r="A2465" s="2" t="s">
        <v>5318</v>
      </c>
      <c r="B2465" s="2" t="s">
        <v>5318</v>
      </c>
      <c r="C2465" s="2" t="s">
        <v>33</v>
      </c>
      <c r="D2465" s="2" t="s">
        <v>34</v>
      </c>
      <c r="E2465" s="5" t="s">
        <v>520</v>
      </c>
      <c r="F2465" s="3" t="s">
        <v>521</v>
      </c>
      <c r="G2465" s="3" t="s">
        <v>127</v>
      </c>
      <c r="H2465" s="2" t="s">
        <v>22</v>
      </c>
      <c r="I2465" s="2" t="s">
        <v>5320</v>
      </c>
      <c r="J2465" s="3" t="str">
        <f>HYPERLINK("https://www.boe.es/gazeta/dias/1833/04/11/pdfs/GMD-1833-45.pdf#page=5","Abrir facsímil")</f>
        <v>Abrir facsímil</v>
      </c>
      <c r="K2465" s="3" t="s">
        <v>24</v>
      </c>
    </row>
    <row r="2466" spans="1:11" ht="42" customHeight="1">
      <c r="A2466" s="2" t="s">
        <v>5318</v>
      </c>
      <c r="B2466" s="2" t="s">
        <v>5318</v>
      </c>
      <c r="C2466" s="2" t="s">
        <v>33</v>
      </c>
      <c r="D2466" s="2" t="s">
        <v>34</v>
      </c>
      <c r="E2466" s="5" t="s">
        <v>523</v>
      </c>
      <c r="F2466" s="3" t="s">
        <v>524</v>
      </c>
      <c r="G2466" s="3" t="s">
        <v>89</v>
      </c>
      <c r="H2466" s="2" t="s">
        <v>22</v>
      </c>
      <c r="I2466" s="2" t="s">
        <v>5321</v>
      </c>
      <c r="J2466" s="3" t="str">
        <f>HYPERLINK("https://www.boe.es/gazeta/dias/1833/04/27/pdfs/GMD-1833-52.pdf#page=3","Abrir facsímil")</f>
        <v>Abrir facsímil</v>
      </c>
      <c r="K2466" s="3" t="s">
        <v>24</v>
      </c>
    </row>
    <row r="2467" spans="1:11" ht="42" customHeight="1">
      <c r="A2467" s="2" t="s">
        <v>5318</v>
      </c>
      <c r="B2467" s="2" t="s">
        <v>5318</v>
      </c>
      <c r="C2467" s="2" t="s">
        <v>33</v>
      </c>
      <c r="D2467" s="2" t="s">
        <v>34</v>
      </c>
      <c r="E2467" s="5" t="s">
        <v>186</v>
      </c>
      <c r="F2467" s="3" t="s">
        <v>187</v>
      </c>
      <c r="G2467" s="3" t="s">
        <v>89</v>
      </c>
      <c r="H2467" s="2" t="s">
        <v>22</v>
      </c>
      <c r="I2467" s="2" t="s">
        <v>5322</v>
      </c>
      <c r="J2467" s="3" t="str">
        <f>HYPERLINK("https://www.boe.es/gazeta/dias/1833/07/02/pdfs/GMD-1833-80.pdf#page=3","Abrir facsímil")</f>
        <v>Abrir facsímil</v>
      </c>
      <c r="K2467" s="3" t="s">
        <v>24</v>
      </c>
    </row>
    <row r="2468" spans="1:11" ht="42" customHeight="1">
      <c r="A2468" s="2" t="s">
        <v>5318</v>
      </c>
      <c r="B2468" s="2" t="s">
        <v>5318</v>
      </c>
      <c r="C2468" s="2" t="s">
        <v>33</v>
      </c>
      <c r="D2468" s="2" t="s">
        <v>34</v>
      </c>
      <c r="E2468" s="5" t="s">
        <v>369</v>
      </c>
      <c r="F2468" s="3" t="s">
        <v>370</v>
      </c>
      <c r="G2468" s="3" t="s">
        <v>89</v>
      </c>
      <c r="H2468" s="2" t="s">
        <v>22</v>
      </c>
      <c r="I2468" s="2" t="s">
        <v>5323</v>
      </c>
      <c r="J2468" s="3" t="str">
        <f>HYPERLINK("https://www.boe.es/gazeta/dias/1833/07/27/pdfs/GMD-1833-91.pdf#page=3","Abrir facsímil")</f>
        <v>Abrir facsímil</v>
      </c>
      <c r="K2468" s="3" t="s">
        <v>24</v>
      </c>
    </row>
    <row r="2469" spans="1:11" ht="42" customHeight="1">
      <c r="A2469" s="2" t="s">
        <v>5324</v>
      </c>
      <c r="B2469" s="2" t="s">
        <v>5325</v>
      </c>
      <c r="C2469" s="2" t="s">
        <v>33</v>
      </c>
      <c r="D2469" s="2" t="s">
        <v>34</v>
      </c>
      <c r="E2469" s="5" t="s">
        <v>523</v>
      </c>
      <c r="F2469" s="3" t="s">
        <v>524</v>
      </c>
      <c r="G2469" s="3" t="s">
        <v>21</v>
      </c>
      <c r="H2469" s="2" t="s">
        <v>22</v>
      </c>
      <c r="I2469" s="2" t="s">
        <v>5326</v>
      </c>
      <c r="J2469" s="3" t="str">
        <f>HYPERLINK("https://www.boe.es/gazeta/dias/1833/04/27/pdfs/GMD-1833-52.pdf#page=4","Abrir facsímil")</f>
        <v>Abrir facsímil</v>
      </c>
      <c r="K2469" s="3" t="s">
        <v>24</v>
      </c>
    </row>
    <row r="2470" spans="1:11" ht="42" customHeight="1">
      <c r="A2470" s="2" t="s">
        <v>5327</v>
      </c>
      <c r="B2470" s="2" t="s">
        <v>5328</v>
      </c>
      <c r="C2470" s="2" t="s">
        <v>33</v>
      </c>
      <c r="D2470" s="2" t="s">
        <v>34</v>
      </c>
      <c r="E2470" s="5" t="s">
        <v>787</v>
      </c>
      <c r="F2470" s="3" t="s">
        <v>788</v>
      </c>
      <c r="G2470" s="3" t="s">
        <v>21</v>
      </c>
      <c r="H2470" s="2" t="s">
        <v>22</v>
      </c>
      <c r="I2470" s="2" t="s">
        <v>5329</v>
      </c>
      <c r="J2470" s="3" t="str">
        <f>HYPERLINK("https://www.boe.es/gazeta/dias/1833/11/30/pdfs/GMD-1833-153.pdf#page=4","Abrir facsímil")</f>
        <v>Abrir facsímil</v>
      </c>
      <c r="K2470" s="3" t="s">
        <v>24</v>
      </c>
    </row>
    <row r="2471" spans="1:11" ht="42" customHeight="1">
      <c r="A2471" s="2" t="s">
        <v>5330</v>
      </c>
      <c r="B2471" s="2" t="s">
        <v>5331</v>
      </c>
      <c r="C2471" s="2" t="s">
        <v>33</v>
      </c>
      <c r="D2471" s="2" t="s">
        <v>34</v>
      </c>
      <c r="E2471" s="5" t="s">
        <v>132</v>
      </c>
      <c r="F2471" s="3" t="s">
        <v>133</v>
      </c>
      <c r="G2471" s="3" t="s">
        <v>21</v>
      </c>
      <c r="H2471" s="2" t="s">
        <v>22</v>
      </c>
      <c r="I2471" s="2" t="s">
        <v>5332</v>
      </c>
      <c r="J2471" s="3" t="str">
        <f>HYPERLINK("https://www.boe.es/gazeta/dias/1833/06/13/pdfs/GMD-1833-72.pdf#page=4","Abrir facsímil")</f>
        <v>Abrir facsímil</v>
      </c>
      <c r="K2471" s="3" t="s">
        <v>24</v>
      </c>
    </row>
    <row r="2472" spans="1:11" ht="42" customHeight="1">
      <c r="A2472" s="2" t="s">
        <v>5333</v>
      </c>
      <c r="B2472" s="2" t="s">
        <v>5334</v>
      </c>
      <c r="C2472" s="2" t="s">
        <v>26</v>
      </c>
      <c r="D2472" s="2" t="s">
        <v>18</v>
      </c>
      <c r="E2472" s="5" t="s">
        <v>150</v>
      </c>
      <c r="F2472" s="3" t="s">
        <v>151</v>
      </c>
      <c r="G2472" s="3" t="s">
        <v>56</v>
      </c>
      <c r="H2472" s="2" t="s">
        <v>22</v>
      </c>
      <c r="I2472" s="2" t="s">
        <v>5335</v>
      </c>
      <c r="J2472" s="3" t="str">
        <f>HYPERLINK("https://www.boe.es/gazeta/dias/1833/10/24/pdfs/GMD-1833-131.pdf#page=1","Abrir facsímil")</f>
        <v>Abrir facsímil</v>
      </c>
      <c r="K2472" s="3" t="s">
        <v>24</v>
      </c>
    </row>
    <row r="2473" spans="1:11" ht="42" customHeight="1">
      <c r="A2473" s="2" t="s">
        <v>5336</v>
      </c>
      <c r="B2473" s="2" t="s">
        <v>5337</v>
      </c>
      <c r="C2473" s="2" t="s">
        <v>33</v>
      </c>
      <c r="D2473" s="2" t="s">
        <v>34</v>
      </c>
      <c r="E2473" s="5" t="s">
        <v>292</v>
      </c>
      <c r="F2473" s="3" t="s">
        <v>293</v>
      </c>
      <c r="G2473" s="3" t="s">
        <v>21</v>
      </c>
      <c r="H2473" s="2" t="s">
        <v>22</v>
      </c>
      <c r="I2473" s="2" t="s">
        <v>5338</v>
      </c>
      <c r="J2473" s="3" t="str">
        <f>HYPERLINK("https://www.boe.es/gazeta/dias/1833/05/28/pdfs/GMD-1833-65.pdf#page=4","Abrir facsímil")</f>
        <v>Abrir facsímil</v>
      </c>
      <c r="K2473" s="3" t="s">
        <v>24</v>
      </c>
    </row>
    <row r="2474" spans="1:11" ht="42" customHeight="1">
      <c r="A2474" s="2" t="s">
        <v>5339</v>
      </c>
      <c r="B2474" s="2" t="s">
        <v>5340</v>
      </c>
      <c r="C2474" s="2" t="s">
        <v>131</v>
      </c>
      <c r="D2474" s="2" t="s">
        <v>18</v>
      </c>
      <c r="E2474" s="5" t="s">
        <v>466</v>
      </c>
      <c r="F2474" s="3" t="s">
        <v>467</v>
      </c>
      <c r="G2474" s="3" t="s">
        <v>21</v>
      </c>
      <c r="H2474" s="2" t="s">
        <v>38</v>
      </c>
      <c r="I2474" s="2" t="s">
        <v>5341</v>
      </c>
      <c r="J2474" s="3" t="str">
        <f>HYPERLINK("https://www.boe.es/gazeta/dias/1833/10/22/pdfs/GMD-1833-130.pdf#page=4","Abrir facsímil")</f>
        <v>Abrir facsímil</v>
      </c>
      <c r="K2474" s="3" t="s">
        <v>40</v>
      </c>
    </row>
    <row r="2475" spans="1:11" ht="42" customHeight="1">
      <c r="A2475" s="2" t="s">
        <v>5342</v>
      </c>
      <c r="B2475" s="2" t="s">
        <v>5342</v>
      </c>
      <c r="C2475" s="2" t="s">
        <v>33</v>
      </c>
      <c r="D2475" s="2" t="s">
        <v>34</v>
      </c>
      <c r="E2475" s="5" t="s">
        <v>197</v>
      </c>
      <c r="F2475" s="3" t="s">
        <v>198</v>
      </c>
      <c r="G2475" s="3" t="s">
        <v>89</v>
      </c>
      <c r="H2475" s="2" t="s">
        <v>22</v>
      </c>
      <c r="I2475" s="2" t="s">
        <v>5343</v>
      </c>
      <c r="J2475" s="3" t="str">
        <f>HYPERLINK("https://www.boe.es/gazeta/dias/1833/05/07/pdfs/GMD-1833-56.pdf#page=3","Abrir facsímil")</f>
        <v>Abrir facsímil</v>
      </c>
      <c r="K2475" s="3" t="s">
        <v>24</v>
      </c>
    </row>
    <row r="2476" spans="1:11" ht="42" customHeight="1">
      <c r="A2476" s="2" t="s">
        <v>5344</v>
      </c>
      <c r="B2476" s="2" t="s">
        <v>5345</v>
      </c>
      <c r="C2476" s="2" t="s">
        <v>33</v>
      </c>
      <c r="D2476" s="2" t="s">
        <v>34</v>
      </c>
      <c r="E2476" s="5" t="s">
        <v>780</v>
      </c>
      <c r="F2476" s="3" t="s">
        <v>781</v>
      </c>
      <c r="G2476" s="3" t="s">
        <v>89</v>
      </c>
      <c r="H2476" s="2" t="s">
        <v>22</v>
      </c>
      <c r="I2476" s="2" t="s">
        <v>5346</v>
      </c>
      <c r="J2476" s="3" t="str">
        <f>HYPERLINK("https://www.boe.es/gazeta/dias/1833/03/07/pdfs/GMD-1833-29.pdf#page=3","Abrir facsímil")</f>
        <v>Abrir facsímil</v>
      </c>
      <c r="K2476" s="3" t="s">
        <v>24</v>
      </c>
    </row>
    <row r="2477" spans="1:11" ht="42" customHeight="1">
      <c r="A2477" s="2" t="s">
        <v>5347</v>
      </c>
      <c r="B2477" s="2" t="s">
        <v>5347</v>
      </c>
      <c r="C2477" s="2" t="s">
        <v>26</v>
      </c>
      <c r="D2477" s="2" t="s">
        <v>18</v>
      </c>
      <c r="E2477" s="5" t="s">
        <v>364</v>
      </c>
      <c r="F2477" s="3" t="s">
        <v>365</v>
      </c>
      <c r="G2477" s="3" t="s">
        <v>21</v>
      </c>
      <c r="H2477" s="2" t="s">
        <v>22</v>
      </c>
      <c r="I2477" s="2" t="s">
        <v>5348</v>
      </c>
      <c r="J2477" s="3" t="str">
        <f>HYPERLINK("https://www.boe.es/gazeta/dias/1833/11/07/pdfs/GMD-1833-139.pdf#page=4","Abrir facsímil")</f>
        <v>Abrir facsímil</v>
      </c>
      <c r="K2477" s="3" t="s">
        <v>24</v>
      </c>
    </row>
    <row r="2478" spans="1:11" ht="42" customHeight="1">
      <c r="A2478" s="2" t="s">
        <v>5349</v>
      </c>
      <c r="B2478" s="2" t="s">
        <v>5349</v>
      </c>
      <c r="C2478" s="2" t="s">
        <v>33</v>
      </c>
      <c r="D2478" s="2" t="s">
        <v>34</v>
      </c>
      <c r="E2478" s="5" t="s">
        <v>359</v>
      </c>
      <c r="F2478" s="3" t="s">
        <v>360</v>
      </c>
      <c r="G2478" s="3" t="s">
        <v>89</v>
      </c>
      <c r="H2478" s="2" t="s">
        <v>22</v>
      </c>
      <c r="I2478" s="2" t="s">
        <v>5350</v>
      </c>
      <c r="J2478" s="3" t="str">
        <f>HYPERLINK("https://www.boe.es/gazeta/dias/1833/05/16/pdfs/GMD-1833-60.pdf#page=3","Abrir facsímil")</f>
        <v>Abrir facsímil</v>
      </c>
      <c r="K2478" s="3" t="s">
        <v>24</v>
      </c>
    </row>
    <row r="2479" spans="1:11" ht="42" customHeight="1">
      <c r="A2479" s="2" t="s">
        <v>5351</v>
      </c>
      <c r="B2479" s="2" t="s">
        <v>5351</v>
      </c>
      <c r="C2479" s="2" t="s">
        <v>33</v>
      </c>
      <c r="D2479" s="2" t="s">
        <v>34</v>
      </c>
      <c r="E2479" s="5" t="s">
        <v>581</v>
      </c>
      <c r="F2479" s="3" t="s">
        <v>582</v>
      </c>
      <c r="G2479" s="3" t="s">
        <v>37</v>
      </c>
      <c r="H2479" s="2" t="s">
        <v>22</v>
      </c>
      <c r="I2479" s="2" t="s">
        <v>5352</v>
      </c>
      <c r="J2479" s="3" t="str">
        <f>HYPERLINK("https://www.boe.es/gazeta/dias/1833/08/27/pdfs/GMD-1833-104.pdf#page=2","Abrir facsímil")</f>
        <v>Abrir facsímil</v>
      </c>
      <c r="K2479" s="3" t="s">
        <v>24</v>
      </c>
    </row>
    <row r="2480" spans="1:11" ht="42" customHeight="1">
      <c r="A2480" s="2" t="s">
        <v>5353</v>
      </c>
      <c r="B2480" s="2" t="s">
        <v>5354</v>
      </c>
      <c r="C2480" s="2" t="s">
        <v>26</v>
      </c>
      <c r="D2480" s="2" t="s">
        <v>18</v>
      </c>
      <c r="E2480" s="5" t="s">
        <v>799</v>
      </c>
      <c r="F2480" s="3" t="s">
        <v>800</v>
      </c>
      <c r="G2480" s="3" t="s">
        <v>89</v>
      </c>
      <c r="H2480" s="2" t="s">
        <v>22</v>
      </c>
      <c r="I2480" s="2" t="s">
        <v>5355</v>
      </c>
      <c r="J2480" s="3" t="str">
        <f>HYPERLINK("https://www.boe.es/gazeta/dias/1833/02/07/pdfs/GMD-1833-17.pdf#page=3","Abrir facsímil")</f>
        <v>Abrir facsímil</v>
      </c>
      <c r="K2480" s="3" t="s">
        <v>24</v>
      </c>
    </row>
    <row r="2481" spans="1:11" ht="42" customHeight="1">
      <c r="A2481" s="2" t="s">
        <v>5356</v>
      </c>
      <c r="B2481" s="2" t="s">
        <v>5357</v>
      </c>
      <c r="C2481" s="2" t="s">
        <v>49</v>
      </c>
      <c r="D2481" s="2" t="s">
        <v>50</v>
      </c>
      <c r="E2481" s="5" t="s">
        <v>369</v>
      </c>
      <c r="F2481" s="3" t="s">
        <v>370</v>
      </c>
      <c r="G2481" s="3" t="s">
        <v>56</v>
      </c>
      <c r="H2481" s="2" t="s">
        <v>22</v>
      </c>
      <c r="I2481" s="2" t="s">
        <v>5358</v>
      </c>
      <c r="J2481" s="3" t="str">
        <f>HYPERLINK("https://www.boe.es/gazeta/dias/1833/07/27/pdfs/GMD-1833-91.pdf#page=1","Abrir facsímil")</f>
        <v>Abrir facsímil</v>
      </c>
      <c r="K2481" s="3" t="s">
        <v>24</v>
      </c>
    </row>
    <row r="2482" spans="1:11" ht="42" customHeight="1">
      <c r="A2482" s="2" t="s">
        <v>5359</v>
      </c>
      <c r="B2482" s="2" t="s">
        <v>5360</v>
      </c>
      <c r="C2482" s="2" t="s">
        <v>49</v>
      </c>
      <c r="D2482" s="2" t="s">
        <v>50</v>
      </c>
      <c r="E2482" s="5" t="s">
        <v>439</v>
      </c>
      <c r="F2482" s="3" t="s">
        <v>440</v>
      </c>
      <c r="G2482" s="3" t="s">
        <v>21</v>
      </c>
      <c r="H2482" s="2" t="s">
        <v>22</v>
      </c>
      <c r="I2482" s="2" t="s">
        <v>5361</v>
      </c>
      <c r="J2482" s="3" t="str">
        <f>HYPERLINK("https://www.boe.es/gazeta/dias/1833/06/04/pdfs/GMD-1833-68.pdf#page=4","Abrir facsímil")</f>
        <v>Abrir facsímil</v>
      </c>
      <c r="K2482" s="3" t="s">
        <v>24</v>
      </c>
    </row>
    <row r="2483" spans="1:11" ht="42" customHeight="1">
      <c r="A2483" s="2" t="s">
        <v>5362</v>
      </c>
      <c r="B2483" s="2" t="s">
        <v>5363</v>
      </c>
      <c r="C2483" s="2" t="s">
        <v>33</v>
      </c>
      <c r="D2483" s="2" t="s">
        <v>34</v>
      </c>
      <c r="E2483" s="5" t="s">
        <v>587</v>
      </c>
      <c r="F2483" s="3" t="s">
        <v>588</v>
      </c>
      <c r="G2483" s="3" t="s">
        <v>21</v>
      </c>
      <c r="H2483" s="2" t="s">
        <v>22</v>
      </c>
      <c r="I2483" s="2" t="s">
        <v>5364</v>
      </c>
      <c r="J2483" s="3" t="str">
        <f>HYPERLINK("https://www.boe.es/gazeta/dias/1833/09/03/pdfs/GMD-1833-107.pdf#page=4","Abrir facsímil")</f>
        <v>Abrir facsímil</v>
      </c>
      <c r="K2483" s="3" t="s">
        <v>24</v>
      </c>
    </row>
    <row r="2484" spans="1:11" ht="42" customHeight="1">
      <c r="A2484" s="2" t="s">
        <v>5365</v>
      </c>
      <c r="B2484" s="2" t="s">
        <v>5366</v>
      </c>
      <c r="C2484" s="2" t="s">
        <v>49</v>
      </c>
      <c r="D2484" s="2" t="s">
        <v>50</v>
      </c>
      <c r="E2484" s="5" t="s">
        <v>208</v>
      </c>
      <c r="F2484" s="3" t="s">
        <v>209</v>
      </c>
      <c r="G2484" s="3" t="s">
        <v>37</v>
      </c>
      <c r="H2484" s="2" t="s">
        <v>22</v>
      </c>
      <c r="I2484" s="2" t="s">
        <v>5367</v>
      </c>
      <c r="J2484" s="3" t="str">
        <f>HYPERLINK("https://www.boe.es/gazeta/dias/1833/01/01/pdfs/GMD-1833-1.pdf#page=2","Abrir facsímil")</f>
        <v>Abrir facsímil</v>
      </c>
      <c r="K2484" s="3" t="s">
        <v>24</v>
      </c>
    </row>
    <row r="2485" spans="1:11" ht="42" customHeight="1">
      <c r="A2485" s="2" t="s">
        <v>5368</v>
      </c>
      <c r="B2485" s="2" t="s">
        <v>5368</v>
      </c>
      <c r="C2485" s="2" t="s">
        <v>33</v>
      </c>
      <c r="D2485" s="2" t="s">
        <v>34</v>
      </c>
      <c r="E2485" s="5" t="s">
        <v>125</v>
      </c>
      <c r="F2485" s="3" t="s">
        <v>126</v>
      </c>
      <c r="G2485" s="3" t="s">
        <v>127</v>
      </c>
      <c r="H2485" s="2" t="s">
        <v>22</v>
      </c>
      <c r="I2485" s="2" t="s">
        <v>5369</v>
      </c>
      <c r="J2485" s="3" t="str">
        <f>HYPERLINK("https://www.boe.es/gazeta/dias/1833/08/29/pdfs/GMD-1833-105.pdf#page=5","Abrir facsímil")</f>
        <v>Abrir facsímil</v>
      </c>
      <c r="K2485" s="3" t="s">
        <v>24</v>
      </c>
    </row>
    <row r="2486" spans="1:11" ht="42" customHeight="1">
      <c r="A2486" s="2" t="s">
        <v>5370</v>
      </c>
      <c r="B2486" s="2" t="s">
        <v>5371</v>
      </c>
      <c r="C2486" s="2" t="s">
        <v>26</v>
      </c>
      <c r="D2486" s="2" t="s">
        <v>18</v>
      </c>
      <c r="E2486" s="5" t="s">
        <v>110</v>
      </c>
      <c r="F2486" s="3" t="s">
        <v>111</v>
      </c>
      <c r="G2486" s="3" t="s">
        <v>89</v>
      </c>
      <c r="H2486" s="2" t="s">
        <v>22</v>
      </c>
      <c r="I2486" s="2" t="s">
        <v>5372</v>
      </c>
      <c r="J2486" s="3" t="str">
        <f>HYPERLINK("https://www.boe.es/gazeta/dias/1833/11/16/pdfs/GMD-1833-143.pdf#page=3","Abrir facsímil")</f>
        <v>Abrir facsímil</v>
      </c>
      <c r="K2486" s="3" t="s">
        <v>24</v>
      </c>
    </row>
    <row r="2487" spans="1:11" ht="42" customHeight="1">
      <c r="A2487" s="2" t="s">
        <v>5373</v>
      </c>
      <c r="B2487" s="2" t="s">
        <v>5374</v>
      </c>
      <c r="C2487" s="2" t="s">
        <v>49</v>
      </c>
      <c r="D2487" s="2" t="s">
        <v>50</v>
      </c>
      <c r="E2487" s="5" t="s">
        <v>1355</v>
      </c>
      <c r="F2487" s="3" t="s">
        <v>1356</v>
      </c>
      <c r="G2487" s="3" t="s">
        <v>56</v>
      </c>
      <c r="H2487" s="2" t="s">
        <v>38</v>
      </c>
      <c r="I2487" s="2" t="s">
        <v>5375</v>
      </c>
      <c r="J2487" s="3" t="str">
        <f>HYPERLINK("https://www.boe.es/gazeta/dias/1833/01/22/pdfs/GMD-1833-10.pdf#page=1","Abrir facsímil")</f>
        <v>Abrir facsímil</v>
      </c>
      <c r="K2487" s="3" t="s">
        <v>40</v>
      </c>
    </row>
    <row r="2488" spans="1:11" ht="42" customHeight="1">
      <c r="A2488" s="2" t="s">
        <v>5376</v>
      </c>
      <c r="B2488" s="2" t="s">
        <v>5377</v>
      </c>
      <c r="C2488" s="2" t="s">
        <v>33</v>
      </c>
      <c r="D2488" s="2" t="s">
        <v>34</v>
      </c>
      <c r="E2488" s="5" t="s">
        <v>266</v>
      </c>
      <c r="F2488" s="3" t="s">
        <v>267</v>
      </c>
      <c r="G2488" s="3" t="s">
        <v>21</v>
      </c>
      <c r="H2488" s="2" t="s">
        <v>22</v>
      </c>
      <c r="I2488" s="2" t="s">
        <v>5378</v>
      </c>
      <c r="J2488" s="3" t="str">
        <f>HYPERLINK("https://www.boe.es/gazeta/dias/1833/10/05/pdfs/GMD-1833-122.pdf#page=4","Abrir facsímil")</f>
        <v>Abrir facsímil</v>
      </c>
      <c r="K2488" s="3" t="s">
        <v>24</v>
      </c>
    </row>
    <row r="2489" spans="1:11" ht="42" customHeight="1">
      <c r="A2489" s="2" t="s">
        <v>5379</v>
      </c>
      <c r="B2489" s="2" t="s">
        <v>5380</v>
      </c>
      <c r="C2489" s="2" t="s">
        <v>131</v>
      </c>
      <c r="D2489" s="2" t="s">
        <v>18</v>
      </c>
      <c r="E2489" s="5" t="s">
        <v>940</v>
      </c>
      <c r="F2489" s="3" t="s">
        <v>941</v>
      </c>
      <c r="G2489" s="3" t="s">
        <v>56</v>
      </c>
      <c r="H2489" s="2" t="s">
        <v>22</v>
      </c>
      <c r="I2489" s="2" t="s">
        <v>5381</v>
      </c>
      <c r="J2489" s="3" t="str">
        <f>HYPERLINK("https://www.boe.es/gazeta/dias/1833/04/23/pdfs/GMD-1833-50.pdf#page=1","Abrir facsímil")</f>
        <v>Abrir facsímil</v>
      </c>
      <c r="K2489" s="3" t="s">
        <v>24</v>
      </c>
    </row>
    <row r="2490" spans="1:11" ht="42" customHeight="1">
      <c r="A2490" s="2" t="s">
        <v>5382</v>
      </c>
      <c r="B2490" s="2" t="s">
        <v>5383</v>
      </c>
      <c r="C2490" s="2" t="s">
        <v>49</v>
      </c>
      <c r="D2490" s="2" t="s">
        <v>50</v>
      </c>
      <c r="E2490" s="5" t="s">
        <v>95</v>
      </c>
      <c r="F2490" s="3" t="s">
        <v>96</v>
      </c>
      <c r="G2490" s="3" t="s">
        <v>21</v>
      </c>
      <c r="H2490" s="2" t="s">
        <v>38</v>
      </c>
      <c r="I2490" s="2" t="s">
        <v>5384</v>
      </c>
      <c r="J2490" s="3" t="str">
        <f>HYPERLINK("https://www.boe.es/gazeta/dias/1833/06/20/pdfs/GMD-1833-75.pdf#page=4","Abrir facsímil")</f>
        <v>Abrir facsímil</v>
      </c>
      <c r="K2490" s="3" t="s">
        <v>40</v>
      </c>
    </row>
    <row r="2491" spans="1:11" ht="42" customHeight="1">
      <c r="A2491" s="2" t="s">
        <v>5382</v>
      </c>
      <c r="B2491" s="2" t="s">
        <v>5383</v>
      </c>
      <c r="C2491" s="2" t="s">
        <v>26</v>
      </c>
      <c r="D2491" s="2" t="s">
        <v>18</v>
      </c>
      <c r="E2491" s="5" t="s">
        <v>1079</v>
      </c>
      <c r="F2491" s="3" t="s">
        <v>1080</v>
      </c>
      <c r="G2491" s="3" t="s">
        <v>21</v>
      </c>
      <c r="H2491" s="2" t="s">
        <v>38</v>
      </c>
      <c r="I2491" s="2" t="s">
        <v>5385</v>
      </c>
      <c r="J2491" s="3" t="str">
        <f>HYPERLINK("https://www.boe.es/gazeta/dias/1833/11/12/pdfs/GMD-1833-141.pdf#page=4","Abrir facsímil")</f>
        <v>Abrir facsímil</v>
      </c>
      <c r="K2491" s="3" t="s">
        <v>40</v>
      </c>
    </row>
    <row r="2492" spans="1:11" ht="42" customHeight="1">
      <c r="A2492" s="2" t="s">
        <v>5386</v>
      </c>
      <c r="B2492" s="2" t="s">
        <v>5387</v>
      </c>
      <c r="C2492" s="2" t="s">
        <v>49</v>
      </c>
      <c r="D2492" s="2" t="s">
        <v>50</v>
      </c>
      <c r="E2492" s="5" t="s">
        <v>208</v>
      </c>
      <c r="F2492" s="3" t="s">
        <v>209</v>
      </c>
      <c r="G2492" s="3" t="s">
        <v>37</v>
      </c>
      <c r="H2492" s="2" t="s">
        <v>22</v>
      </c>
      <c r="I2492" s="2" t="s">
        <v>5388</v>
      </c>
      <c r="J2492" s="3" t="str">
        <f>HYPERLINK("https://www.boe.es/gazeta/dias/1833/01/01/pdfs/GMD-1833-1.pdf#page=2","Abrir facsímil")</f>
        <v>Abrir facsímil</v>
      </c>
      <c r="K2492" s="3" t="s">
        <v>24</v>
      </c>
    </row>
    <row r="2493" spans="1:11" ht="42" customHeight="1">
      <c r="A2493" s="2" t="s">
        <v>5389</v>
      </c>
      <c r="B2493" s="2" t="s">
        <v>5389</v>
      </c>
      <c r="C2493" s="2" t="s">
        <v>49</v>
      </c>
      <c r="D2493" s="2" t="s">
        <v>50</v>
      </c>
      <c r="E2493" s="5" t="s">
        <v>165</v>
      </c>
      <c r="F2493" s="3" t="s">
        <v>166</v>
      </c>
      <c r="G2493" s="3" t="s">
        <v>21</v>
      </c>
      <c r="H2493" s="2" t="s">
        <v>22</v>
      </c>
      <c r="I2493" s="2" t="s">
        <v>5390</v>
      </c>
      <c r="J2493" s="3" t="str">
        <f>HYPERLINK("https://www.boe.es/gazeta/dias/1833/08/15/pdfs/GMD-1833-99.pdf#page=4","Abrir facsímil")</f>
        <v>Abrir facsímil</v>
      </c>
      <c r="K2493" s="3" t="s">
        <v>24</v>
      </c>
    </row>
    <row r="2494" spans="1:11" ht="42" customHeight="1">
      <c r="A2494" s="2" t="s">
        <v>5391</v>
      </c>
      <c r="B2494" s="2" t="s">
        <v>5392</v>
      </c>
      <c r="C2494" s="2" t="s">
        <v>49</v>
      </c>
      <c r="D2494" s="2" t="s">
        <v>50</v>
      </c>
      <c r="E2494" s="5" t="s">
        <v>61</v>
      </c>
      <c r="F2494" s="3" t="s">
        <v>62</v>
      </c>
      <c r="G2494" s="3" t="s">
        <v>56</v>
      </c>
      <c r="H2494" s="2" t="s">
        <v>22</v>
      </c>
      <c r="I2494" s="2" t="s">
        <v>5393</v>
      </c>
      <c r="J2494" s="3" t="str">
        <f>HYPERLINK("https://www.boe.es/gazeta/dias/1833/10/15/pdfs/GMD-1833-126.pdf#page=1","Abrir facsímil")</f>
        <v>Abrir facsímil</v>
      </c>
      <c r="K2494" s="3" t="s">
        <v>24</v>
      </c>
    </row>
    <row r="2495" spans="1:11" ht="42" customHeight="1">
      <c r="A2495" s="2" t="s">
        <v>5394</v>
      </c>
      <c r="B2495" s="2" t="s">
        <v>5394</v>
      </c>
      <c r="C2495" s="2" t="s">
        <v>33</v>
      </c>
      <c r="D2495" s="2" t="s">
        <v>34</v>
      </c>
      <c r="E2495" s="5" t="s">
        <v>307</v>
      </c>
      <c r="F2495" s="3" t="s">
        <v>308</v>
      </c>
      <c r="G2495" s="3" t="s">
        <v>89</v>
      </c>
      <c r="H2495" s="2" t="s">
        <v>22</v>
      </c>
      <c r="I2495" s="2" t="s">
        <v>5395</v>
      </c>
      <c r="J2495" s="3" t="str">
        <f>HYPERLINK("https://www.boe.es/gazeta/dias/1833/03/09/pdfs/GMD-1833-30.pdf#page=3","Abrir facsímil")</f>
        <v>Abrir facsímil</v>
      </c>
      <c r="K2495" s="3" t="s">
        <v>24</v>
      </c>
    </row>
    <row r="2496" spans="1:11" ht="42" customHeight="1">
      <c r="A2496" s="2" t="s">
        <v>5396</v>
      </c>
      <c r="B2496" s="2" t="s">
        <v>5397</v>
      </c>
      <c r="C2496" s="2" t="s">
        <v>33</v>
      </c>
      <c r="D2496" s="2" t="s">
        <v>34</v>
      </c>
      <c r="E2496" s="5" t="s">
        <v>192</v>
      </c>
      <c r="F2496" s="3" t="s">
        <v>218</v>
      </c>
      <c r="G2496" s="3" t="s">
        <v>219</v>
      </c>
      <c r="H2496" s="2" t="s">
        <v>38</v>
      </c>
      <c r="I2496" s="2" t="s">
        <v>5398</v>
      </c>
      <c r="J2496" s="3" t="str">
        <f>HYPERLINK("https://www.boe.es/gazeta/dias/1833/12/14/pdfs/GMD-1833-159.pdf#page=4","Abrir facsímil")</f>
        <v>Abrir facsímil</v>
      </c>
      <c r="K2496" s="3" t="s">
        <v>40</v>
      </c>
    </row>
    <row r="2497" spans="1:11" ht="42" customHeight="1">
      <c r="A2497" s="2" t="s">
        <v>5399</v>
      </c>
      <c r="B2497" s="2" t="s">
        <v>5399</v>
      </c>
      <c r="C2497" s="2" t="s">
        <v>131</v>
      </c>
      <c r="D2497" s="2" t="s">
        <v>18</v>
      </c>
      <c r="E2497" s="5" t="s">
        <v>1010</v>
      </c>
      <c r="F2497" s="3" t="s">
        <v>1011</v>
      </c>
      <c r="G2497" s="3" t="s">
        <v>21</v>
      </c>
      <c r="H2497" s="2" t="s">
        <v>22</v>
      </c>
      <c r="I2497" s="2" t="s">
        <v>5400</v>
      </c>
      <c r="J2497" s="3" t="str">
        <f>HYPERLINK("https://www.boe.es/gazeta/dias/1833/12/24/pdfs/GMD-1833-164.pdf#page=4","Abrir facsímil")</f>
        <v>Abrir facsímil</v>
      </c>
      <c r="K2497" s="3" t="s">
        <v>24</v>
      </c>
    </row>
    <row r="2498" spans="1:11" ht="42" customHeight="1">
      <c r="A2498" s="2" t="s">
        <v>5401</v>
      </c>
      <c r="B2498" s="2" t="s">
        <v>5402</v>
      </c>
      <c r="C2498" s="2" t="s">
        <v>33</v>
      </c>
      <c r="D2498" s="2" t="s">
        <v>34</v>
      </c>
      <c r="E2498" s="5" t="s">
        <v>2134</v>
      </c>
      <c r="F2498" s="3" t="s">
        <v>2135</v>
      </c>
      <c r="G2498" s="3" t="s">
        <v>21</v>
      </c>
      <c r="H2498" s="2" t="s">
        <v>22</v>
      </c>
      <c r="I2498" s="2" t="s">
        <v>5403</v>
      </c>
      <c r="J2498" s="3" t="str">
        <f>HYPERLINK("https://www.boe.es/gazeta/dias/1833/04/02/pdfs/GMD-1833-40.pdf#page=4","Abrir facsímil")</f>
        <v>Abrir facsímil</v>
      </c>
      <c r="K2498" s="3" t="s">
        <v>24</v>
      </c>
    </row>
    <row r="2499" spans="1:11" ht="42" customHeight="1">
      <c r="A2499" s="2" t="s">
        <v>5404</v>
      </c>
      <c r="B2499" s="2" t="s">
        <v>5405</v>
      </c>
      <c r="C2499" s="2" t="s">
        <v>26</v>
      </c>
      <c r="D2499" s="2" t="s">
        <v>18</v>
      </c>
      <c r="E2499" s="5" t="s">
        <v>83</v>
      </c>
      <c r="F2499" s="3" t="s">
        <v>84</v>
      </c>
      <c r="G2499" s="3" t="s">
        <v>1098</v>
      </c>
      <c r="H2499" s="2" t="s">
        <v>22</v>
      </c>
      <c r="I2499" s="2" t="s">
        <v>5406</v>
      </c>
      <c r="J2499" s="3" t="str">
        <f>HYPERLINK("https://www.boe.es/gazeta/dias/1833/02/23/pdfs/GMD-1833-24.pdf#page=6","Abrir facsímil")</f>
        <v>Abrir facsímil</v>
      </c>
      <c r="K2499" s="3" t="s">
        <v>24</v>
      </c>
    </row>
    <row r="2500" spans="1:11" ht="42" customHeight="1">
      <c r="A2500" s="2" t="s">
        <v>5407</v>
      </c>
      <c r="B2500" s="2" t="s">
        <v>5408</v>
      </c>
      <c r="C2500" s="2" t="s">
        <v>33</v>
      </c>
      <c r="D2500" s="2" t="s">
        <v>34</v>
      </c>
      <c r="E2500" s="5" t="s">
        <v>98</v>
      </c>
      <c r="F2500" s="3" t="s">
        <v>99</v>
      </c>
      <c r="G2500" s="3" t="s">
        <v>21</v>
      </c>
      <c r="H2500" s="2" t="s">
        <v>22</v>
      </c>
      <c r="I2500" s="2" t="s">
        <v>5409</v>
      </c>
      <c r="J2500" s="3" t="str">
        <f>HYPERLINK("https://www.boe.es/gazeta/dias/1833/07/04/pdfs/GMD-1833-81.pdf#page=4","Abrir facsímil")</f>
        <v>Abrir facsímil</v>
      </c>
      <c r="K2500" s="3" t="s">
        <v>24</v>
      </c>
    </row>
    <row r="2501" spans="1:11" ht="42" customHeight="1">
      <c r="A2501" s="2" t="s">
        <v>5410</v>
      </c>
      <c r="B2501" s="2" t="s">
        <v>5411</v>
      </c>
      <c r="C2501" s="2" t="s">
        <v>26</v>
      </c>
      <c r="D2501" s="2" t="s">
        <v>18</v>
      </c>
      <c r="E2501" s="5" t="s">
        <v>377</v>
      </c>
      <c r="F2501" s="3" t="s">
        <v>378</v>
      </c>
      <c r="G2501" s="3" t="s">
        <v>37</v>
      </c>
      <c r="H2501" s="2" t="s">
        <v>22</v>
      </c>
      <c r="I2501" s="2" t="s">
        <v>5412</v>
      </c>
      <c r="J2501" s="3" t="str">
        <f>HYPERLINK("https://www.boe.es/gazeta/dias/1833/02/05/pdfs/GMD-1833-16.pdf#page=2","Abrir facsímil")</f>
        <v>Abrir facsímil</v>
      </c>
      <c r="K2501" s="3" t="s">
        <v>24</v>
      </c>
    </row>
    <row r="2502" spans="1:11" ht="42" customHeight="1">
      <c r="A2502" s="2" t="s">
        <v>5413</v>
      </c>
      <c r="B2502" s="2" t="s">
        <v>5413</v>
      </c>
      <c r="C2502" s="2" t="s">
        <v>49</v>
      </c>
      <c r="D2502" s="2" t="s">
        <v>50</v>
      </c>
      <c r="E2502" s="5" t="s">
        <v>1288</v>
      </c>
      <c r="F2502" s="3" t="s">
        <v>1289</v>
      </c>
      <c r="G2502" s="3" t="s">
        <v>37</v>
      </c>
      <c r="H2502" s="2" t="s">
        <v>22</v>
      </c>
      <c r="I2502" s="2" t="s">
        <v>5414</v>
      </c>
      <c r="J2502" s="3" t="str">
        <f>HYPERLINK("https://www.boe.es/gazeta/dias/1833/09/19/pdfs/GMD-1833-114.pdf#page=2","Abrir facsímil")</f>
        <v>Abrir facsímil</v>
      </c>
      <c r="K2502" s="3" t="s">
        <v>24</v>
      </c>
    </row>
    <row r="2503" spans="1:11" ht="42" customHeight="1">
      <c r="A2503" s="2" t="s">
        <v>5415</v>
      </c>
      <c r="B2503" s="2" t="s">
        <v>5415</v>
      </c>
      <c r="C2503" s="2" t="s">
        <v>33</v>
      </c>
      <c r="D2503" s="2" t="s">
        <v>34</v>
      </c>
      <c r="E2503" s="5" t="s">
        <v>417</v>
      </c>
      <c r="F2503" s="3" t="s">
        <v>418</v>
      </c>
      <c r="G2503" s="3" t="s">
        <v>37</v>
      </c>
      <c r="H2503" s="2" t="s">
        <v>22</v>
      </c>
      <c r="I2503" s="2" t="s">
        <v>5416</v>
      </c>
      <c r="J2503" s="3" t="str">
        <f>HYPERLINK("https://www.boe.es/gazeta/dias/1833/04/09/pdfs/GMD-1833-44.pdf#page=2","Abrir facsímil")</f>
        <v>Abrir facsímil</v>
      </c>
      <c r="K2503" s="3" t="s">
        <v>24</v>
      </c>
    </row>
    <row r="2504" spans="1:11" ht="42" customHeight="1">
      <c r="A2504" s="2" t="s">
        <v>5417</v>
      </c>
      <c r="B2504" s="2" t="s">
        <v>5417</v>
      </c>
      <c r="C2504" s="2" t="s">
        <v>33</v>
      </c>
      <c r="D2504" s="2" t="s">
        <v>34</v>
      </c>
      <c r="E2504" s="5" t="s">
        <v>1882</v>
      </c>
      <c r="F2504" s="3" t="s">
        <v>1883</v>
      </c>
      <c r="G2504" s="3" t="s">
        <v>37</v>
      </c>
      <c r="H2504" s="2" t="s">
        <v>22</v>
      </c>
      <c r="I2504" s="2" t="s">
        <v>5418</v>
      </c>
      <c r="J2504" s="3" t="str">
        <f>HYPERLINK("https://www.boe.es/gazeta/dias/1833/04/16/pdfs/GMD-1833-47.pdf#page=2","Abrir facsímil")</f>
        <v>Abrir facsímil</v>
      </c>
      <c r="K2504" s="3" t="s">
        <v>24</v>
      </c>
    </row>
    <row r="2505" spans="1:11" ht="42" customHeight="1">
      <c r="A2505" s="2" t="s">
        <v>5419</v>
      </c>
      <c r="B2505" s="2" t="s">
        <v>5419</v>
      </c>
      <c r="C2505" s="2" t="s">
        <v>33</v>
      </c>
      <c r="D2505" s="2" t="s">
        <v>34</v>
      </c>
      <c r="E2505" s="5" t="s">
        <v>87</v>
      </c>
      <c r="F2505" s="3" t="s">
        <v>88</v>
      </c>
      <c r="G2505" s="3" t="s">
        <v>89</v>
      </c>
      <c r="H2505" s="2" t="s">
        <v>22</v>
      </c>
      <c r="I2505" s="2" t="s">
        <v>5420</v>
      </c>
      <c r="J2505" s="3" t="str">
        <f>HYPERLINK("https://www.boe.es/gazeta/dias/1833/04/20/pdfs/GMD-1833-49.pdf#page=3","Abrir facsímil")</f>
        <v>Abrir facsímil</v>
      </c>
      <c r="K2505" s="3" t="s">
        <v>24</v>
      </c>
    </row>
    <row r="2506" spans="1:11" ht="42" customHeight="1">
      <c r="A2506" s="2" t="s">
        <v>5421</v>
      </c>
      <c r="B2506" s="2" t="s">
        <v>5422</v>
      </c>
      <c r="C2506" s="2" t="s">
        <v>122</v>
      </c>
      <c r="D2506" s="2" t="s">
        <v>18</v>
      </c>
      <c r="E2506" s="5" t="s">
        <v>208</v>
      </c>
      <c r="F2506" s="3" t="s">
        <v>209</v>
      </c>
      <c r="G2506" s="3" t="s">
        <v>21</v>
      </c>
      <c r="H2506" s="2" t="s">
        <v>22</v>
      </c>
      <c r="I2506" s="2" t="s">
        <v>5423</v>
      </c>
      <c r="J2506" s="3" t="str">
        <f>HYPERLINK("https://www.boe.es/gazeta/dias/1833/01/01/pdfs/GMD-1833-1.pdf#page=4","Abrir facsímil")</f>
        <v>Abrir facsímil</v>
      </c>
      <c r="K2506" s="3" t="s">
        <v>24</v>
      </c>
    </row>
    <row r="2507" spans="1:11" ht="42" customHeight="1">
      <c r="A2507" s="2" t="s">
        <v>5424</v>
      </c>
      <c r="B2507" s="2" t="s">
        <v>5424</v>
      </c>
      <c r="C2507" s="2" t="s">
        <v>33</v>
      </c>
      <c r="D2507" s="2" t="s">
        <v>34</v>
      </c>
      <c r="E2507" s="5" t="s">
        <v>186</v>
      </c>
      <c r="F2507" s="3" t="s">
        <v>187</v>
      </c>
      <c r="G2507" s="3" t="s">
        <v>21</v>
      </c>
      <c r="H2507" s="2" t="s">
        <v>22</v>
      </c>
      <c r="I2507" s="2" t="s">
        <v>5425</v>
      </c>
      <c r="J2507" s="3" t="str">
        <f>HYPERLINK("https://www.boe.es/gazeta/dias/1833/07/02/pdfs/GMD-1833-80.pdf#page=4","Abrir facsímil")</f>
        <v>Abrir facsímil</v>
      </c>
      <c r="K2507" s="3" t="s">
        <v>24</v>
      </c>
    </row>
    <row r="2508" spans="1:11" ht="42" customHeight="1">
      <c r="A2508" s="2" t="s">
        <v>5426</v>
      </c>
      <c r="B2508" s="2" t="s">
        <v>5426</v>
      </c>
      <c r="C2508" s="2" t="s">
        <v>33</v>
      </c>
      <c r="D2508" s="2" t="s">
        <v>34</v>
      </c>
      <c r="E2508" s="5" t="s">
        <v>19</v>
      </c>
      <c r="F2508" s="3" t="s">
        <v>20</v>
      </c>
      <c r="G2508" s="3" t="s">
        <v>37</v>
      </c>
      <c r="H2508" s="2" t="s">
        <v>22</v>
      </c>
      <c r="I2508" s="2" t="s">
        <v>5427</v>
      </c>
      <c r="J2508" s="3" t="str">
        <f>HYPERLINK("https://www.boe.es/gazeta/dias/1833/09/07/pdfs/GMD-1833-109.pdf#page=2","Abrir facsímil")</f>
        <v>Abrir facsímil</v>
      </c>
      <c r="K2508" s="3" t="s">
        <v>24</v>
      </c>
    </row>
    <row r="2509" spans="1:11" ht="42" customHeight="1">
      <c r="A2509" s="2" t="s">
        <v>5428</v>
      </c>
      <c r="B2509" s="2" t="s">
        <v>5429</v>
      </c>
      <c r="C2509" s="2" t="s">
        <v>33</v>
      </c>
      <c r="D2509" s="2" t="s">
        <v>34</v>
      </c>
      <c r="E2509" s="5" t="s">
        <v>233</v>
      </c>
      <c r="F2509" s="3" t="s">
        <v>234</v>
      </c>
      <c r="G2509" s="3" t="s">
        <v>21</v>
      </c>
      <c r="H2509" s="2" t="s">
        <v>38</v>
      </c>
      <c r="I2509" s="2" t="s">
        <v>5430</v>
      </c>
      <c r="J2509" s="3" t="str">
        <f>HYPERLINK("https://www.boe.es/gazeta/dias/1833/11/21/pdfs/GMD-1833-146.pdf#page=4","Abrir facsímil")</f>
        <v>Abrir facsímil</v>
      </c>
      <c r="K2509" s="3" t="s">
        <v>40</v>
      </c>
    </row>
    <row r="2510" spans="1:11" ht="42" customHeight="1">
      <c r="A2510" s="2" t="s">
        <v>5431</v>
      </c>
      <c r="B2510" s="2" t="s">
        <v>5432</v>
      </c>
      <c r="C2510" s="2" t="s">
        <v>207</v>
      </c>
      <c r="D2510" s="2" t="s">
        <v>18</v>
      </c>
      <c r="E2510" s="5" t="s">
        <v>72</v>
      </c>
      <c r="F2510" s="3" t="s">
        <v>73</v>
      </c>
      <c r="G2510" s="3" t="s">
        <v>74</v>
      </c>
      <c r="H2510" s="2" t="s">
        <v>38</v>
      </c>
      <c r="I2510" s="2" t="s">
        <v>5433</v>
      </c>
      <c r="J2510" s="3" t="str">
        <f>HYPERLINK("https://www.boe.es/gazeta/dias/1833/11/26/pdfs/GMD-1833-150.pdf#page=4","Abrir facsímil")</f>
        <v>Abrir facsímil</v>
      </c>
      <c r="K2510" s="3" t="s">
        <v>40</v>
      </c>
    </row>
    <row r="2511" spans="1:11" ht="42" customHeight="1">
      <c r="A2511" s="2" t="s">
        <v>5434</v>
      </c>
      <c r="B2511" s="2" t="s">
        <v>5434</v>
      </c>
      <c r="C2511" s="2" t="s">
        <v>33</v>
      </c>
      <c r="D2511" s="2" t="s">
        <v>34</v>
      </c>
      <c r="E2511" s="5" t="s">
        <v>478</v>
      </c>
      <c r="F2511" s="3" t="s">
        <v>479</v>
      </c>
      <c r="G2511" s="3" t="s">
        <v>21</v>
      </c>
      <c r="H2511" s="2" t="s">
        <v>22</v>
      </c>
      <c r="I2511" s="2" t="s">
        <v>5435</v>
      </c>
      <c r="J2511" s="3" t="str">
        <f>HYPERLINK("https://www.boe.es/gazeta/dias/1833/10/19/pdfs/GMD-1833-129.pdf#page=4","Abrir facsímil")</f>
        <v>Abrir facsímil</v>
      </c>
      <c r="K2511" s="3" t="s">
        <v>24</v>
      </c>
    </row>
    <row r="2512" spans="1:11" ht="42" customHeight="1">
      <c r="A2512" s="2" t="s">
        <v>5436</v>
      </c>
      <c r="B2512" s="2" t="s">
        <v>5437</v>
      </c>
      <c r="C2512" s="2" t="s">
        <v>49</v>
      </c>
      <c r="D2512" s="2" t="s">
        <v>50</v>
      </c>
      <c r="E2512" s="5" t="s">
        <v>1125</v>
      </c>
      <c r="F2512" s="3" t="s">
        <v>1126</v>
      </c>
      <c r="G2512" s="3" t="s">
        <v>56</v>
      </c>
      <c r="H2512" s="2" t="s">
        <v>22</v>
      </c>
      <c r="I2512" s="2" t="s">
        <v>5438</v>
      </c>
      <c r="J2512" s="3" t="str">
        <f>HYPERLINK("https://www.boe.es/gazeta/dias/1833/04/30/pdfs/GMD-1833-53.pdf#page=1","Abrir facsímil")</f>
        <v>Abrir facsímil</v>
      </c>
      <c r="K2512" s="3" t="s">
        <v>24</v>
      </c>
    </row>
    <row r="2513" spans="1:11" ht="42" customHeight="1">
      <c r="A2513" s="2" t="s">
        <v>5439</v>
      </c>
      <c r="B2513" s="2" t="s">
        <v>5439</v>
      </c>
      <c r="C2513" s="2" t="s">
        <v>33</v>
      </c>
      <c r="D2513" s="2" t="s">
        <v>34</v>
      </c>
      <c r="E2513" s="5" t="s">
        <v>1371</v>
      </c>
      <c r="F2513" s="3" t="s">
        <v>1372</v>
      </c>
      <c r="G2513" s="3" t="s">
        <v>1373</v>
      </c>
      <c r="H2513" s="2" t="s">
        <v>22</v>
      </c>
      <c r="I2513" s="2" t="s">
        <v>5440</v>
      </c>
      <c r="J2513" s="3" t="str">
        <f>HYPERLINK("https://www.boe.es/gazeta/dias/1833/10/17/pdfs/GMD-1833-128.pdf#page=3","Abrir facsímil")</f>
        <v>Abrir facsímil</v>
      </c>
      <c r="K2513" s="3" t="s">
        <v>24</v>
      </c>
    </row>
    <row r="2514" spans="1:11" ht="42" customHeight="1">
      <c r="A2514" s="2" t="s">
        <v>5441</v>
      </c>
      <c r="B2514" s="2" t="s">
        <v>5441</v>
      </c>
      <c r="C2514" s="2" t="s">
        <v>26</v>
      </c>
      <c r="D2514" s="2" t="s">
        <v>18</v>
      </c>
      <c r="E2514" s="5" t="s">
        <v>969</v>
      </c>
      <c r="F2514" s="3" t="s">
        <v>970</v>
      </c>
      <c r="G2514" s="3" t="s">
        <v>37</v>
      </c>
      <c r="H2514" s="2" t="s">
        <v>22</v>
      </c>
      <c r="I2514" s="2" t="s">
        <v>5442</v>
      </c>
      <c r="J2514" s="3" t="str">
        <f>HYPERLINK("https://www.boe.es/gazeta/dias/1833/01/12/pdfs/GMD-1833-6.pdf#page=2","Abrir facsímil")</f>
        <v>Abrir facsímil</v>
      </c>
      <c r="K2514" s="3" t="s">
        <v>24</v>
      </c>
    </row>
    <row r="2515" spans="1:11" ht="42" customHeight="1">
      <c r="A2515" s="2" t="s">
        <v>5443</v>
      </c>
      <c r="B2515" s="2" t="s">
        <v>5444</v>
      </c>
      <c r="C2515" s="2" t="s">
        <v>33</v>
      </c>
      <c r="D2515" s="2" t="s">
        <v>34</v>
      </c>
      <c r="E2515" s="5" t="s">
        <v>272</v>
      </c>
      <c r="F2515" s="3" t="s">
        <v>273</v>
      </c>
      <c r="G2515" s="3" t="s">
        <v>45</v>
      </c>
      <c r="H2515" s="2" t="s">
        <v>22</v>
      </c>
      <c r="I2515" s="2" t="s">
        <v>5445</v>
      </c>
      <c r="J2515" s="3" t="str">
        <f>HYPERLINK("https://www.boe.es/gazeta/dias/1833/11/19/pdfs/GMD-1833-144.pdf#page=6","Abrir facsímil")</f>
        <v>Abrir facsímil</v>
      </c>
      <c r="K2515" s="3" t="s">
        <v>24</v>
      </c>
    </row>
    <row r="2516" spans="1:11" ht="42" customHeight="1">
      <c r="A2516" s="2" t="s">
        <v>5446</v>
      </c>
      <c r="B2516" s="2" t="s">
        <v>5447</v>
      </c>
      <c r="C2516" s="2" t="s">
        <v>33</v>
      </c>
      <c r="D2516" s="2" t="s">
        <v>34</v>
      </c>
      <c r="E2516" s="5" t="s">
        <v>227</v>
      </c>
      <c r="F2516" s="3" t="s">
        <v>228</v>
      </c>
      <c r="G2516" s="3" t="s">
        <v>56</v>
      </c>
      <c r="H2516" s="2" t="s">
        <v>22</v>
      </c>
      <c r="I2516" s="2" t="s">
        <v>5448</v>
      </c>
      <c r="J2516" s="3" t="str">
        <f>HYPERLINK("https://www.boe.es/gazeta/dias/1833/08/08/pdfs/GMD-1833-96.pdf#page=1","Abrir facsímil")</f>
        <v>Abrir facsímil</v>
      </c>
      <c r="K2516" s="3" t="s">
        <v>24</v>
      </c>
    </row>
    <row r="2517" spans="1:11" ht="42" customHeight="1">
      <c r="A2517" s="2" t="s">
        <v>5449</v>
      </c>
      <c r="B2517" s="2" t="s">
        <v>5450</v>
      </c>
      <c r="C2517" s="2" t="s">
        <v>33</v>
      </c>
      <c r="D2517" s="2" t="s">
        <v>34</v>
      </c>
      <c r="E2517" s="5" t="s">
        <v>561</v>
      </c>
      <c r="F2517" s="3" t="s">
        <v>562</v>
      </c>
      <c r="G2517" s="3" t="s">
        <v>89</v>
      </c>
      <c r="H2517" s="2" t="s">
        <v>22</v>
      </c>
      <c r="I2517" s="2" t="s">
        <v>5451</v>
      </c>
      <c r="J2517" s="3" t="str">
        <f>HYPERLINK("https://www.boe.es/gazeta/dias/1833/07/20/pdfs/GMD-1833-88.pdf#page=3","Abrir facsímil")</f>
        <v>Abrir facsímil</v>
      </c>
      <c r="K2517" s="3" t="s">
        <v>24</v>
      </c>
    </row>
    <row r="2518" spans="1:11" ht="42" customHeight="1">
      <c r="A2518" s="2" t="s">
        <v>5452</v>
      </c>
      <c r="B2518" s="2" t="s">
        <v>5452</v>
      </c>
      <c r="C2518" s="2" t="s">
        <v>33</v>
      </c>
      <c r="D2518" s="2" t="s">
        <v>34</v>
      </c>
      <c r="E2518" s="5" t="s">
        <v>292</v>
      </c>
      <c r="F2518" s="3" t="s">
        <v>293</v>
      </c>
      <c r="G2518" s="3" t="s">
        <v>37</v>
      </c>
      <c r="H2518" s="2" t="s">
        <v>22</v>
      </c>
      <c r="I2518" s="2" t="s">
        <v>5453</v>
      </c>
      <c r="J2518" s="3" t="str">
        <f>HYPERLINK("https://www.boe.es/gazeta/dias/1833/05/28/pdfs/GMD-1833-65.pdf#page=2","Abrir facsímil")</f>
        <v>Abrir facsímil</v>
      </c>
      <c r="K2518" s="3" t="s">
        <v>24</v>
      </c>
    </row>
    <row r="2519" spans="1:11" ht="42" customHeight="1">
      <c r="A2519" s="2" t="s">
        <v>5454</v>
      </c>
      <c r="B2519" s="2" t="s">
        <v>5455</v>
      </c>
      <c r="C2519" s="2" t="s">
        <v>26</v>
      </c>
      <c r="D2519" s="2" t="s">
        <v>18</v>
      </c>
      <c r="E2519" s="5" t="s">
        <v>197</v>
      </c>
      <c r="F2519" s="3" t="s">
        <v>198</v>
      </c>
      <c r="G2519" s="3" t="s">
        <v>21</v>
      </c>
      <c r="H2519" s="2" t="s">
        <v>22</v>
      </c>
      <c r="I2519" s="2" t="s">
        <v>5456</v>
      </c>
      <c r="J2519" s="3" t="str">
        <f>HYPERLINK("https://www.boe.es/gazeta/dias/1833/05/07/pdfs/GMD-1833-56.pdf#page=4","Abrir facsímil")</f>
        <v>Abrir facsímil</v>
      </c>
      <c r="K2519" s="3" t="s">
        <v>24</v>
      </c>
    </row>
    <row r="2520" spans="1:11" ht="42" customHeight="1">
      <c r="A2520" s="2" t="s">
        <v>5457</v>
      </c>
      <c r="B2520" s="2" t="s">
        <v>5457</v>
      </c>
      <c r="C2520" s="2" t="s">
        <v>33</v>
      </c>
      <c r="D2520" s="2" t="s">
        <v>34</v>
      </c>
      <c r="E2520" s="5" t="s">
        <v>584</v>
      </c>
      <c r="F2520" s="3" t="s">
        <v>585</v>
      </c>
      <c r="G2520" s="3" t="s">
        <v>89</v>
      </c>
      <c r="H2520" s="2" t="s">
        <v>22</v>
      </c>
      <c r="I2520" s="2" t="s">
        <v>5458</v>
      </c>
      <c r="J2520" s="3" t="str">
        <f>HYPERLINK("https://www.boe.es/gazeta/dias/1833/08/31/pdfs/GMD-1833-106.pdf#page=3","Abrir facsímil")</f>
        <v>Abrir facsímil</v>
      </c>
      <c r="K2520" s="3" t="s">
        <v>24</v>
      </c>
    </row>
    <row r="2521" spans="1:11" ht="42" customHeight="1">
      <c r="A2521" s="2" t="s">
        <v>5457</v>
      </c>
      <c r="B2521" s="2" t="s">
        <v>5457</v>
      </c>
      <c r="C2521" s="2" t="s">
        <v>33</v>
      </c>
      <c r="D2521" s="2" t="s">
        <v>34</v>
      </c>
      <c r="E2521" s="5" t="s">
        <v>623</v>
      </c>
      <c r="F2521" s="3" t="s">
        <v>624</v>
      </c>
      <c r="G2521" s="3" t="s">
        <v>21</v>
      </c>
      <c r="H2521" s="2" t="s">
        <v>22</v>
      </c>
      <c r="I2521" s="2" t="s">
        <v>5459</v>
      </c>
      <c r="J2521" s="3" t="str">
        <f>HYPERLINK("https://www.boe.es/gazeta/dias/1833/09/17/pdfs/GMD-1833-113.pdf#page=4","Abrir facsímil")</f>
        <v>Abrir facsímil</v>
      </c>
      <c r="K2521" s="3" t="s">
        <v>24</v>
      </c>
    </row>
    <row r="2522" spans="1:11" ht="42" customHeight="1">
      <c r="A2522" s="2" t="s">
        <v>5460</v>
      </c>
      <c r="B2522" s="2" t="s">
        <v>5461</v>
      </c>
      <c r="C2522" s="2" t="s">
        <v>17</v>
      </c>
      <c r="D2522" s="2" t="s">
        <v>18</v>
      </c>
      <c r="E2522" s="5" t="s">
        <v>713</v>
      </c>
      <c r="F2522" s="3" t="s">
        <v>714</v>
      </c>
      <c r="G2522" s="3" t="s">
        <v>21</v>
      </c>
      <c r="H2522" s="2" t="s">
        <v>38</v>
      </c>
      <c r="I2522" s="2" t="s">
        <v>5462</v>
      </c>
      <c r="J2522" s="3" t="str">
        <f>HYPERLINK("https://www.boe.es/gazeta/dias/1833/04/25/pdfs/GMD-1833-51.pdf#page=4","Abrir facsímil")</f>
        <v>Abrir facsímil</v>
      </c>
      <c r="K2522" s="3" t="s">
        <v>40</v>
      </c>
    </row>
    <row r="2523" spans="1:11" ht="42" customHeight="1">
      <c r="A2523" s="2" t="s">
        <v>5463</v>
      </c>
      <c r="B2523" s="2" t="s">
        <v>5464</v>
      </c>
      <c r="C2523" s="2" t="s">
        <v>131</v>
      </c>
      <c r="D2523" s="2" t="s">
        <v>18</v>
      </c>
      <c r="E2523" s="5" t="s">
        <v>399</v>
      </c>
      <c r="F2523" s="3" t="s">
        <v>400</v>
      </c>
      <c r="G2523" s="3" t="s">
        <v>21</v>
      </c>
      <c r="H2523" s="2" t="s">
        <v>38</v>
      </c>
      <c r="I2523" s="2" t="s">
        <v>5465</v>
      </c>
      <c r="J2523" s="3" t="str">
        <f>HYPERLINK("https://www.boe.es/gazeta/dias/1833/05/18/pdfs/GMD-1833-61.pdf#page=4","Abrir facsímil")</f>
        <v>Abrir facsímil</v>
      </c>
      <c r="K2523" s="3" t="s">
        <v>40</v>
      </c>
    </row>
    <row r="2524" spans="1:11" ht="42" customHeight="1">
      <c r="A2524" s="2" t="s">
        <v>5466</v>
      </c>
      <c r="B2524" s="2" t="s">
        <v>5467</v>
      </c>
      <c r="C2524" s="2" t="s">
        <v>33</v>
      </c>
      <c r="D2524" s="2" t="s">
        <v>34</v>
      </c>
      <c r="E2524" s="5" t="s">
        <v>587</v>
      </c>
      <c r="F2524" s="3" t="s">
        <v>588</v>
      </c>
      <c r="G2524" s="3" t="s">
        <v>21</v>
      </c>
      <c r="H2524" s="2" t="s">
        <v>22</v>
      </c>
      <c r="I2524" s="2" t="s">
        <v>5468</v>
      </c>
      <c r="J2524" s="3" t="str">
        <f>HYPERLINK("https://www.boe.es/gazeta/dias/1833/09/03/pdfs/GMD-1833-107.pdf#page=4","Abrir facsímil")</f>
        <v>Abrir facsímil</v>
      </c>
      <c r="K2524" s="3" t="s">
        <v>24</v>
      </c>
    </row>
    <row r="2525" spans="1:11" ht="42" customHeight="1">
      <c r="A2525" s="2" t="s">
        <v>5469</v>
      </c>
      <c r="B2525" s="2" t="s">
        <v>5470</v>
      </c>
      <c r="C2525" s="2" t="s">
        <v>33</v>
      </c>
      <c r="D2525" s="2" t="s">
        <v>34</v>
      </c>
      <c r="E2525" s="5" t="s">
        <v>596</v>
      </c>
      <c r="F2525" s="3" t="s">
        <v>597</v>
      </c>
      <c r="G2525" s="3" t="s">
        <v>56</v>
      </c>
      <c r="H2525" s="2" t="s">
        <v>22</v>
      </c>
      <c r="I2525" s="2" t="s">
        <v>5471</v>
      </c>
      <c r="J2525" s="3" t="str">
        <f>HYPERLINK("https://www.boe.es/gazeta/dias/1833/10/29/pdfs/GMD-1833-134.pdf#page=1","Abrir facsímil")</f>
        <v>Abrir facsímil</v>
      </c>
      <c r="K2525" s="3" t="s">
        <v>24</v>
      </c>
    </row>
    <row r="2526" spans="1:11" ht="42" customHeight="1">
      <c r="A2526" s="2" t="s">
        <v>5472</v>
      </c>
      <c r="B2526" s="2" t="s">
        <v>5473</v>
      </c>
      <c r="C2526" s="2" t="s">
        <v>33</v>
      </c>
      <c r="D2526" s="2" t="s">
        <v>34</v>
      </c>
      <c r="E2526" s="5" t="s">
        <v>1138</v>
      </c>
      <c r="F2526" s="3" t="s">
        <v>1139</v>
      </c>
      <c r="G2526" s="3" t="s">
        <v>175</v>
      </c>
      <c r="H2526" s="2" t="s">
        <v>22</v>
      </c>
      <c r="I2526" s="2" t="s">
        <v>5474</v>
      </c>
      <c r="J2526" s="3" t="str">
        <f>HYPERLINK("https://www.boe.es/gazeta/dias/1833/10/26/pdfs/GMD-1833-132.pdf#page=7","Abrir facsímil")</f>
        <v>Abrir facsímil</v>
      </c>
      <c r="K2526" s="3" t="s">
        <v>24</v>
      </c>
    </row>
    <row r="2527" spans="1:11" ht="42" customHeight="1">
      <c r="A2527" s="2" t="s">
        <v>5475</v>
      </c>
      <c r="B2527" s="2" t="s">
        <v>5476</v>
      </c>
      <c r="C2527" s="2" t="s">
        <v>33</v>
      </c>
      <c r="D2527" s="2" t="s">
        <v>191</v>
      </c>
      <c r="E2527" s="5" t="s">
        <v>1377</v>
      </c>
      <c r="F2527" s="3" t="s">
        <v>1378</v>
      </c>
      <c r="G2527" s="3" t="s">
        <v>56</v>
      </c>
      <c r="H2527" s="2" t="s">
        <v>22</v>
      </c>
      <c r="I2527" s="2" t="s">
        <v>5477</v>
      </c>
      <c r="J2527" s="3" t="str">
        <f>HYPERLINK("https://www.boe.es/gazeta/dias/1833/11/25/pdfs/GMD-1833-149E.pdf#page=1","Abrir facsímil")</f>
        <v>Abrir facsímil</v>
      </c>
      <c r="K2527" s="3" t="s">
        <v>24</v>
      </c>
    </row>
    <row r="2528" spans="1:11" ht="42" customHeight="1">
      <c r="A2528" s="2" t="s">
        <v>5478</v>
      </c>
      <c r="B2528" s="2" t="s">
        <v>5479</v>
      </c>
      <c r="C2528" s="2" t="s">
        <v>131</v>
      </c>
      <c r="D2528" s="2" t="s">
        <v>18</v>
      </c>
      <c r="E2528" s="5" t="s">
        <v>927</v>
      </c>
      <c r="F2528" s="3" t="s">
        <v>928</v>
      </c>
      <c r="G2528" s="3" t="s">
        <v>21</v>
      </c>
      <c r="H2528" s="2" t="s">
        <v>38</v>
      </c>
      <c r="I2528" s="2" t="s">
        <v>5480</v>
      </c>
      <c r="J2528" s="3" t="str">
        <f>HYPERLINK("https://www.boe.es/gazeta/dias/1833/10/01/pdfs/GMD-1833-120.pdf#page=4","Abrir facsímil")</f>
        <v>Abrir facsímil</v>
      </c>
      <c r="K2528" s="3" t="s">
        <v>40</v>
      </c>
    </row>
    <row r="2529" spans="1:11" ht="42" customHeight="1">
      <c r="A2529" s="2" t="s">
        <v>5481</v>
      </c>
      <c r="B2529" s="2" t="s">
        <v>5481</v>
      </c>
      <c r="C2529" s="2" t="s">
        <v>33</v>
      </c>
      <c r="D2529" s="2" t="s">
        <v>34</v>
      </c>
      <c r="E2529" s="5" t="s">
        <v>623</v>
      </c>
      <c r="F2529" s="3" t="s">
        <v>624</v>
      </c>
      <c r="G2529" s="3" t="s">
        <v>21</v>
      </c>
      <c r="H2529" s="2" t="s">
        <v>22</v>
      </c>
      <c r="I2529" s="2" t="s">
        <v>5482</v>
      </c>
      <c r="J2529" s="3" t="str">
        <f>HYPERLINK("https://www.boe.es/gazeta/dias/1833/09/17/pdfs/GMD-1833-113.pdf#page=4","Abrir facsímil")</f>
        <v>Abrir facsímil</v>
      </c>
      <c r="K2529" s="3" t="s">
        <v>24</v>
      </c>
    </row>
    <row r="2530" spans="1:11" ht="42" customHeight="1">
      <c r="A2530" s="2" t="s">
        <v>5483</v>
      </c>
      <c r="B2530" s="2" t="s">
        <v>5484</v>
      </c>
      <c r="C2530" s="2" t="s">
        <v>26</v>
      </c>
      <c r="D2530" s="2" t="s">
        <v>18</v>
      </c>
      <c r="E2530" s="5" t="s">
        <v>377</v>
      </c>
      <c r="F2530" s="3" t="s">
        <v>378</v>
      </c>
      <c r="G2530" s="3" t="s">
        <v>45</v>
      </c>
      <c r="H2530" s="2" t="s">
        <v>22</v>
      </c>
      <c r="I2530" s="2" t="s">
        <v>5485</v>
      </c>
      <c r="J2530" s="3" t="str">
        <f>HYPERLINK("https://www.boe.es/gazeta/dias/1833/02/05/pdfs/GMD-1833-16.pdf#page=6","Abrir facsímil")</f>
        <v>Abrir facsímil</v>
      </c>
      <c r="K2530" s="3" t="s">
        <v>24</v>
      </c>
    </row>
    <row r="2531" spans="1:11" ht="42" customHeight="1">
      <c r="A2531" s="2" t="s">
        <v>5486</v>
      </c>
      <c r="B2531" s="2" t="s">
        <v>5486</v>
      </c>
      <c r="C2531" s="2" t="s">
        <v>33</v>
      </c>
      <c r="D2531" s="2" t="s">
        <v>34</v>
      </c>
      <c r="E2531" s="5" t="s">
        <v>192</v>
      </c>
      <c r="F2531" s="3" t="s">
        <v>218</v>
      </c>
      <c r="G2531" s="3" t="s">
        <v>89</v>
      </c>
      <c r="H2531" s="2" t="s">
        <v>22</v>
      </c>
      <c r="I2531" s="2" t="s">
        <v>5487</v>
      </c>
      <c r="J2531" s="3" t="str">
        <f>HYPERLINK("https://www.boe.es/gazeta/dias/1833/12/14/pdfs/GMD-1833-159.pdf#page=3","Abrir facsímil")</f>
        <v>Abrir facsímil</v>
      </c>
      <c r="K2531" s="3" t="s">
        <v>24</v>
      </c>
    </row>
    <row r="2532" spans="1:11" ht="42" customHeight="1">
      <c r="A2532" s="2" t="s">
        <v>5488</v>
      </c>
      <c r="B2532" s="2" t="s">
        <v>5489</v>
      </c>
      <c r="C2532" s="2" t="s">
        <v>33</v>
      </c>
      <c r="D2532" s="2" t="s">
        <v>34</v>
      </c>
      <c r="E2532" s="5" t="s">
        <v>958</v>
      </c>
      <c r="F2532" s="3" t="s">
        <v>959</v>
      </c>
      <c r="G2532" s="3" t="s">
        <v>960</v>
      </c>
      <c r="H2532" s="2" t="s">
        <v>22</v>
      </c>
      <c r="I2532" s="2" t="s">
        <v>5490</v>
      </c>
      <c r="J2532" s="3" t="str">
        <f>HYPERLINK("https://www.boe.es/gazeta/dias/1833/12/03/pdfs/GMD-1833-154.pdf#page=4","Abrir facsímil")</f>
        <v>Abrir facsímil</v>
      </c>
      <c r="K2532" s="3" t="s">
        <v>24</v>
      </c>
    </row>
    <row r="2533" spans="1:11" ht="42" customHeight="1">
      <c r="A2533" s="2" t="s">
        <v>5491</v>
      </c>
      <c r="B2533" s="2" t="s">
        <v>5491</v>
      </c>
      <c r="C2533" s="2" t="s">
        <v>33</v>
      </c>
      <c r="D2533" s="2" t="s">
        <v>34</v>
      </c>
      <c r="E2533" s="5" t="s">
        <v>145</v>
      </c>
      <c r="F2533" s="3" t="s">
        <v>146</v>
      </c>
      <c r="G2533" s="3" t="s">
        <v>89</v>
      </c>
      <c r="H2533" s="2" t="s">
        <v>22</v>
      </c>
      <c r="I2533" s="2" t="s">
        <v>5492</v>
      </c>
      <c r="J2533" s="3" t="str">
        <f>HYPERLINK("https://www.boe.es/gazeta/dias/1833/06/25/pdfs/GMD-1833-77.pdf#page=3","Abrir facsímil")</f>
        <v>Abrir facsímil</v>
      </c>
      <c r="K2533" s="3" t="s">
        <v>24</v>
      </c>
    </row>
    <row r="2534" spans="1:11" ht="42" customHeight="1">
      <c r="A2534" s="2" t="s">
        <v>5491</v>
      </c>
      <c r="B2534" s="2" t="s">
        <v>5491</v>
      </c>
      <c r="C2534" s="2" t="s">
        <v>33</v>
      </c>
      <c r="D2534" s="2" t="s">
        <v>34</v>
      </c>
      <c r="E2534" s="5" t="s">
        <v>1138</v>
      </c>
      <c r="F2534" s="3" t="s">
        <v>1139</v>
      </c>
      <c r="G2534" s="3" t="s">
        <v>127</v>
      </c>
      <c r="H2534" s="2" t="s">
        <v>22</v>
      </c>
      <c r="I2534" s="2" t="s">
        <v>5493</v>
      </c>
      <c r="J2534" s="3" t="str">
        <f>HYPERLINK("https://www.boe.es/gazeta/dias/1833/10/26/pdfs/GMD-1833-132.pdf#page=5","Abrir facsímil")</f>
        <v>Abrir facsímil</v>
      </c>
      <c r="K2534" s="3" t="s">
        <v>24</v>
      </c>
    </row>
    <row r="2535" spans="1:11" ht="42" customHeight="1">
      <c r="A2535" s="2" t="s">
        <v>5494</v>
      </c>
      <c r="B2535" s="2" t="s">
        <v>5495</v>
      </c>
      <c r="C2535" s="2" t="s">
        <v>131</v>
      </c>
      <c r="D2535" s="2" t="s">
        <v>18</v>
      </c>
      <c r="E2535" s="5" t="s">
        <v>1010</v>
      </c>
      <c r="F2535" s="3" t="s">
        <v>1011</v>
      </c>
      <c r="G2535" s="3" t="s">
        <v>21</v>
      </c>
      <c r="H2535" s="2" t="s">
        <v>22</v>
      </c>
      <c r="I2535" s="2" t="s">
        <v>5496</v>
      </c>
      <c r="J2535" s="3" t="str">
        <f>HYPERLINK("https://www.boe.es/gazeta/dias/1833/12/24/pdfs/GMD-1833-164.pdf#page=4","Abrir facsímil")</f>
        <v>Abrir facsímil</v>
      </c>
      <c r="K2535" s="3" t="s">
        <v>24</v>
      </c>
    </row>
    <row r="2536" spans="1:11" ht="42" customHeight="1">
      <c r="A2536" s="2" t="s">
        <v>5497</v>
      </c>
      <c r="B2536" s="2" t="s">
        <v>5498</v>
      </c>
      <c r="C2536" s="2" t="s">
        <v>49</v>
      </c>
      <c r="D2536" s="2" t="s">
        <v>50</v>
      </c>
      <c r="E2536" s="5" t="s">
        <v>787</v>
      </c>
      <c r="F2536" s="3" t="s">
        <v>788</v>
      </c>
      <c r="G2536" s="3" t="s">
        <v>89</v>
      </c>
      <c r="H2536" s="2" t="s">
        <v>22</v>
      </c>
      <c r="I2536" s="2" t="s">
        <v>5499</v>
      </c>
      <c r="J2536" s="3" t="str">
        <f>HYPERLINK("https://www.boe.es/gazeta/dias/1833/11/30/pdfs/GMD-1833-153.pdf#page=3","Abrir facsímil")</f>
        <v>Abrir facsímil</v>
      </c>
      <c r="K2536" s="3" t="s">
        <v>24</v>
      </c>
    </row>
    <row r="2537" spans="1:11" ht="42" customHeight="1">
      <c r="A2537" s="2" t="s">
        <v>5500</v>
      </c>
      <c r="B2537" s="2" t="s">
        <v>5500</v>
      </c>
      <c r="C2537" s="2" t="s">
        <v>49</v>
      </c>
      <c r="D2537" s="2" t="s">
        <v>50</v>
      </c>
      <c r="E2537" s="5" t="s">
        <v>208</v>
      </c>
      <c r="F2537" s="3" t="s">
        <v>209</v>
      </c>
      <c r="G2537" s="3" t="s">
        <v>127</v>
      </c>
      <c r="H2537" s="2" t="s">
        <v>22</v>
      </c>
      <c r="I2537" s="2" t="s">
        <v>5501</v>
      </c>
      <c r="J2537" s="3" t="str">
        <f>HYPERLINK("https://www.boe.es/gazeta/dias/1833/01/01/pdfs/GMD-1833-1.pdf#page=5","Abrir facsímil")</f>
        <v>Abrir facsímil</v>
      </c>
      <c r="K2537" s="3" t="s">
        <v>24</v>
      </c>
    </row>
    <row r="2538" spans="1:11" ht="42" customHeight="1">
      <c r="A2538" s="2" t="s">
        <v>5502</v>
      </c>
      <c r="B2538" s="2" t="s">
        <v>5502</v>
      </c>
      <c r="C2538" s="2" t="s">
        <v>122</v>
      </c>
      <c r="D2538" s="2" t="s">
        <v>18</v>
      </c>
      <c r="E2538" s="5" t="s">
        <v>1882</v>
      </c>
      <c r="F2538" s="3" t="s">
        <v>1883</v>
      </c>
      <c r="G2538" s="3" t="s">
        <v>37</v>
      </c>
      <c r="H2538" s="2" t="s">
        <v>22</v>
      </c>
      <c r="I2538" s="2" t="s">
        <v>5503</v>
      </c>
      <c r="J2538" s="3" t="str">
        <f>HYPERLINK("https://www.boe.es/gazeta/dias/1833/04/16/pdfs/GMD-1833-47.pdf#page=2","Abrir facsímil")</f>
        <v>Abrir facsímil</v>
      </c>
      <c r="K2538" s="3" t="s">
        <v>24</v>
      </c>
    </row>
    <row r="2539" spans="1:11" ht="42" customHeight="1">
      <c r="A2539" s="2" t="s">
        <v>5502</v>
      </c>
      <c r="B2539" s="2" t="s">
        <v>5502</v>
      </c>
      <c r="C2539" s="2" t="s">
        <v>33</v>
      </c>
      <c r="D2539" s="2" t="s">
        <v>34</v>
      </c>
      <c r="E2539" s="5" t="s">
        <v>558</v>
      </c>
      <c r="F2539" s="3" t="s">
        <v>559</v>
      </c>
      <c r="G2539" s="3" t="s">
        <v>56</v>
      </c>
      <c r="H2539" s="2" t="s">
        <v>22</v>
      </c>
      <c r="I2539" s="2" t="s">
        <v>5504</v>
      </c>
      <c r="J2539" s="3" t="str">
        <f>HYPERLINK("https://www.boe.es/gazeta/dias/1833/07/16/pdfs/GMD-1833-86.pdf#page=1","Abrir facsímil")</f>
        <v>Abrir facsímil</v>
      </c>
      <c r="K2539" s="3" t="s">
        <v>24</v>
      </c>
    </row>
    <row r="2540" spans="1:11" ht="42" customHeight="1">
      <c r="A2540" s="2" t="s">
        <v>5502</v>
      </c>
      <c r="B2540" s="2" t="s">
        <v>5502</v>
      </c>
      <c r="C2540" s="2" t="s">
        <v>17</v>
      </c>
      <c r="D2540" s="2" t="s">
        <v>18</v>
      </c>
      <c r="E2540" s="5" t="s">
        <v>277</v>
      </c>
      <c r="F2540" s="3" t="s">
        <v>278</v>
      </c>
      <c r="G2540" s="3" t="s">
        <v>21</v>
      </c>
      <c r="H2540" s="2" t="s">
        <v>22</v>
      </c>
      <c r="I2540" s="2" t="s">
        <v>5505</v>
      </c>
      <c r="J2540" s="3" t="str">
        <f>HYPERLINK("https://www.boe.es/gazeta/dias/1833/12/12/pdfs/GMD-1833-158.pdf#page=4","Abrir facsímil")</f>
        <v>Abrir facsímil</v>
      </c>
      <c r="K2540" s="3" t="s">
        <v>24</v>
      </c>
    </row>
    <row r="2541" spans="1:11" ht="42" customHeight="1">
      <c r="A2541" s="2" t="s">
        <v>5506</v>
      </c>
      <c r="B2541" s="2" t="s">
        <v>5507</v>
      </c>
      <c r="C2541" s="2" t="s">
        <v>17</v>
      </c>
      <c r="D2541" s="2" t="s">
        <v>18</v>
      </c>
      <c r="E2541" s="5" t="s">
        <v>452</v>
      </c>
      <c r="F2541" s="3" t="s">
        <v>453</v>
      </c>
      <c r="G2541" s="3" t="s">
        <v>89</v>
      </c>
      <c r="H2541" s="2" t="s">
        <v>22</v>
      </c>
      <c r="I2541" s="2" t="s">
        <v>5508</v>
      </c>
      <c r="J2541" s="3" t="str">
        <f>HYPERLINK("https://www.boe.es/gazeta/dias/1833/12/17/pdfs/GMD-1833-161.pdf#page=3","Abrir facsímil")</f>
        <v>Abrir facsímil</v>
      </c>
      <c r="K2541" s="3" t="s">
        <v>24</v>
      </c>
    </row>
    <row r="2542" spans="1:11" ht="42" customHeight="1">
      <c r="A2542" s="2" t="s">
        <v>5509</v>
      </c>
      <c r="B2542" s="2" t="s">
        <v>5510</v>
      </c>
      <c r="C2542" s="2" t="s">
        <v>26</v>
      </c>
      <c r="D2542" s="2" t="s">
        <v>18</v>
      </c>
      <c r="E2542" s="5" t="s">
        <v>452</v>
      </c>
      <c r="F2542" s="3" t="s">
        <v>453</v>
      </c>
      <c r="G2542" s="3" t="s">
        <v>89</v>
      </c>
      <c r="H2542" s="2" t="s">
        <v>22</v>
      </c>
      <c r="I2542" s="2" t="s">
        <v>5511</v>
      </c>
      <c r="J2542" s="3" t="str">
        <f>HYPERLINK("https://www.boe.es/gazeta/dias/1833/12/17/pdfs/GMD-1833-161.pdf#page=3","Abrir facsímil")</f>
        <v>Abrir facsímil</v>
      </c>
      <c r="K2542" s="3" t="s">
        <v>24</v>
      </c>
    </row>
    <row r="2543" spans="1:11" ht="42" customHeight="1">
      <c r="A2543" s="2" t="s">
        <v>5512</v>
      </c>
      <c r="B2543" s="2" t="s">
        <v>5512</v>
      </c>
      <c r="C2543" s="2" t="s">
        <v>122</v>
      </c>
      <c r="D2543" s="2" t="s">
        <v>18</v>
      </c>
      <c r="E2543" s="5" t="s">
        <v>110</v>
      </c>
      <c r="F2543" s="3" t="s">
        <v>111</v>
      </c>
      <c r="G2543" s="3" t="s">
        <v>89</v>
      </c>
      <c r="H2543" s="2" t="s">
        <v>22</v>
      </c>
      <c r="I2543" s="2" t="s">
        <v>5513</v>
      </c>
      <c r="J2543" s="3" t="str">
        <f>HYPERLINK("https://www.boe.es/gazeta/dias/1833/11/16/pdfs/GMD-1833-143.pdf#page=3","Abrir facsímil")</f>
        <v>Abrir facsímil</v>
      </c>
      <c r="K2543" s="3" t="s">
        <v>24</v>
      </c>
    </row>
    <row r="2544" spans="1:11" ht="42" customHeight="1">
      <c r="A2544" s="2" t="s">
        <v>5514</v>
      </c>
      <c r="B2544" s="2" t="s">
        <v>5515</v>
      </c>
      <c r="C2544" s="2" t="s">
        <v>33</v>
      </c>
      <c r="D2544" s="2" t="s">
        <v>34</v>
      </c>
      <c r="E2544" s="5" t="s">
        <v>601</v>
      </c>
      <c r="F2544" s="3" t="s">
        <v>602</v>
      </c>
      <c r="G2544" s="3" t="s">
        <v>89</v>
      </c>
      <c r="H2544" s="2" t="s">
        <v>22</v>
      </c>
      <c r="I2544" s="2" t="s">
        <v>5516</v>
      </c>
      <c r="J2544" s="3" t="str">
        <f>HYPERLINK("https://www.boe.es/gazeta/dias/1833/12/21/pdfs/GMD-1833-163.pdf#page=3","Abrir facsímil")</f>
        <v>Abrir facsímil</v>
      </c>
      <c r="K2544" s="3" t="s">
        <v>24</v>
      </c>
    </row>
    <row r="2545" spans="1:11" ht="42" customHeight="1">
      <c r="A2545" s="2" t="s">
        <v>5517</v>
      </c>
      <c r="B2545" s="2" t="s">
        <v>5518</v>
      </c>
      <c r="C2545" s="2" t="s">
        <v>26</v>
      </c>
      <c r="D2545" s="2" t="s">
        <v>18</v>
      </c>
      <c r="E2545" s="5" t="s">
        <v>466</v>
      </c>
      <c r="F2545" s="3" t="s">
        <v>467</v>
      </c>
      <c r="G2545" s="3" t="s">
        <v>37</v>
      </c>
      <c r="H2545" s="2" t="s">
        <v>22</v>
      </c>
      <c r="I2545" s="2" t="s">
        <v>5519</v>
      </c>
      <c r="J2545" s="3" t="str">
        <f>HYPERLINK("https://www.boe.es/gazeta/dias/1833/10/22/pdfs/GMD-1833-130.pdf#page=2","Abrir facsímil")</f>
        <v>Abrir facsímil</v>
      </c>
      <c r="K2545" s="3" t="s">
        <v>24</v>
      </c>
    </row>
    <row r="2546" spans="1:11" ht="42" customHeight="1">
      <c r="A2546" s="2" t="s">
        <v>5520</v>
      </c>
      <c r="B2546" s="2" t="s">
        <v>5520</v>
      </c>
      <c r="C2546" s="2" t="s">
        <v>33</v>
      </c>
      <c r="D2546" s="2" t="s">
        <v>34</v>
      </c>
      <c r="E2546" s="5" t="s">
        <v>452</v>
      </c>
      <c r="F2546" s="3" t="s">
        <v>453</v>
      </c>
      <c r="G2546" s="3" t="s">
        <v>21</v>
      </c>
      <c r="H2546" s="2" t="s">
        <v>22</v>
      </c>
      <c r="I2546" s="2" t="s">
        <v>5521</v>
      </c>
      <c r="J2546" s="3" t="str">
        <f>HYPERLINK("https://www.boe.es/gazeta/dias/1833/12/17/pdfs/GMD-1833-161.pdf#page=4","Abrir facsímil")</f>
        <v>Abrir facsímil</v>
      </c>
      <c r="K2546" s="3" t="s">
        <v>24</v>
      </c>
    </row>
    <row r="2547" spans="1:11" ht="42" customHeight="1">
      <c r="A2547" s="2" t="s">
        <v>5520</v>
      </c>
      <c r="B2547" s="2" t="s">
        <v>5520</v>
      </c>
      <c r="C2547" s="2" t="s">
        <v>33</v>
      </c>
      <c r="D2547" s="2" t="s">
        <v>34</v>
      </c>
      <c r="E2547" s="5" t="s">
        <v>601</v>
      </c>
      <c r="F2547" s="3" t="s">
        <v>602</v>
      </c>
      <c r="G2547" s="3" t="s">
        <v>21</v>
      </c>
      <c r="H2547" s="2" t="s">
        <v>22</v>
      </c>
      <c r="I2547" s="2" t="s">
        <v>5522</v>
      </c>
      <c r="J2547" s="3" t="str">
        <f>HYPERLINK("https://www.boe.es/gazeta/dias/1833/12/21/pdfs/GMD-1833-163.pdf#page=4","Abrir facsímil")</f>
        <v>Abrir facsímil</v>
      </c>
      <c r="K2547" s="3" t="s">
        <v>24</v>
      </c>
    </row>
    <row r="2548" spans="1:11" ht="42" customHeight="1">
      <c r="A2548" s="2" t="s">
        <v>5523</v>
      </c>
      <c r="B2548" s="2" t="s">
        <v>5524</v>
      </c>
      <c r="C2548" s="2" t="s">
        <v>33</v>
      </c>
      <c r="D2548" s="2" t="s">
        <v>34</v>
      </c>
      <c r="E2548" s="5" t="s">
        <v>452</v>
      </c>
      <c r="F2548" s="3" t="s">
        <v>453</v>
      </c>
      <c r="G2548" s="3" t="s">
        <v>21</v>
      </c>
      <c r="H2548" s="2" t="s">
        <v>22</v>
      </c>
      <c r="I2548" s="2" t="s">
        <v>5525</v>
      </c>
      <c r="J2548" s="3" t="str">
        <f>HYPERLINK("https://www.boe.es/gazeta/dias/1833/12/17/pdfs/GMD-1833-161.pdf#page=4","Abrir facsímil")</f>
        <v>Abrir facsímil</v>
      </c>
      <c r="K2548" s="3" t="s">
        <v>24</v>
      </c>
    </row>
    <row r="2549" spans="1:11" ht="42" customHeight="1">
      <c r="A2549" s="2" t="s">
        <v>5526</v>
      </c>
      <c r="B2549" s="2" t="s">
        <v>5527</v>
      </c>
      <c r="C2549" s="2" t="s">
        <v>49</v>
      </c>
      <c r="D2549" s="2" t="s">
        <v>50</v>
      </c>
      <c r="E2549" s="5" t="s">
        <v>61</v>
      </c>
      <c r="F2549" s="3" t="s">
        <v>62</v>
      </c>
      <c r="G2549" s="3" t="s">
        <v>56</v>
      </c>
      <c r="H2549" s="2" t="s">
        <v>22</v>
      </c>
      <c r="I2549" s="2" t="s">
        <v>5528</v>
      </c>
      <c r="J2549" s="3" t="str">
        <f>HYPERLINK("https://www.boe.es/gazeta/dias/1833/10/15/pdfs/GMD-1833-126.pdf#page=1","Abrir facsímil")</f>
        <v>Abrir facsímil</v>
      </c>
      <c r="K2549" s="3" t="s">
        <v>24</v>
      </c>
    </row>
    <row r="2550" spans="1:11" ht="42" customHeight="1">
      <c r="A2550" s="2" t="s">
        <v>5526</v>
      </c>
      <c r="B2550" s="2" t="s">
        <v>5527</v>
      </c>
      <c r="C2550" s="2" t="s">
        <v>33</v>
      </c>
      <c r="D2550" s="2" t="s">
        <v>34</v>
      </c>
      <c r="E2550" s="5" t="s">
        <v>1138</v>
      </c>
      <c r="F2550" s="3" t="s">
        <v>1139</v>
      </c>
      <c r="G2550" s="3" t="s">
        <v>175</v>
      </c>
      <c r="H2550" s="2" t="s">
        <v>22</v>
      </c>
      <c r="I2550" s="2" t="s">
        <v>5529</v>
      </c>
      <c r="J2550" s="3" t="str">
        <f>HYPERLINK("https://www.boe.es/gazeta/dias/1833/10/26/pdfs/GMD-1833-132.pdf#page=7","Abrir facsímil")</f>
        <v>Abrir facsímil</v>
      </c>
      <c r="K2550" s="3" t="s">
        <v>24</v>
      </c>
    </row>
    <row r="2551" spans="1:11" ht="42" customHeight="1">
      <c r="A2551" s="2" t="s">
        <v>5530</v>
      </c>
      <c r="B2551" s="2" t="s">
        <v>5531</v>
      </c>
      <c r="C2551" s="2" t="s">
        <v>49</v>
      </c>
      <c r="D2551" s="2" t="s">
        <v>50</v>
      </c>
      <c r="E2551" s="5" t="s">
        <v>303</v>
      </c>
      <c r="F2551" s="3" t="s">
        <v>304</v>
      </c>
      <c r="G2551" s="3" t="s">
        <v>21</v>
      </c>
      <c r="H2551" s="2" t="s">
        <v>22</v>
      </c>
      <c r="I2551" s="2" t="s">
        <v>5532</v>
      </c>
      <c r="J2551" s="3" t="str">
        <f>HYPERLINK("https://www.boe.es/gazeta/dias/1833/07/23/pdfs/GMD-1833-89.pdf#page=4","Abrir facsímil")</f>
        <v>Abrir facsímil</v>
      </c>
      <c r="K2551" s="3" t="s">
        <v>24</v>
      </c>
    </row>
    <row r="2552" spans="1:11" ht="42" customHeight="1">
      <c r="A2552" s="2" t="s">
        <v>5530</v>
      </c>
      <c r="B2552" s="2" t="s">
        <v>5531</v>
      </c>
      <c r="C2552" s="2" t="s">
        <v>207</v>
      </c>
      <c r="D2552" s="2" t="s">
        <v>18</v>
      </c>
      <c r="E2552" s="5" t="s">
        <v>272</v>
      </c>
      <c r="F2552" s="3" t="s">
        <v>273</v>
      </c>
      <c r="G2552" s="3" t="s">
        <v>45</v>
      </c>
      <c r="H2552" s="2" t="s">
        <v>22</v>
      </c>
      <c r="I2552" s="2" t="s">
        <v>5533</v>
      </c>
      <c r="J2552" s="3" t="str">
        <f>HYPERLINK("https://www.boe.es/gazeta/dias/1833/11/19/pdfs/GMD-1833-144.pdf#page=6","Abrir facsímil")</f>
        <v>Abrir facsímil</v>
      </c>
      <c r="K2552" s="3" t="s">
        <v>24</v>
      </c>
    </row>
    <row r="2553" spans="1:11" ht="42" customHeight="1">
      <c r="A2553" s="2" t="s">
        <v>5534</v>
      </c>
      <c r="B2553" s="2" t="s">
        <v>5535</v>
      </c>
      <c r="C2553" s="2" t="s">
        <v>33</v>
      </c>
      <c r="D2553" s="2" t="s">
        <v>34</v>
      </c>
      <c r="E2553" s="5" t="s">
        <v>1411</v>
      </c>
      <c r="F2553" s="3" t="s">
        <v>1412</v>
      </c>
      <c r="G2553" s="3" t="s">
        <v>37</v>
      </c>
      <c r="H2553" s="2" t="s">
        <v>22</v>
      </c>
      <c r="I2553" s="2" t="s">
        <v>5536</v>
      </c>
      <c r="J2553" s="3" t="str">
        <f>HYPERLINK("https://www.boe.es/gazeta/dias/1833/03/05/pdfs/GMD-1833-28.pdf#page=2","Abrir facsímil")</f>
        <v>Abrir facsímil</v>
      </c>
      <c r="K2553" s="3" t="s">
        <v>24</v>
      </c>
    </row>
    <row r="2554" spans="1:11" ht="42" customHeight="1">
      <c r="A2554" s="2" t="s">
        <v>5537</v>
      </c>
      <c r="B2554" s="2" t="s">
        <v>5537</v>
      </c>
      <c r="C2554" s="2" t="s">
        <v>17</v>
      </c>
      <c r="D2554" s="2" t="s">
        <v>18</v>
      </c>
      <c r="E2554" s="5" t="s">
        <v>558</v>
      </c>
      <c r="F2554" s="3" t="s">
        <v>559</v>
      </c>
      <c r="G2554" s="3" t="s">
        <v>37</v>
      </c>
      <c r="H2554" s="2" t="s">
        <v>22</v>
      </c>
      <c r="I2554" s="2" t="s">
        <v>5538</v>
      </c>
      <c r="J2554" s="3" t="str">
        <f>HYPERLINK("https://www.boe.es/gazeta/dias/1833/07/16/pdfs/GMD-1833-86.pdf#page=2","Abrir facsímil")</f>
        <v>Abrir facsímil</v>
      </c>
      <c r="K2554" s="3" t="s">
        <v>24</v>
      </c>
    </row>
    <row r="2555" spans="1:11" ht="42" customHeight="1">
      <c r="A2555" s="2" t="s">
        <v>5539</v>
      </c>
      <c r="B2555" s="2" t="s">
        <v>5539</v>
      </c>
      <c r="C2555" s="2" t="s">
        <v>33</v>
      </c>
      <c r="D2555" s="2" t="s">
        <v>34</v>
      </c>
      <c r="E2555" s="5" t="s">
        <v>352</v>
      </c>
      <c r="F2555" s="3" t="s">
        <v>353</v>
      </c>
      <c r="G2555" s="3" t="s">
        <v>56</v>
      </c>
      <c r="H2555" s="2" t="s">
        <v>22</v>
      </c>
      <c r="I2555" s="2" t="s">
        <v>5540</v>
      </c>
      <c r="J2555" s="3" t="str">
        <f>HYPERLINK("https://www.boe.es/gazeta/dias/1833/07/13/pdfs/GMD-1833-85.pdf#page=1","Abrir facsímil")</f>
        <v>Abrir facsímil</v>
      </c>
      <c r="K2555" s="3" t="s">
        <v>24</v>
      </c>
    </row>
    <row r="2556" spans="1:11" ht="42" customHeight="1">
      <c r="A2556" s="2" t="s">
        <v>5541</v>
      </c>
      <c r="B2556" s="2" t="s">
        <v>5542</v>
      </c>
      <c r="C2556" s="2" t="s">
        <v>26</v>
      </c>
      <c r="D2556" s="2" t="s">
        <v>18</v>
      </c>
      <c r="E2556" s="5" t="s">
        <v>713</v>
      </c>
      <c r="F2556" s="3" t="s">
        <v>714</v>
      </c>
      <c r="G2556" s="3" t="s">
        <v>21</v>
      </c>
      <c r="H2556" s="2" t="s">
        <v>22</v>
      </c>
      <c r="I2556" s="2" t="s">
        <v>5543</v>
      </c>
      <c r="J2556" s="3" t="str">
        <f>HYPERLINK("https://www.boe.es/gazeta/dias/1833/04/25/pdfs/GMD-1833-51.pdf#page=4","Abrir facsímil")</f>
        <v>Abrir facsímil</v>
      </c>
      <c r="K2556" s="3" t="s">
        <v>24</v>
      </c>
    </row>
    <row r="2557" spans="1:11" ht="42" customHeight="1">
      <c r="A2557" s="2" t="s">
        <v>5544</v>
      </c>
      <c r="B2557" s="2" t="s">
        <v>5545</v>
      </c>
      <c r="C2557" s="2" t="s">
        <v>33</v>
      </c>
      <c r="D2557" s="2" t="s">
        <v>34</v>
      </c>
      <c r="E2557" s="5" t="s">
        <v>436</v>
      </c>
      <c r="F2557" s="3" t="s">
        <v>437</v>
      </c>
      <c r="G2557" s="3" t="s">
        <v>37</v>
      </c>
      <c r="H2557" s="2" t="s">
        <v>22</v>
      </c>
      <c r="I2557" s="2" t="s">
        <v>5546</v>
      </c>
      <c r="J2557" s="3" t="str">
        <f>HYPERLINK("https://www.boe.es/gazeta/dias/1833/03/23/pdfs/GMD-1833-36.pdf#page=2","Abrir facsímil")</f>
        <v>Abrir facsímil</v>
      </c>
      <c r="K2557" s="3" t="s">
        <v>24</v>
      </c>
    </row>
    <row r="2558" spans="1:11" ht="42" customHeight="1">
      <c r="A2558" s="2" t="s">
        <v>5547</v>
      </c>
      <c r="B2558" s="2" t="s">
        <v>5547</v>
      </c>
      <c r="C2558" s="2" t="s">
        <v>49</v>
      </c>
      <c r="D2558" s="2" t="s">
        <v>50</v>
      </c>
      <c r="E2558" s="5" t="s">
        <v>554</v>
      </c>
      <c r="F2558" s="3" t="s">
        <v>555</v>
      </c>
      <c r="G2558" s="3" t="s">
        <v>21</v>
      </c>
      <c r="H2558" s="2" t="s">
        <v>22</v>
      </c>
      <c r="I2558" s="2" t="s">
        <v>5548</v>
      </c>
      <c r="J2558" s="3" t="str">
        <f>HYPERLINK("https://www.boe.es/gazeta/dias/1833/06/29/pdfs/GMD-1833-79.pdf#page=4","Abrir facsímil")</f>
        <v>Abrir facsímil</v>
      </c>
      <c r="K2558" s="3" t="s">
        <v>24</v>
      </c>
    </row>
    <row r="2559" spans="1:11" ht="42" customHeight="1">
      <c r="A2559" s="2" t="s">
        <v>5549</v>
      </c>
      <c r="B2559" s="2" t="s">
        <v>5550</v>
      </c>
      <c r="C2559" s="2" t="s">
        <v>297</v>
      </c>
      <c r="D2559" s="2" t="s">
        <v>18</v>
      </c>
      <c r="E2559" s="5" t="s">
        <v>713</v>
      </c>
      <c r="F2559" s="3" t="s">
        <v>714</v>
      </c>
      <c r="G2559" s="3" t="s">
        <v>21</v>
      </c>
      <c r="H2559" s="2" t="s">
        <v>38</v>
      </c>
      <c r="I2559" s="2" t="s">
        <v>5551</v>
      </c>
      <c r="J2559" s="3" t="str">
        <f>HYPERLINK("https://www.boe.es/gazeta/dias/1833/04/25/pdfs/GMD-1833-51.pdf#page=4","Abrir facsímil")</f>
        <v>Abrir facsímil</v>
      </c>
      <c r="K2559" s="3" t="s">
        <v>40</v>
      </c>
    </row>
    <row r="2560" spans="1:11" ht="42" customHeight="1">
      <c r="A2560" s="2" t="s">
        <v>5552</v>
      </c>
      <c r="B2560" s="2" t="s">
        <v>5553</v>
      </c>
      <c r="C2560" s="2" t="s">
        <v>33</v>
      </c>
      <c r="D2560" s="2" t="s">
        <v>34</v>
      </c>
      <c r="E2560" s="5" t="s">
        <v>1867</v>
      </c>
      <c r="F2560" s="3" t="s">
        <v>1868</v>
      </c>
      <c r="G2560" s="3" t="s">
        <v>56</v>
      </c>
      <c r="H2560" s="2" t="s">
        <v>22</v>
      </c>
      <c r="I2560" s="2" t="s">
        <v>5554</v>
      </c>
      <c r="J2560" s="3" t="str">
        <f>HYPERLINK("https://www.boe.es/gazeta/dias/1833/01/15/pdfs/GMD-1833-7.pdf#page=1","Abrir facsímil")</f>
        <v>Abrir facsímil</v>
      </c>
      <c r="K2560" s="3" t="s">
        <v>24</v>
      </c>
    </row>
    <row r="2561" spans="1:11" ht="42" customHeight="1">
      <c r="A2561" s="2" t="s">
        <v>5552</v>
      </c>
      <c r="B2561" s="2" t="s">
        <v>5553</v>
      </c>
      <c r="C2561" s="2" t="s">
        <v>131</v>
      </c>
      <c r="D2561" s="2" t="s">
        <v>18</v>
      </c>
      <c r="E2561" s="5" t="s">
        <v>780</v>
      </c>
      <c r="F2561" s="3" t="s">
        <v>781</v>
      </c>
      <c r="G2561" s="3" t="s">
        <v>45</v>
      </c>
      <c r="H2561" s="2" t="s">
        <v>22</v>
      </c>
      <c r="I2561" s="2" t="s">
        <v>5555</v>
      </c>
      <c r="J2561" s="3" t="str">
        <f>HYPERLINK("https://www.boe.es/gazeta/dias/1833/03/07/pdfs/GMD-1833-29.pdf#page=6","Abrir facsímil")</f>
        <v>Abrir facsímil</v>
      </c>
      <c r="K2561" s="3" t="s">
        <v>24</v>
      </c>
    </row>
    <row r="2562" spans="1:11" ht="42" customHeight="1">
      <c r="A2562" s="2" t="s">
        <v>5552</v>
      </c>
      <c r="B2562" s="2" t="s">
        <v>5553</v>
      </c>
      <c r="C2562" s="2" t="s">
        <v>131</v>
      </c>
      <c r="D2562" s="2" t="s">
        <v>18</v>
      </c>
      <c r="E2562" s="5" t="s">
        <v>289</v>
      </c>
      <c r="F2562" s="3" t="s">
        <v>290</v>
      </c>
      <c r="G2562" s="3" t="s">
        <v>21</v>
      </c>
      <c r="H2562" s="2" t="s">
        <v>22</v>
      </c>
      <c r="I2562" s="2" t="s">
        <v>5556</v>
      </c>
      <c r="J2562" s="3" t="str">
        <f>HYPERLINK("https://www.boe.es/gazeta/dias/1833/05/23/pdfs/GMD-1833-63.pdf#page=4","Abrir facsímil")</f>
        <v>Abrir facsímil</v>
      </c>
      <c r="K2562" s="3" t="s">
        <v>24</v>
      </c>
    </row>
    <row r="2563" spans="1:11" ht="42" customHeight="1">
      <c r="A2563" s="2" t="s">
        <v>5552</v>
      </c>
      <c r="B2563" s="2" t="s">
        <v>5553</v>
      </c>
      <c r="C2563" s="2" t="s">
        <v>33</v>
      </c>
      <c r="D2563" s="2" t="s">
        <v>34</v>
      </c>
      <c r="E2563" s="5" t="s">
        <v>443</v>
      </c>
      <c r="F2563" s="3" t="s">
        <v>444</v>
      </c>
      <c r="G2563" s="3" t="s">
        <v>21</v>
      </c>
      <c r="H2563" s="2" t="s">
        <v>22</v>
      </c>
      <c r="I2563" s="2" t="s">
        <v>5557</v>
      </c>
      <c r="J2563" s="3" t="str">
        <f>HYPERLINK("https://www.boe.es/gazeta/dias/1833/07/25/pdfs/GMD-1833-90.pdf#page=4","Abrir facsímil")</f>
        <v>Abrir facsímil</v>
      </c>
      <c r="K2563" s="3" t="s">
        <v>24</v>
      </c>
    </row>
    <row r="2564" spans="1:11" ht="42" customHeight="1">
      <c r="A2564" s="2" t="s">
        <v>5552</v>
      </c>
      <c r="B2564" s="2" t="s">
        <v>5553</v>
      </c>
      <c r="C2564" s="2" t="s">
        <v>131</v>
      </c>
      <c r="D2564" s="2" t="s">
        <v>18</v>
      </c>
      <c r="E2564" s="5" t="s">
        <v>233</v>
      </c>
      <c r="F2564" s="3" t="s">
        <v>234</v>
      </c>
      <c r="G2564" s="3" t="s">
        <v>56</v>
      </c>
      <c r="H2564" s="2" t="s">
        <v>22</v>
      </c>
      <c r="I2564" s="2" t="s">
        <v>5558</v>
      </c>
      <c r="J2564" s="3" t="str">
        <f>HYPERLINK("https://www.boe.es/gazeta/dias/1833/11/21/pdfs/GMD-1833-146.pdf#page=1","Abrir facsímil")</f>
        <v>Abrir facsímil</v>
      </c>
      <c r="K2564" s="3" t="s">
        <v>24</v>
      </c>
    </row>
    <row r="2565" spans="1:11" ht="42" customHeight="1">
      <c r="A2565" s="2" t="s">
        <v>5559</v>
      </c>
      <c r="B2565" s="2" t="s">
        <v>5560</v>
      </c>
      <c r="C2565" s="2" t="s">
        <v>122</v>
      </c>
      <c r="D2565" s="2" t="s">
        <v>18</v>
      </c>
      <c r="E2565" s="5" t="s">
        <v>623</v>
      </c>
      <c r="F2565" s="3" t="s">
        <v>624</v>
      </c>
      <c r="G2565" s="3" t="s">
        <v>127</v>
      </c>
      <c r="H2565" s="2" t="s">
        <v>38</v>
      </c>
      <c r="I2565" s="2" t="s">
        <v>5561</v>
      </c>
      <c r="J2565" s="3" t="str">
        <f>HYPERLINK("https://www.boe.es/gazeta/dias/1833/09/17/pdfs/GMD-1833-113.pdf#page=5","Abrir facsímil")</f>
        <v>Abrir facsímil</v>
      </c>
      <c r="K2565" s="3" t="s">
        <v>40</v>
      </c>
    </row>
    <row r="2566" spans="1:11" ht="42" customHeight="1">
      <c r="A2566" s="2" t="s">
        <v>5562</v>
      </c>
      <c r="B2566" s="2" t="s">
        <v>5563</v>
      </c>
      <c r="C2566" s="2" t="s">
        <v>33</v>
      </c>
      <c r="D2566" s="2" t="s">
        <v>34</v>
      </c>
      <c r="E2566" s="5" t="s">
        <v>125</v>
      </c>
      <c r="F2566" s="3" t="s">
        <v>126</v>
      </c>
      <c r="G2566" s="3" t="s">
        <v>45</v>
      </c>
      <c r="H2566" s="2" t="s">
        <v>22</v>
      </c>
      <c r="I2566" s="2" t="s">
        <v>5564</v>
      </c>
      <c r="J2566" s="3" t="str">
        <f>HYPERLINK("https://www.boe.es/gazeta/dias/1833/08/29/pdfs/GMD-1833-105.pdf#page=6","Abrir facsímil")</f>
        <v>Abrir facsímil</v>
      </c>
      <c r="K2566" s="3" t="s">
        <v>24</v>
      </c>
    </row>
    <row r="2567" spans="1:11" ht="42" customHeight="1">
      <c r="A2567" s="2" t="s">
        <v>5565</v>
      </c>
      <c r="B2567" s="2" t="s">
        <v>5566</v>
      </c>
      <c r="C2567" s="2" t="s">
        <v>26</v>
      </c>
      <c r="D2567" s="2" t="s">
        <v>18</v>
      </c>
      <c r="E2567" s="5" t="s">
        <v>281</v>
      </c>
      <c r="F2567" s="3" t="s">
        <v>282</v>
      </c>
      <c r="G2567" s="3" t="s">
        <v>56</v>
      </c>
      <c r="H2567" s="2" t="s">
        <v>22</v>
      </c>
      <c r="I2567" s="2" t="s">
        <v>5567</v>
      </c>
      <c r="J2567" s="3" t="str">
        <f>HYPERLINK("https://www.boe.es/gazeta/dias/1833/01/08/pdfs/GMD-1833-4.pdf#page=1","Abrir facsímil")</f>
        <v>Abrir facsímil</v>
      </c>
      <c r="K2567" s="3" t="s">
        <v>24</v>
      </c>
    </row>
    <row r="2568" spans="1:11" ht="42" customHeight="1">
      <c r="A2568" s="2" t="s">
        <v>5568</v>
      </c>
      <c r="B2568" s="2" t="s">
        <v>5569</v>
      </c>
      <c r="C2568" s="2" t="s">
        <v>33</v>
      </c>
      <c r="D2568" s="2" t="s">
        <v>34</v>
      </c>
      <c r="E2568" s="5" t="s">
        <v>404</v>
      </c>
      <c r="F2568" s="3" t="s">
        <v>405</v>
      </c>
      <c r="G2568" s="3" t="s">
        <v>56</v>
      </c>
      <c r="H2568" s="2" t="s">
        <v>22</v>
      </c>
      <c r="I2568" s="2" t="s">
        <v>5570</v>
      </c>
      <c r="J2568" s="3" t="str">
        <f>HYPERLINK("https://www.boe.es/gazeta/dias/1833/03/16/pdfs/GMD-1833-33.pdf#page=1","Abrir facsímil")</f>
        <v>Abrir facsímil</v>
      </c>
      <c r="K2568" s="3" t="s">
        <v>24</v>
      </c>
    </row>
    <row r="2569" spans="1:11" ht="42" customHeight="1">
      <c r="A2569" s="2" t="s">
        <v>5568</v>
      </c>
      <c r="B2569" s="2" t="s">
        <v>5569</v>
      </c>
      <c r="C2569" s="2" t="s">
        <v>33</v>
      </c>
      <c r="D2569" s="2" t="s">
        <v>34</v>
      </c>
      <c r="E2569" s="5" t="s">
        <v>566</v>
      </c>
      <c r="F2569" s="3" t="s">
        <v>567</v>
      </c>
      <c r="G2569" s="3" t="s">
        <v>21</v>
      </c>
      <c r="H2569" s="2" t="s">
        <v>22</v>
      </c>
      <c r="I2569" s="2" t="s">
        <v>5571</v>
      </c>
      <c r="J2569" s="3" t="str">
        <f>HYPERLINK("https://www.boe.es/gazeta/dias/1833/07/30/pdfs/GMD-1833-92.pdf#page=4","Abrir facsímil")</f>
        <v>Abrir facsímil</v>
      </c>
      <c r="K2569" s="3" t="s">
        <v>24</v>
      </c>
    </row>
    <row r="2570" spans="1:11" ht="42" customHeight="1">
      <c r="A2570" s="2" t="s">
        <v>5568</v>
      </c>
      <c r="B2570" s="2" t="s">
        <v>5569</v>
      </c>
      <c r="C2570" s="2" t="s">
        <v>33</v>
      </c>
      <c r="D2570" s="2" t="s">
        <v>34</v>
      </c>
      <c r="E2570" s="5" t="s">
        <v>466</v>
      </c>
      <c r="F2570" s="3" t="s">
        <v>467</v>
      </c>
      <c r="G2570" s="3" t="s">
        <v>37</v>
      </c>
      <c r="H2570" s="2" t="s">
        <v>22</v>
      </c>
      <c r="I2570" s="2" t="s">
        <v>5572</v>
      </c>
      <c r="J2570" s="3" t="str">
        <f>HYPERLINK("https://www.boe.es/gazeta/dias/1833/10/22/pdfs/GMD-1833-130.pdf#page=2","Abrir facsímil")</f>
        <v>Abrir facsímil</v>
      </c>
      <c r="K2570" s="3" t="s">
        <v>24</v>
      </c>
    </row>
    <row r="2571" spans="1:11" ht="42" customHeight="1">
      <c r="A2571" s="2" t="s">
        <v>5573</v>
      </c>
      <c r="B2571" s="2" t="s">
        <v>5573</v>
      </c>
      <c r="C2571" s="2" t="s">
        <v>33</v>
      </c>
      <c r="D2571" s="2" t="s">
        <v>34</v>
      </c>
      <c r="E2571" s="5" t="s">
        <v>186</v>
      </c>
      <c r="F2571" s="3" t="s">
        <v>187</v>
      </c>
      <c r="G2571" s="3" t="s">
        <v>21</v>
      </c>
      <c r="H2571" s="2" t="s">
        <v>22</v>
      </c>
      <c r="I2571" s="2" t="s">
        <v>5574</v>
      </c>
      <c r="J2571" s="3" t="str">
        <f>HYPERLINK("https://www.boe.es/gazeta/dias/1833/07/02/pdfs/GMD-1833-80.pdf#page=4","Abrir facsímil")</f>
        <v>Abrir facsímil</v>
      </c>
      <c r="K2571" s="3" t="s">
        <v>24</v>
      </c>
    </row>
    <row r="2572" spans="1:11" ht="42" customHeight="1">
      <c r="A2572" s="2" t="s">
        <v>5575</v>
      </c>
      <c r="B2572" s="2" t="s">
        <v>5575</v>
      </c>
      <c r="C2572" s="2" t="s">
        <v>33</v>
      </c>
      <c r="D2572" s="2" t="s">
        <v>34</v>
      </c>
      <c r="E2572" s="5" t="s">
        <v>186</v>
      </c>
      <c r="F2572" s="3" t="s">
        <v>187</v>
      </c>
      <c r="G2572" s="3" t="s">
        <v>89</v>
      </c>
      <c r="H2572" s="2" t="s">
        <v>22</v>
      </c>
      <c r="I2572" s="2" t="s">
        <v>5576</v>
      </c>
      <c r="J2572" s="3" t="str">
        <f>HYPERLINK("https://www.boe.es/gazeta/dias/1833/07/02/pdfs/GMD-1833-80.pdf#page=3","Abrir facsímil")</f>
        <v>Abrir facsímil</v>
      </c>
      <c r="K2572" s="3" t="s">
        <v>24</v>
      </c>
    </row>
    <row r="2573" spans="1:11" ht="42" customHeight="1">
      <c r="A2573" s="2" t="s">
        <v>5577</v>
      </c>
      <c r="B2573" s="2" t="s">
        <v>5577</v>
      </c>
      <c r="C2573" s="2" t="s">
        <v>33</v>
      </c>
      <c r="D2573" s="2" t="s">
        <v>34</v>
      </c>
      <c r="E2573" s="5" t="s">
        <v>186</v>
      </c>
      <c r="F2573" s="3" t="s">
        <v>187</v>
      </c>
      <c r="G2573" s="3" t="s">
        <v>21</v>
      </c>
      <c r="H2573" s="2" t="s">
        <v>22</v>
      </c>
      <c r="I2573" s="2" t="s">
        <v>5578</v>
      </c>
      <c r="J2573" s="3" t="str">
        <f>HYPERLINK("https://www.boe.es/gazeta/dias/1833/07/02/pdfs/GMD-1833-80.pdf#page=4","Abrir facsímil")</f>
        <v>Abrir facsímil</v>
      </c>
      <c r="K2573" s="3" t="s">
        <v>24</v>
      </c>
    </row>
    <row r="2574" spans="1:11" ht="42" customHeight="1">
      <c r="A2574" s="2" t="s">
        <v>5579</v>
      </c>
      <c r="B2574" s="2" t="s">
        <v>5580</v>
      </c>
      <c r="C2574" s="2" t="s">
        <v>207</v>
      </c>
      <c r="D2574" s="2" t="s">
        <v>18</v>
      </c>
      <c r="E2574" s="5" t="s">
        <v>578</v>
      </c>
      <c r="F2574" s="3" t="s">
        <v>579</v>
      </c>
      <c r="G2574" s="3" t="s">
        <v>21</v>
      </c>
      <c r="H2574" s="2" t="s">
        <v>22</v>
      </c>
      <c r="I2574" s="2" t="s">
        <v>5581</v>
      </c>
      <c r="J2574" s="3" t="str">
        <f>HYPERLINK("https://www.boe.es/gazeta/dias/1833/08/22/pdfs/GMD-1833-102.pdf#page=4","Abrir facsímil")</f>
        <v>Abrir facsímil</v>
      </c>
      <c r="K2574" s="3" t="s">
        <v>24</v>
      </c>
    </row>
    <row r="2575" spans="1:11" ht="42" customHeight="1">
      <c r="A2575" s="2" t="s">
        <v>5582</v>
      </c>
      <c r="B2575" s="2" t="s">
        <v>5583</v>
      </c>
      <c r="C2575" s="2" t="s">
        <v>26</v>
      </c>
      <c r="D2575" s="2" t="s">
        <v>18</v>
      </c>
      <c r="E2575" s="5" t="s">
        <v>197</v>
      </c>
      <c r="F2575" s="3" t="s">
        <v>198</v>
      </c>
      <c r="G2575" s="3" t="s">
        <v>21</v>
      </c>
      <c r="H2575" s="2" t="s">
        <v>22</v>
      </c>
      <c r="I2575" s="2" t="s">
        <v>5584</v>
      </c>
      <c r="J2575" s="3" t="str">
        <f>HYPERLINK("https://www.boe.es/gazeta/dias/1833/05/07/pdfs/GMD-1833-56.pdf#page=4","Abrir facsímil")</f>
        <v>Abrir facsímil</v>
      </c>
      <c r="K2575" s="3" t="s">
        <v>24</v>
      </c>
    </row>
    <row r="2576" spans="1:11" ht="42" customHeight="1">
      <c r="A2576" s="2" t="s">
        <v>5585</v>
      </c>
      <c r="B2576" s="2" t="s">
        <v>5586</v>
      </c>
      <c r="C2576" s="2" t="s">
        <v>17</v>
      </c>
      <c r="D2576" s="2" t="s">
        <v>18</v>
      </c>
      <c r="E2576" s="5" t="s">
        <v>399</v>
      </c>
      <c r="F2576" s="3" t="s">
        <v>400</v>
      </c>
      <c r="G2576" s="3" t="s">
        <v>21</v>
      </c>
      <c r="H2576" s="2" t="s">
        <v>22</v>
      </c>
      <c r="I2576" s="2" t="s">
        <v>5587</v>
      </c>
      <c r="J2576" s="3" t="str">
        <f>HYPERLINK("https://www.boe.es/gazeta/dias/1833/05/18/pdfs/GMD-1833-61.pdf#page=4","Abrir facsímil")</f>
        <v>Abrir facsímil</v>
      </c>
      <c r="K2576" s="3" t="s">
        <v>24</v>
      </c>
    </row>
    <row r="2577" spans="1:11" ht="42" customHeight="1">
      <c r="A2577" s="2" t="s">
        <v>5588</v>
      </c>
      <c r="B2577" s="2" t="s">
        <v>5589</v>
      </c>
      <c r="C2577" s="2" t="s">
        <v>26</v>
      </c>
      <c r="D2577" s="2" t="s">
        <v>18</v>
      </c>
      <c r="E2577" s="5" t="s">
        <v>780</v>
      </c>
      <c r="F2577" s="3" t="s">
        <v>781</v>
      </c>
      <c r="G2577" s="3" t="s">
        <v>127</v>
      </c>
      <c r="H2577" s="2" t="s">
        <v>22</v>
      </c>
      <c r="I2577" s="2" t="s">
        <v>5590</v>
      </c>
      <c r="J2577" s="3" t="str">
        <f>HYPERLINK("https://www.boe.es/gazeta/dias/1833/03/07/pdfs/GMD-1833-29.pdf#page=5","Abrir facsímil")</f>
        <v>Abrir facsímil</v>
      </c>
      <c r="K2577" s="3" t="s">
        <v>24</v>
      </c>
    </row>
    <row r="2578" spans="1:11" ht="42" customHeight="1">
      <c r="A2578" s="2" t="s">
        <v>5591</v>
      </c>
      <c r="B2578" s="2" t="s">
        <v>5592</v>
      </c>
      <c r="C2578" s="2" t="s">
        <v>26</v>
      </c>
      <c r="D2578" s="2" t="s">
        <v>18</v>
      </c>
      <c r="E2578" s="5" t="s">
        <v>110</v>
      </c>
      <c r="F2578" s="3" t="s">
        <v>111</v>
      </c>
      <c r="G2578" s="3" t="s">
        <v>21</v>
      </c>
      <c r="H2578" s="2" t="s">
        <v>22</v>
      </c>
      <c r="I2578" s="2" t="s">
        <v>5593</v>
      </c>
      <c r="J2578" s="3" t="str">
        <f>HYPERLINK("https://www.boe.es/gazeta/dias/1833/11/16/pdfs/GMD-1833-143.pdf#page=4","Abrir facsímil")</f>
        <v>Abrir facsímil</v>
      </c>
      <c r="K2578" s="3" t="s">
        <v>24</v>
      </c>
    </row>
    <row r="2579" spans="1:11" ht="42" customHeight="1">
      <c r="A2579" s="2" t="s">
        <v>5594</v>
      </c>
      <c r="B2579" s="2" t="s">
        <v>5595</v>
      </c>
      <c r="C2579" s="2" t="s">
        <v>26</v>
      </c>
      <c r="D2579" s="2" t="s">
        <v>18</v>
      </c>
      <c r="E2579" s="5" t="s">
        <v>259</v>
      </c>
      <c r="F2579" s="3" t="s">
        <v>260</v>
      </c>
      <c r="G2579" s="3" t="s">
        <v>21</v>
      </c>
      <c r="H2579" s="2" t="s">
        <v>38</v>
      </c>
      <c r="I2579" s="2" t="s">
        <v>5596</v>
      </c>
      <c r="J2579" s="3" t="str">
        <f>HYPERLINK("https://www.boe.es/gazeta/dias/1833/02/26/pdfs/GMD-1833-25.pdf#page=4","Abrir facsímil")</f>
        <v>Abrir facsímil</v>
      </c>
      <c r="K2579" s="3" t="s">
        <v>40</v>
      </c>
    </row>
    <row r="2580" spans="1:11" ht="42" customHeight="1">
      <c r="A2580" s="2" t="s">
        <v>5597</v>
      </c>
      <c r="B2580" s="2" t="s">
        <v>5598</v>
      </c>
      <c r="C2580" s="2" t="s">
        <v>33</v>
      </c>
      <c r="D2580" s="2" t="s">
        <v>34</v>
      </c>
      <c r="E2580" s="5" t="s">
        <v>566</v>
      </c>
      <c r="F2580" s="3" t="s">
        <v>567</v>
      </c>
      <c r="G2580" s="3" t="s">
        <v>21</v>
      </c>
      <c r="H2580" s="2" t="s">
        <v>22</v>
      </c>
      <c r="I2580" s="2" t="s">
        <v>5599</v>
      </c>
      <c r="J2580" s="3" t="str">
        <f>HYPERLINK("https://www.boe.es/gazeta/dias/1833/07/30/pdfs/GMD-1833-92.pdf#page=4","Abrir facsímil")</f>
        <v>Abrir facsímil</v>
      </c>
      <c r="K2580" s="3" t="s">
        <v>24</v>
      </c>
    </row>
    <row r="2581" spans="1:11" ht="42" customHeight="1">
      <c r="A2581" s="2" t="s">
        <v>5600</v>
      </c>
      <c r="B2581" s="2" t="s">
        <v>5601</v>
      </c>
      <c r="C2581" s="2" t="s">
        <v>33</v>
      </c>
      <c r="D2581" s="2" t="s">
        <v>34</v>
      </c>
      <c r="E2581" s="5" t="s">
        <v>2600</v>
      </c>
      <c r="F2581" s="3" t="s">
        <v>2601</v>
      </c>
      <c r="G2581" s="3" t="s">
        <v>127</v>
      </c>
      <c r="H2581" s="2" t="s">
        <v>22</v>
      </c>
      <c r="I2581" s="2" t="s">
        <v>5602</v>
      </c>
      <c r="J2581" s="3" t="str">
        <f>HYPERLINK("https://www.boe.es/gazeta/dias/1833/12/10/pdfs/GMD-1833-157.pdf#page=5","Abrir facsímil")</f>
        <v>Abrir facsímil</v>
      </c>
      <c r="K2581" s="3" t="s">
        <v>24</v>
      </c>
    </row>
    <row r="2582" spans="1:11" ht="42" customHeight="1">
      <c r="A2582" s="2" t="s">
        <v>5603</v>
      </c>
      <c r="B2582" s="2" t="s">
        <v>5604</v>
      </c>
      <c r="C2582" s="2" t="s">
        <v>26</v>
      </c>
      <c r="D2582" s="2" t="s">
        <v>18</v>
      </c>
      <c r="E2582" s="5" t="s">
        <v>596</v>
      </c>
      <c r="F2582" s="3" t="s">
        <v>597</v>
      </c>
      <c r="G2582" s="3" t="s">
        <v>37</v>
      </c>
      <c r="H2582" s="2" t="s">
        <v>38</v>
      </c>
      <c r="I2582" s="2" t="s">
        <v>5605</v>
      </c>
      <c r="J2582" s="3" t="str">
        <f>HYPERLINK("https://www.boe.es/gazeta/dias/1833/10/29/pdfs/GMD-1833-134.pdf#page=2","Abrir facsímil")</f>
        <v>Abrir facsímil</v>
      </c>
      <c r="K2582" s="3" t="s">
        <v>40</v>
      </c>
    </row>
    <row r="2583" spans="1:11" ht="42" customHeight="1">
      <c r="A2583" s="2" t="s">
        <v>5606</v>
      </c>
      <c r="B2583" s="2" t="s">
        <v>5607</v>
      </c>
      <c r="C2583" s="2" t="s">
        <v>26</v>
      </c>
      <c r="D2583" s="2" t="s">
        <v>18</v>
      </c>
      <c r="E2583" s="5" t="s">
        <v>208</v>
      </c>
      <c r="F2583" s="3" t="s">
        <v>209</v>
      </c>
      <c r="G2583" s="3" t="s">
        <v>56</v>
      </c>
      <c r="H2583" s="2" t="s">
        <v>22</v>
      </c>
      <c r="I2583" s="2" t="s">
        <v>5608</v>
      </c>
      <c r="J2583" s="3" t="str">
        <f>HYPERLINK("https://www.boe.es/gazeta/dias/1833/01/01/pdfs/GMD-1833-1.pdf#page=1","Abrir facsímil")</f>
        <v>Abrir facsímil</v>
      </c>
      <c r="K2583" s="3" t="s">
        <v>24</v>
      </c>
    </row>
    <row r="2584" spans="1:11" ht="42" customHeight="1">
      <c r="A2584" s="2" t="s">
        <v>5609</v>
      </c>
      <c r="B2584" s="2" t="s">
        <v>5610</v>
      </c>
      <c r="C2584" s="2" t="s">
        <v>33</v>
      </c>
      <c r="D2584" s="2" t="s">
        <v>34</v>
      </c>
      <c r="E2584" s="5" t="s">
        <v>298</v>
      </c>
      <c r="F2584" s="3" t="s">
        <v>299</v>
      </c>
      <c r="G2584" s="3" t="s">
        <v>21</v>
      </c>
      <c r="H2584" s="2" t="s">
        <v>22</v>
      </c>
      <c r="I2584" s="2" t="s">
        <v>5611</v>
      </c>
      <c r="J2584" s="3" t="str">
        <f>HYPERLINK("https://www.boe.es/gazeta/dias/1833/12/26/pdfs/GMD-1833-165.pdf#page=4","Abrir facsímil")</f>
        <v>Abrir facsímil</v>
      </c>
      <c r="K2584" s="3" t="s">
        <v>24</v>
      </c>
    </row>
    <row r="2585" spans="1:11" ht="42" customHeight="1">
      <c r="A2585" s="2" t="s">
        <v>5612</v>
      </c>
      <c r="B2585" s="2" t="s">
        <v>5613</v>
      </c>
      <c r="C2585" s="2" t="s">
        <v>26</v>
      </c>
      <c r="D2585" s="2" t="s">
        <v>18</v>
      </c>
      <c r="E2585" s="5" t="s">
        <v>61</v>
      </c>
      <c r="F2585" s="3" t="s">
        <v>62</v>
      </c>
      <c r="G2585" s="3" t="s">
        <v>89</v>
      </c>
      <c r="H2585" s="2" t="s">
        <v>22</v>
      </c>
      <c r="I2585" s="2" t="s">
        <v>5614</v>
      </c>
      <c r="J2585" s="3" t="str">
        <f>HYPERLINK("https://www.boe.es/gazeta/dias/1833/10/15/pdfs/GMD-1833-126.pdf#page=3","Abrir facsímil")</f>
        <v>Abrir facsímil</v>
      </c>
      <c r="K2585" s="3" t="s">
        <v>24</v>
      </c>
    </row>
    <row r="2586" spans="1:11" ht="42" customHeight="1">
      <c r="A2586" s="2" t="s">
        <v>5615</v>
      </c>
      <c r="B2586" s="2" t="s">
        <v>5616</v>
      </c>
      <c r="C2586" s="2" t="s">
        <v>26</v>
      </c>
      <c r="D2586" s="2" t="s">
        <v>18</v>
      </c>
      <c r="E2586" s="5" t="s">
        <v>551</v>
      </c>
      <c r="F2586" s="3" t="s">
        <v>552</v>
      </c>
      <c r="G2586" s="3" t="s">
        <v>21</v>
      </c>
      <c r="H2586" s="2" t="s">
        <v>22</v>
      </c>
      <c r="I2586" s="2" t="s">
        <v>5617</v>
      </c>
      <c r="J2586" s="3" t="str">
        <f>HYPERLINK("https://www.boe.es/gazeta/dias/1833/06/27/pdfs/GMD-1833-78.pdf#page=4","Abrir facsímil")</f>
        <v>Abrir facsímil</v>
      </c>
      <c r="K2586" s="3" t="s">
        <v>24</v>
      </c>
    </row>
    <row r="2587" spans="1:11" ht="42" customHeight="1">
      <c r="A2587" s="2" t="s">
        <v>5615</v>
      </c>
      <c r="B2587" s="2" t="s">
        <v>5616</v>
      </c>
      <c r="C2587" s="2" t="s">
        <v>49</v>
      </c>
      <c r="D2587" s="2" t="s">
        <v>50</v>
      </c>
      <c r="E2587" s="5" t="s">
        <v>298</v>
      </c>
      <c r="F2587" s="3" t="s">
        <v>299</v>
      </c>
      <c r="G2587" s="3" t="s">
        <v>21</v>
      </c>
      <c r="H2587" s="2" t="s">
        <v>22</v>
      </c>
      <c r="I2587" s="2" t="s">
        <v>5618</v>
      </c>
      <c r="J2587" s="3" t="str">
        <f>HYPERLINK("https://www.boe.es/gazeta/dias/1833/12/26/pdfs/GMD-1833-165.pdf#page=4","Abrir facsímil")</f>
        <v>Abrir facsímil</v>
      </c>
      <c r="K2587" s="3" t="s">
        <v>24</v>
      </c>
    </row>
    <row r="2588" spans="1:11" ht="42" customHeight="1">
      <c r="A2588" s="2" t="s">
        <v>5619</v>
      </c>
      <c r="B2588" s="2" t="s">
        <v>5620</v>
      </c>
      <c r="C2588" s="2" t="s">
        <v>33</v>
      </c>
      <c r="D2588" s="2" t="s">
        <v>34</v>
      </c>
      <c r="E2588" s="5" t="s">
        <v>452</v>
      </c>
      <c r="F2588" s="3" t="s">
        <v>453</v>
      </c>
      <c r="G2588" s="3" t="s">
        <v>21</v>
      </c>
      <c r="H2588" s="2" t="s">
        <v>22</v>
      </c>
      <c r="I2588" s="2" t="s">
        <v>5621</v>
      </c>
      <c r="J2588" s="3" t="str">
        <f>HYPERLINK("https://www.boe.es/gazeta/dias/1833/12/17/pdfs/GMD-1833-161.pdf#page=4","Abrir facsímil")</f>
        <v>Abrir facsímil</v>
      </c>
      <c r="K2588" s="3" t="s">
        <v>24</v>
      </c>
    </row>
    <row r="2589" spans="1:11" ht="42" customHeight="1">
      <c r="A2589" s="2" t="s">
        <v>5622</v>
      </c>
      <c r="B2589" s="2" t="s">
        <v>5623</v>
      </c>
      <c r="C2589" s="2" t="s">
        <v>33</v>
      </c>
      <c r="D2589" s="2" t="s">
        <v>34</v>
      </c>
      <c r="E2589" s="5" t="s">
        <v>338</v>
      </c>
      <c r="F2589" s="3" t="s">
        <v>339</v>
      </c>
      <c r="G2589" s="3" t="s">
        <v>21</v>
      </c>
      <c r="H2589" s="2" t="s">
        <v>22</v>
      </c>
      <c r="I2589" s="2" t="s">
        <v>5624</v>
      </c>
      <c r="J2589" s="3" t="str">
        <f>HYPERLINK("https://www.boe.es/gazeta/dias/1833/12/31/pdfs/GMD-1833-167.pdf#page=4","Abrir facsímil")</f>
        <v>Abrir facsímil</v>
      </c>
      <c r="K2589" s="3" t="s">
        <v>24</v>
      </c>
    </row>
    <row r="2590" spans="1:11" ht="42" customHeight="1">
      <c r="A2590" s="2" t="s">
        <v>5625</v>
      </c>
      <c r="B2590" s="2" t="s">
        <v>5625</v>
      </c>
      <c r="C2590" s="2" t="s">
        <v>33</v>
      </c>
      <c r="D2590" s="2" t="s">
        <v>34</v>
      </c>
      <c r="E2590" s="5" t="s">
        <v>155</v>
      </c>
      <c r="F2590" s="3" t="s">
        <v>156</v>
      </c>
      <c r="G2590" s="3" t="s">
        <v>56</v>
      </c>
      <c r="H2590" s="2" t="s">
        <v>22</v>
      </c>
      <c r="I2590" s="2" t="s">
        <v>5626</v>
      </c>
      <c r="J2590" s="3" t="str">
        <f>HYPERLINK("https://www.boe.es/gazeta/dias/1833/08/01/pdfs/GMD-1833-93.pdf#page=1","Abrir facsímil")</f>
        <v>Abrir facsímil</v>
      </c>
      <c r="K2590" s="3" t="s">
        <v>24</v>
      </c>
    </row>
    <row r="2591" spans="1:11" ht="42" customHeight="1">
      <c r="A2591" s="2" t="s">
        <v>5627</v>
      </c>
      <c r="B2591" s="2" t="s">
        <v>5627</v>
      </c>
      <c r="C2591" s="2" t="s">
        <v>207</v>
      </c>
      <c r="D2591" s="2" t="s">
        <v>18</v>
      </c>
      <c r="E2591" s="5" t="s">
        <v>35</v>
      </c>
      <c r="F2591" s="3" t="s">
        <v>36</v>
      </c>
      <c r="G2591" s="3" t="s">
        <v>175</v>
      </c>
      <c r="H2591" s="2" t="s">
        <v>22</v>
      </c>
      <c r="I2591" s="2" t="s">
        <v>5628</v>
      </c>
      <c r="J2591" s="3" t="str">
        <f>HYPERLINK("https://www.boe.es/gazeta/dias/1833/02/28/pdfs/GMD-1833-26.pdf#page=7","Abrir facsímil")</f>
        <v>Abrir facsímil</v>
      </c>
      <c r="K2591" s="3" t="s">
        <v>24</v>
      </c>
    </row>
    <row r="2592" spans="1:11" ht="42" customHeight="1">
      <c r="A2592" s="2" t="s">
        <v>5627</v>
      </c>
      <c r="B2592" s="2" t="s">
        <v>5627</v>
      </c>
      <c r="C2592" s="2" t="s">
        <v>33</v>
      </c>
      <c r="D2592" s="2" t="s">
        <v>34</v>
      </c>
      <c r="E2592" s="5" t="s">
        <v>671</v>
      </c>
      <c r="F2592" s="3" t="s">
        <v>672</v>
      </c>
      <c r="G2592" s="3" t="s">
        <v>45</v>
      </c>
      <c r="H2592" s="2" t="s">
        <v>22</v>
      </c>
      <c r="I2592" s="2" t="s">
        <v>5629</v>
      </c>
      <c r="J2592" s="3" t="str">
        <f>HYPERLINK("https://www.boe.es/gazeta/dias/1833/11/28/pdfs/GMD-1833-151.pdf#page=6","Abrir facsímil")</f>
        <v>Abrir facsímil</v>
      </c>
      <c r="K2592" s="3" t="s">
        <v>24</v>
      </c>
    </row>
    <row r="2593" spans="1:11" ht="42" customHeight="1">
      <c r="A2593" s="2" t="s">
        <v>5630</v>
      </c>
      <c r="B2593" s="2" t="s">
        <v>5630</v>
      </c>
      <c r="C2593" s="2" t="s">
        <v>33</v>
      </c>
      <c r="D2593" s="2" t="s">
        <v>34</v>
      </c>
      <c r="E2593" s="5" t="s">
        <v>364</v>
      </c>
      <c r="F2593" s="3" t="s">
        <v>365</v>
      </c>
      <c r="G2593" s="3" t="s">
        <v>2634</v>
      </c>
      <c r="H2593" s="2" t="s">
        <v>22</v>
      </c>
      <c r="I2593" s="2" t="s">
        <v>5631</v>
      </c>
      <c r="J2593" s="3" t="str">
        <f>HYPERLINK("https://www.boe.es/gazeta/dias/1833/11/07/pdfs/GMD-1833-139.pdf#page=5","Abrir facsímil")</f>
        <v>Abrir facsímil</v>
      </c>
      <c r="K2593" s="3" t="s">
        <v>24</v>
      </c>
    </row>
    <row r="2594" spans="1:11" ht="42" customHeight="1">
      <c r="A2594" s="2" t="s">
        <v>5630</v>
      </c>
      <c r="B2594" s="2" t="s">
        <v>5630</v>
      </c>
      <c r="C2594" s="2" t="s">
        <v>33</v>
      </c>
      <c r="D2594" s="2" t="s">
        <v>34</v>
      </c>
      <c r="E2594" s="5" t="s">
        <v>110</v>
      </c>
      <c r="F2594" s="3" t="s">
        <v>111</v>
      </c>
      <c r="G2594" s="3" t="s">
        <v>45</v>
      </c>
      <c r="H2594" s="2" t="s">
        <v>22</v>
      </c>
      <c r="I2594" s="2" t="s">
        <v>5632</v>
      </c>
      <c r="J2594" s="3" t="str">
        <f>HYPERLINK("https://www.boe.es/gazeta/dias/1833/11/16/pdfs/GMD-1833-143.pdf#page=6","Abrir facsímil")</f>
        <v>Abrir facsímil</v>
      </c>
      <c r="K2594" s="3" t="s">
        <v>24</v>
      </c>
    </row>
    <row r="2595" spans="1:11" ht="42" customHeight="1">
      <c r="A2595" s="2" t="s">
        <v>5630</v>
      </c>
      <c r="B2595" s="2" t="s">
        <v>5630</v>
      </c>
      <c r="C2595" s="2" t="s">
        <v>33</v>
      </c>
      <c r="D2595" s="2" t="s">
        <v>34</v>
      </c>
      <c r="E2595" s="5" t="s">
        <v>409</v>
      </c>
      <c r="F2595" s="3" t="s">
        <v>410</v>
      </c>
      <c r="G2595" s="3" t="s">
        <v>127</v>
      </c>
      <c r="H2595" s="2" t="s">
        <v>22</v>
      </c>
      <c r="I2595" s="2" t="s">
        <v>5633</v>
      </c>
      <c r="J2595" s="3" t="str">
        <f>HYPERLINK("https://www.boe.es/gazeta/dias/1833/11/23/pdfs/GMD-1833-147.pdf#page=5","Abrir facsímil")</f>
        <v>Abrir facsímil</v>
      </c>
      <c r="K2595" s="3" t="s">
        <v>24</v>
      </c>
    </row>
    <row r="2596" spans="1:11" ht="42" customHeight="1">
      <c r="A2596" s="2" t="s">
        <v>5630</v>
      </c>
      <c r="B2596" s="2" t="s">
        <v>5630</v>
      </c>
      <c r="C2596" s="2" t="s">
        <v>33</v>
      </c>
      <c r="D2596" s="2" t="s">
        <v>191</v>
      </c>
      <c r="E2596" s="5" t="s">
        <v>1377</v>
      </c>
      <c r="F2596" s="3" t="s">
        <v>1378</v>
      </c>
      <c r="G2596" s="3" t="s">
        <v>56</v>
      </c>
      <c r="H2596" s="2" t="s">
        <v>22</v>
      </c>
      <c r="I2596" s="2" t="s">
        <v>5634</v>
      </c>
      <c r="J2596" s="3" t="str">
        <f>HYPERLINK("https://www.boe.es/gazeta/dias/1833/11/25/pdfs/GMD-1833-149E.pdf#page=1","Abrir facsímil")</f>
        <v>Abrir facsímil</v>
      </c>
      <c r="K2596" s="3" t="s">
        <v>24</v>
      </c>
    </row>
    <row r="2597" spans="1:11" ht="42" customHeight="1">
      <c r="A2597" s="2" t="s">
        <v>5630</v>
      </c>
      <c r="B2597" s="2" t="s">
        <v>5630</v>
      </c>
      <c r="C2597" s="2" t="s">
        <v>33</v>
      </c>
      <c r="D2597" s="2" t="s">
        <v>34</v>
      </c>
      <c r="E2597" s="5" t="s">
        <v>2600</v>
      </c>
      <c r="F2597" s="3" t="s">
        <v>2601</v>
      </c>
      <c r="G2597" s="3" t="s">
        <v>127</v>
      </c>
      <c r="H2597" s="2" t="s">
        <v>22</v>
      </c>
      <c r="I2597" s="2" t="s">
        <v>5635</v>
      </c>
      <c r="J2597" s="3" t="str">
        <f>HYPERLINK("https://www.boe.es/gazeta/dias/1833/12/10/pdfs/GMD-1833-157.pdf#page=5","Abrir facsímil")</f>
        <v>Abrir facsímil</v>
      </c>
      <c r="K2597" s="3" t="s">
        <v>24</v>
      </c>
    </row>
    <row r="2598" spans="1:11" ht="42" customHeight="1">
      <c r="A2598" s="2" t="s">
        <v>5630</v>
      </c>
      <c r="B2598" s="2" t="s">
        <v>5630</v>
      </c>
      <c r="C2598" s="2" t="s">
        <v>33</v>
      </c>
      <c r="D2598" s="2" t="s">
        <v>34</v>
      </c>
      <c r="E2598" s="5" t="s">
        <v>452</v>
      </c>
      <c r="F2598" s="3" t="s">
        <v>453</v>
      </c>
      <c r="G2598" s="3" t="s">
        <v>127</v>
      </c>
      <c r="H2598" s="2" t="s">
        <v>22</v>
      </c>
      <c r="I2598" s="2" t="s">
        <v>5636</v>
      </c>
      <c r="J2598" s="3" t="str">
        <f>HYPERLINK("https://www.boe.es/gazeta/dias/1833/12/17/pdfs/GMD-1833-161.pdf#page=5","Abrir facsímil")</f>
        <v>Abrir facsímil</v>
      </c>
      <c r="K2598" s="3" t="s">
        <v>24</v>
      </c>
    </row>
    <row r="2599" spans="1:11" ht="42" customHeight="1">
      <c r="A2599" s="2" t="s">
        <v>5630</v>
      </c>
      <c r="B2599" s="2" t="s">
        <v>5630</v>
      </c>
      <c r="C2599" s="2" t="s">
        <v>33</v>
      </c>
      <c r="D2599" s="2" t="s">
        <v>34</v>
      </c>
      <c r="E2599" s="5" t="s">
        <v>338</v>
      </c>
      <c r="F2599" s="3" t="s">
        <v>339</v>
      </c>
      <c r="G2599" s="3" t="s">
        <v>21</v>
      </c>
      <c r="H2599" s="2" t="s">
        <v>22</v>
      </c>
      <c r="I2599" s="2" t="s">
        <v>5637</v>
      </c>
      <c r="J2599" s="3" t="str">
        <f>HYPERLINK("https://www.boe.es/gazeta/dias/1833/12/31/pdfs/GMD-1833-167.pdf#page=4","Abrir facsímil")</f>
        <v>Abrir facsímil</v>
      </c>
      <c r="K2599" s="3" t="s">
        <v>24</v>
      </c>
    </row>
    <row r="2600" spans="1:11" ht="42" customHeight="1">
      <c r="A2600" s="2" t="s">
        <v>5638</v>
      </c>
      <c r="B2600" s="2" t="s">
        <v>5639</v>
      </c>
      <c r="C2600" s="2" t="s">
        <v>33</v>
      </c>
      <c r="D2600" s="2" t="s">
        <v>191</v>
      </c>
      <c r="E2600" s="5" t="s">
        <v>4728</v>
      </c>
      <c r="F2600" s="3" t="s">
        <v>4729</v>
      </c>
      <c r="G2600" s="3" t="s">
        <v>56</v>
      </c>
      <c r="H2600" s="2" t="s">
        <v>22</v>
      </c>
      <c r="I2600" s="2" t="s">
        <v>5640</v>
      </c>
      <c r="J2600" s="3" t="str">
        <f>HYPERLINK("https://www.boe.es/gazeta/dias/1833/10/16/pdfs/GMD-1833-127E.pdf#page=1","Abrir facsímil")</f>
        <v>Abrir facsímil</v>
      </c>
      <c r="K2600" s="3" t="s">
        <v>24</v>
      </c>
    </row>
    <row r="2601" spans="1:11" ht="42" customHeight="1">
      <c r="A2601" s="2" t="s">
        <v>5638</v>
      </c>
      <c r="B2601" s="2" t="s">
        <v>5639</v>
      </c>
      <c r="C2601" s="2" t="s">
        <v>33</v>
      </c>
      <c r="D2601" s="2" t="s">
        <v>34</v>
      </c>
      <c r="E2601" s="5" t="s">
        <v>841</v>
      </c>
      <c r="F2601" s="3" t="s">
        <v>842</v>
      </c>
      <c r="G2601" s="3" t="s">
        <v>127</v>
      </c>
      <c r="H2601" s="2" t="s">
        <v>22</v>
      </c>
      <c r="I2601" s="2" t="s">
        <v>5641</v>
      </c>
      <c r="J2601" s="3" t="str">
        <f>HYPERLINK("https://www.boe.es/gazeta/dias/1833/11/02/pdfs/GMD-1833-137.pdf#page=5","Abrir facsímil")</f>
        <v>Abrir facsímil</v>
      </c>
      <c r="K2601" s="3" t="s">
        <v>24</v>
      </c>
    </row>
    <row r="2602" spans="1:11" ht="42" customHeight="1">
      <c r="A2602" s="2" t="s">
        <v>5638</v>
      </c>
      <c r="B2602" s="2" t="s">
        <v>5639</v>
      </c>
      <c r="C2602" s="2" t="s">
        <v>33</v>
      </c>
      <c r="D2602" s="2" t="s">
        <v>34</v>
      </c>
      <c r="E2602" s="5" t="s">
        <v>364</v>
      </c>
      <c r="F2602" s="3" t="s">
        <v>365</v>
      </c>
      <c r="G2602" s="3" t="s">
        <v>2634</v>
      </c>
      <c r="H2602" s="2" t="s">
        <v>22</v>
      </c>
      <c r="I2602" s="2" t="s">
        <v>5642</v>
      </c>
      <c r="J2602" s="3" t="str">
        <f>HYPERLINK("https://www.boe.es/gazeta/dias/1833/11/07/pdfs/GMD-1833-139.pdf#page=5","Abrir facsímil")</f>
        <v>Abrir facsímil</v>
      </c>
      <c r="K2602" s="3" t="s">
        <v>24</v>
      </c>
    </row>
    <row r="2603" spans="1:11" ht="42" customHeight="1">
      <c r="A2603" s="2" t="s">
        <v>5638</v>
      </c>
      <c r="B2603" s="2" t="s">
        <v>5639</v>
      </c>
      <c r="C2603" s="2" t="s">
        <v>49</v>
      </c>
      <c r="D2603" s="2" t="s">
        <v>50</v>
      </c>
      <c r="E2603" s="5" t="s">
        <v>110</v>
      </c>
      <c r="F2603" s="3" t="s">
        <v>111</v>
      </c>
      <c r="G2603" s="3" t="s">
        <v>45</v>
      </c>
      <c r="H2603" s="2" t="s">
        <v>22</v>
      </c>
      <c r="I2603" s="2" t="s">
        <v>5643</v>
      </c>
      <c r="J2603" s="3" t="str">
        <f>HYPERLINK("https://www.boe.es/gazeta/dias/1833/11/16/pdfs/GMD-1833-143.pdf#page=6","Abrir facsímil")</f>
        <v>Abrir facsímil</v>
      </c>
      <c r="K2603" s="3" t="s">
        <v>24</v>
      </c>
    </row>
    <row r="2604" spans="1:11" ht="42" customHeight="1">
      <c r="A2604" s="2" t="s">
        <v>5638</v>
      </c>
      <c r="B2604" s="2" t="s">
        <v>5639</v>
      </c>
      <c r="C2604" s="2" t="s">
        <v>26</v>
      </c>
      <c r="D2604" s="2" t="s">
        <v>191</v>
      </c>
      <c r="E2604" s="5" t="s">
        <v>1377</v>
      </c>
      <c r="F2604" s="3" t="s">
        <v>1378</v>
      </c>
      <c r="G2604" s="3" t="s">
        <v>56</v>
      </c>
      <c r="H2604" s="2" t="s">
        <v>22</v>
      </c>
      <c r="I2604" s="2" t="s">
        <v>5644</v>
      </c>
      <c r="J2604" s="3" t="str">
        <f>HYPERLINK("https://www.boe.es/gazeta/dias/1833/11/25/pdfs/GMD-1833-149E.pdf#page=1","Abrir facsímil")</f>
        <v>Abrir facsímil</v>
      </c>
      <c r="K2604" s="3" t="s">
        <v>24</v>
      </c>
    </row>
    <row r="2605" spans="1:11" ht="42" customHeight="1">
      <c r="A2605" s="2" t="s">
        <v>5645</v>
      </c>
      <c r="B2605" s="2" t="s">
        <v>5646</v>
      </c>
      <c r="C2605" s="2" t="s">
        <v>33</v>
      </c>
      <c r="D2605" s="2" t="s">
        <v>34</v>
      </c>
      <c r="E2605" s="5" t="s">
        <v>364</v>
      </c>
      <c r="F2605" s="3" t="s">
        <v>365</v>
      </c>
      <c r="G2605" s="3" t="s">
        <v>2634</v>
      </c>
      <c r="H2605" s="2" t="s">
        <v>22</v>
      </c>
      <c r="I2605" s="2" t="s">
        <v>5647</v>
      </c>
      <c r="J2605" s="3" t="str">
        <f>HYPERLINK("https://www.boe.es/gazeta/dias/1833/11/07/pdfs/GMD-1833-139.pdf#page=5","Abrir facsímil")</f>
        <v>Abrir facsímil</v>
      </c>
      <c r="K2605" s="3" t="s">
        <v>24</v>
      </c>
    </row>
    <row r="2606" spans="1:11" ht="42" customHeight="1">
      <c r="A2606" s="2" t="s">
        <v>5648</v>
      </c>
      <c r="B2606" s="2" t="s">
        <v>5649</v>
      </c>
      <c r="C2606" s="2" t="s">
        <v>33</v>
      </c>
      <c r="D2606" s="2" t="s">
        <v>34</v>
      </c>
      <c r="E2606" s="5" t="s">
        <v>1371</v>
      </c>
      <c r="F2606" s="3" t="s">
        <v>1372</v>
      </c>
      <c r="G2606" s="3" t="s">
        <v>1373</v>
      </c>
      <c r="H2606" s="2" t="s">
        <v>38</v>
      </c>
      <c r="I2606" s="2" t="s">
        <v>5650</v>
      </c>
      <c r="J2606" s="3" t="str">
        <f>HYPERLINK("https://www.boe.es/gazeta/dias/1833/10/17/pdfs/GMD-1833-128.pdf#page=3","Abrir facsímil")</f>
        <v>Abrir facsímil</v>
      </c>
      <c r="K2606" s="3" t="s">
        <v>40</v>
      </c>
    </row>
    <row r="2607" spans="1:11" ht="42" customHeight="1">
      <c r="A2607" s="2" t="s">
        <v>5651</v>
      </c>
      <c r="B2607" s="2" t="s">
        <v>5651</v>
      </c>
      <c r="C2607" s="2" t="s">
        <v>49</v>
      </c>
      <c r="D2607" s="2" t="s">
        <v>50</v>
      </c>
      <c r="E2607" s="5" t="s">
        <v>1125</v>
      </c>
      <c r="F2607" s="3" t="s">
        <v>1126</v>
      </c>
      <c r="G2607" s="3" t="s">
        <v>89</v>
      </c>
      <c r="H2607" s="2" t="s">
        <v>22</v>
      </c>
      <c r="I2607" s="2" t="s">
        <v>5652</v>
      </c>
      <c r="J2607" s="3" t="str">
        <f>HYPERLINK("https://www.boe.es/gazeta/dias/1833/04/30/pdfs/GMD-1833-53.pdf#page=3","Abrir facsímil")</f>
        <v>Abrir facsímil</v>
      </c>
      <c r="K2607" s="3" t="s">
        <v>24</v>
      </c>
    </row>
    <row r="2608" spans="1:11" ht="42" customHeight="1">
      <c r="A2608" s="2" t="s">
        <v>5653</v>
      </c>
      <c r="B2608" s="2" t="s">
        <v>5654</v>
      </c>
      <c r="C2608" s="2" t="s">
        <v>33</v>
      </c>
      <c r="D2608" s="2" t="s">
        <v>34</v>
      </c>
      <c r="E2608" s="5" t="s">
        <v>561</v>
      </c>
      <c r="F2608" s="3" t="s">
        <v>562</v>
      </c>
      <c r="G2608" s="3" t="s">
        <v>89</v>
      </c>
      <c r="H2608" s="2" t="s">
        <v>22</v>
      </c>
      <c r="I2608" s="2" t="s">
        <v>5655</v>
      </c>
      <c r="J2608" s="3" t="str">
        <f>HYPERLINK("https://www.boe.es/gazeta/dias/1833/07/20/pdfs/GMD-1833-88.pdf#page=3","Abrir facsímil")</f>
        <v>Abrir facsímil</v>
      </c>
      <c r="K2608" s="3" t="s">
        <v>24</v>
      </c>
    </row>
    <row r="2609" spans="1:11" ht="42" customHeight="1">
      <c r="A2609" s="2" t="s">
        <v>5656</v>
      </c>
      <c r="B2609" s="2" t="s">
        <v>5657</v>
      </c>
      <c r="C2609" s="2" t="s">
        <v>207</v>
      </c>
      <c r="D2609" s="2" t="s">
        <v>18</v>
      </c>
      <c r="E2609" s="5" t="s">
        <v>1411</v>
      </c>
      <c r="F2609" s="3" t="s">
        <v>1412</v>
      </c>
      <c r="G2609" s="3" t="s">
        <v>21</v>
      </c>
      <c r="H2609" s="2" t="s">
        <v>22</v>
      </c>
      <c r="I2609" s="2" t="s">
        <v>5658</v>
      </c>
      <c r="J2609" s="3" t="str">
        <f>HYPERLINK("https://www.boe.es/gazeta/dias/1833/03/05/pdfs/GMD-1833-28.pdf#page=4","Abrir facsímil")</f>
        <v>Abrir facsímil</v>
      </c>
      <c r="K2609" s="3" t="s">
        <v>24</v>
      </c>
    </row>
    <row r="2610" spans="1:11" ht="42" customHeight="1">
      <c r="A2610" s="2" t="s">
        <v>5659</v>
      </c>
      <c r="B2610" s="2" t="s">
        <v>5659</v>
      </c>
      <c r="C2610" s="2" t="s">
        <v>49</v>
      </c>
      <c r="D2610" s="2" t="s">
        <v>50</v>
      </c>
      <c r="E2610" s="5" t="s">
        <v>192</v>
      </c>
      <c r="F2610" s="3" t="s">
        <v>218</v>
      </c>
      <c r="G2610" s="3" t="s">
        <v>219</v>
      </c>
      <c r="H2610" s="2" t="s">
        <v>22</v>
      </c>
      <c r="I2610" s="2" t="s">
        <v>5660</v>
      </c>
      <c r="J2610" s="3" t="str">
        <f>HYPERLINK("https://www.boe.es/gazeta/dias/1833/12/14/pdfs/GMD-1833-159.pdf#page=4","Abrir facsímil")</f>
        <v>Abrir facsímil</v>
      </c>
      <c r="K2610" s="3" t="s">
        <v>24</v>
      </c>
    </row>
    <row r="2611" spans="1:11" ht="42" customHeight="1">
      <c r="A2611" s="2" t="s">
        <v>5661</v>
      </c>
      <c r="B2611" s="2" t="s">
        <v>5662</v>
      </c>
      <c r="C2611" s="2" t="s">
        <v>131</v>
      </c>
      <c r="D2611" s="2" t="s">
        <v>18</v>
      </c>
      <c r="E2611" s="5" t="s">
        <v>623</v>
      </c>
      <c r="F2611" s="3" t="s">
        <v>624</v>
      </c>
      <c r="G2611" s="3" t="s">
        <v>127</v>
      </c>
      <c r="H2611" s="2" t="s">
        <v>38</v>
      </c>
      <c r="I2611" s="2" t="s">
        <v>5663</v>
      </c>
      <c r="J2611" s="3" t="str">
        <f>HYPERLINK("https://www.boe.es/gazeta/dias/1833/09/17/pdfs/GMD-1833-113.pdf#page=5","Abrir facsímil")</f>
        <v>Abrir facsímil</v>
      </c>
      <c r="K2611" s="3" t="s">
        <v>40</v>
      </c>
    </row>
    <row r="2612" spans="1:11" ht="42" customHeight="1">
      <c r="A2612" s="2" t="s">
        <v>5664</v>
      </c>
      <c r="B2612" s="2" t="s">
        <v>5665</v>
      </c>
      <c r="C2612" s="2" t="s">
        <v>26</v>
      </c>
      <c r="D2612" s="2" t="s">
        <v>18</v>
      </c>
      <c r="E2612" s="5" t="s">
        <v>581</v>
      </c>
      <c r="F2612" s="3" t="s">
        <v>582</v>
      </c>
      <c r="G2612" s="3" t="s">
        <v>56</v>
      </c>
      <c r="H2612" s="2" t="s">
        <v>22</v>
      </c>
      <c r="I2612" s="2" t="s">
        <v>5666</v>
      </c>
      <c r="J2612" s="3" t="str">
        <f>HYPERLINK("https://www.boe.es/gazeta/dias/1833/08/27/pdfs/GMD-1833-104.pdf#page=1","Abrir facsímil")</f>
        <v>Abrir facsímil</v>
      </c>
      <c r="K2612" s="3" t="s">
        <v>24</v>
      </c>
    </row>
    <row r="2613" spans="1:11" ht="42" customHeight="1">
      <c r="A2613" s="2" t="s">
        <v>5667</v>
      </c>
      <c r="B2613" s="2" t="s">
        <v>5667</v>
      </c>
      <c r="C2613" s="2" t="s">
        <v>33</v>
      </c>
      <c r="D2613" s="2" t="s">
        <v>34</v>
      </c>
      <c r="E2613" s="5" t="s">
        <v>927</v>
      </c>
      <c r="F2613" s="3" t="s">
        <v>928</v>
      </c>
      <c r="G2613" s="3" t="s">
        <v>5668</v>
      </c>
      <c r="H2613" s="2" t="s">
        <v>22</v>
      </c>
      <c r="I2613" s="2" t="s">
        <v>5669</v>
      </c>
      <c r="J2613" s="3" t="str">
        <f>HYPERLINK("https://www.boe.es/gazeta/dias/1833/10/01/pdfs/GMD-1833-120.pdf#page=2","Abrir facsímil")</f>
        <v>Abrir facsímil</v>
      </c>
      <c r="K2613" s="3" t="s">
        <v>24</v>
      </c>
    </row>
    <row r="2614" spans="1:11" ht="42" customHeight="1">
      <c r="A2614" s="2" t="s">
        <v>5670</v>
      </c>
      <c r="B2614" s="2" t="s">
        <v>5670</v>
      </c>
      <c r="C2614" s="2" t="s">
        <v>26</v>
      </c>
      <c r="D2614" s="2" t="s">
        <v>18</v>
      </c>
      <c r="E2614" s="5" t="s">
        <v>137</v>
      </c>
      <c r="F2614" s="3" t="s">
        <v>138</v>
      </c>
      <c r="G2614" s="3" t="s">
        <v>21</v>
      </c>
      <c r="H2614" s="2" t="s">
        <v>22</v>
      </c>
      <c r="I2614" s="2" t="s">
        <v>5671</v>
      </c>
      <c r="J2614" s="3" t="str">
        <f>HYPERLINK("https://www.boe.es/gazeta/dias/1833/03/12/pdfs/GMD-1833-31.pdf#page=4","Abrir facsímil")</f>
        <v>Abrir facsímil</v>
      </c>
      <c r="K2614" s="3" t="s">
        <v>24</v>
      </c>
    </row>
    <row r="2615" spans="1:11" ht="42" customHeight="1">
      <c r="A2615" s="2" t="s">
        <v>5670</v>
      </c>
      <c r="B2615" s="2" t="s">
        <v>5670</v>
      </c>
      <c r="C2615" s="2" t="s">
        <v>33</v>
      </c>
      <c r="D2615" s="2" t="s">
        <v>34</v>
      </c>
      <c r="E2615" s="5" t="s">
        <v>528</v>
      </c>
      <c r="F2615" s="3" t="s">
        <v>529</v>
      </c>
      <c r="G2615" s="3" t="s">
        <v>21</v>
      </c>
      <c r="H2615" s="2" t="s">
        <v>22</v>
      </c>
      <c r="I2615" s="2" t="s">
        <v>5672</v>
      </c>
      <c r="J2615" s="3" t="str">
        <f>HYPERLINK("https://www.boe.es/gazeta/dias/1833/05/04/pdfs/GMD-1833-55.pdf#page=4","Abrir facsímil")</f>
        <v>Abrir facsímil</v>
      </c>
      <c r="K2615" s="3" t="s">
        <v>24</v>
      </c>
    </row>
    <row r="2616" spans="1:11" ht="42" customHeight="1">
      <c r="A2616" s="2" t="s">
        <v>5673</v>
      </c>
      <c r="B2616" s="2" t="s">
        <v>5673</v>
      </c>
      <c r="C2616" s="2" t="s">
        <v>26</v>
      </c>
      <c r="D2616" s="2" t="s">
        <v>18</v>
      </c>
      <c r="E2616" s="5" t="s">
        <v>266</v>
      </c>
      <c r="F2616" s="3" t="s">
        <v>267</v>
      </c>
      <c r="G2616" s="3" t="s">
        <v>21</v>
      </c>
      <c r="H2616" s="2" t="s">
        <v>22</v>
      </c>
      <c r="I2616" s="2" t="s">
        <v>5674</v>
      </c>
      <c r="J2616" s="3" t="str">
        <f>HYPERLINK("https://www.boe.es/gazeta/dias/1833/10/05/pdfs/GMD-1833-122.pdf#page=4","Abrir facsímil")</f>
        <v>Abrir facsímil</v>
      </c>
      <c r="K2616" s="3" t="s">
        <v>24</v>
      </c>
    </row>
    <row r="2617" spans="1:11" ht="42" customHeight="1">
      <c r="A2617" s="2" t="s">
        <v>5670</v>
      </c>
      <c r="B2617" s="2" t="s">
        <v>5670</v>
      </c>
      <c r="C2617" s="2" t="s">
        <v>33</v>
      </c>
      <c r="D2617" s="2" t="s">
        <v>34</v>
      </c>
      <c r="E2617" s="5" t="s">
        <v>478</v>
      </c>
      <c r="F2617" s="3" t="s">
        <v>479</v>
      </c>
      <c r="G2617" s="3" t="s">
        <v>45</v>
      </c>
      <c r="H2617" s="2" t="s">
        <v>22</v>
      </c>
      <c r="I2617" s="2" t="s">
        <v>5675</v>
      </c>
      <c r="J2617" s="3" t="str">
        <f>HYPERLINK("https://www.boe.es/gazeta/dias/1833/10/19/pdfs/GMD-1833-129.pdf#page=6","Abrir facsímil")</f>
        <v>Abrir facsímil</v>
      </c>
      <c r="K2617" s="3" t="s">
        <v>24</v>
      </c>
    </row>
    <row r="2618" spans="1:11" ht="42" customHeight="1">
      <c r="A2618" s="2" t="s">
        <v>5670</v>
      </c>
      <c r="B2618" s="2" t="s">
        <v>5670</v>
      </c>
      <c r="C2618" s="2" t="s">
        <v>33</v>
      </c>
      <c r="D2618" s="2" t="s">
        <v>34</v>
      </c>
      <c r="E2618" s="5" t="s">
        <v>601</v>
      </c>
      <c r="F2618" s="3" t="s">
        <v>602</v>
      </c>
      <c r="G2618" s="3" t="s">
        <v>37</v>
      </c>
      <c r="H2618" s="2" t="s">
        <v>22</v>
      </c>
      <c r="I2618" s="2" t="s">
        <v>5676</v>
      </c>
      <c r="J2618" s="3" t="str">
        <f>HYPERLINK("https://www.boe.es/gazeta/dias/1833/12/21/pdfs/GMD-1833-163.pdf#page=2","Abrir facsímil")</f>
        <v>Abrir facsímil</v>
      </c>
      <c r="K2618" s="3" t="s">
        <v>24</v>
      </c>
    </row>
    <row r="2619" spans="1:11" ht="42" customHeight="1">
      <c r="A2619" s="2" t="s">
        <v>5677</v>
      </c>
      <c r="B2619" s="2" t="s">
        <v>5678</v>
      </c>
      <c r="C2619" s="2" t="s">
        <v>26</v>
      </c>
      <c r="D2619" s="2" t="s">
        <v>18</v>
      </c>
      <c r="E2619" s="5" t="s">
        <v>659</v>
      </c>
      <c r="F2619" s="3" t="s">
        <v>660</v>
      </c>
      <c r="G2619" s="3" t="s">
        <v>56</v>
      </c>
      <c r="H2619" s="2" t="s">
        <v>22</v>
      </c>
      <c r="I2619" s="2" t="s">
        <v>5679</v>
      </c>
      <c r="J2619" s="3" t="str">
        <f>HYPERLINK("https://www.boe.es/gazeta/dias/1833/07/09/pdfs/GMD-1833-83.pdf#page=1","Abrir facsímil")</f>
        <v>Abrir facsímil</v>
      </c>
      <c r="K2619" s="3" t="s">
        <v>24</v>
      </c>
    </row>
    <row r="2620" spans="1:11" ht="42" customHeight="1">
      <c r="A2620" s="2" t="s">
        <v>5680</v>
      </c>
      <c r="B2620" s="2" t="s">
        <v>5681</v>
      </c>
      <c r="C2620" s="2" t="s">
        <v>49</v>
      </c>
      <c r="D2620" s="2" t="s">
        <v>50</v>
      </c>
      <c r="E2620" s="5" t="s">
        <v>202</v>
      </c>
      <c r="F2620" s="3" t="s">
        <v>203</v>
      </c>
      <c r="G2620" s="3" t="s">
        <v>21</v>
      </c>
      <c r="H2620" s="2" t="s">
        <v>22</v>
      </c>
      <c r="I2620" s="2" t="s">
        <v>5682</v>
      </c>
      <c r="J2620" s="3" t="str">
        <f>HYPERLINK("https://www.boe.es/gazeta/dias/1833/05/14/pdfs/GMD-1833-59.pdf#page=4","Abrir facsímil")</f>
        <v>Abrir facsímil</v>
      </c>
      <c r="K2620" s="3" t="s">
        <v>24</v>
      </c>
    </row>
    <row r="2621" spans="1:11" ht="42" customHeight="1">
      <c r="A2621" s="2" t="s">
        <v>5683</v>
      </c>
      <c r="B2621" s="2" t="s">
        <v>5684</v>
      </c>
      <c r="C2621" s="2" t="s">
        <v>49</v>
      </c>
      <c r="D2621" s="2" t="s">
        <v>50</v>
      </c>
      <c r="E2621" s="5" t="s">
        <v>421</v>
      </c>
      <c r="F2621" s="3" t="s">
        <v>422</v>
      </c>
      <c r="G2621" s="3" t="s">
        <v>89</v>
      </c>
      <c r="H2621" s="2" t="s">
        <v>22</v>
      </c>
      <c r="I2621" s="2" t="s">
        <v>5685</v>
      </c>
      <c r="J2621" s="3" t="str">
        <f>HYPERLINK("https://www.boe.es/gazeta/dias/1833/12/05/pdfs/GMD-1833-155.pdf#page=3","Abrir facsímil")</f>
        <v>Abrir facsímil</v>
      </c>
      <c r="K2621" s="3" t="s">
        <v>24</v>
      </c>
    </row>
    <row r="2622" spans="1:11" ht="42" customHeight="1">
      <c r="A2622" s="2" t="s">
        <v>5686</v>
      </c>
      <c r="B2622" s="2" t="s">
        <v>5687</v>
      </c>
      <c r="C2622" s="2" t="s">
        <v>26</v>
      </c>
      <c r="D2622" s="2" t="s">
        <v>18</v>
      </c>
      <c r="E2622" s="5" t="s">
        <v>470</v>
      </c>
      <c r="F2622" s="3" t="s">
        <v>471</v>
      </c>
      <c r="G2622" s="3" t="s">
        <v>89</v>
      </c>
      <c r="H2622" s="2" t="s">
        <v>22</v>
      </c>
      <c r="I2622" s="2" t="s">
        <v>5688</v>
      </c>
      <c r="J2622" s="3" t="str">
        <f>HYPERLINK("https://www.boe.es/gazeta/dias/1833/12/28/pdfs/GMD-1833-166.pdf#page=3","Abrir facsímil")</f>
        <v>Abrir facsímil</v>
      </c>
      <c r="K2622" s="3" t="s">
        <v>24</v>
      </c>
    </row>
    <row r="2623" spans="1:11" ht="42" customHeight="1">
      <c r="A2623" s="2" t="s">
        <v>5689</v>
      </c>
      <c r="B2623" s="2" t="s">
        <v>5690</v>
      </c>
      <c r="C2623" s="2" t="s">
        <v>17</v>
      </c>
      <c r="D2623" s="2" t="s">
        <v>18</v>
      </c>
      <c r="E2623" s="5" t="s">
        <v>478</v>
      </c>
      <c r="F2623" s="3" t="s">
        <v>479</v>
      </c>
      <c r="G2623" s="3" t="s">
        <v>37</v>
      </c>
      <c r="H2623" s="2" t="s">
        <v>22</v>
      </c>
      <c r="I2623" s="2" t="s">
        <v>5691</v>
      </c>
      <c r="J2623" s="3" t="str">
        <f>HYPERLINK("https://www.boe.es/gazeta/dias/1833/10/19/pdfs/GMD-1833-129.pdf#page=2","Abrir facsímil")</f>
        <v>Abrir facsímil</v>
      </c>
      <c r="K2623" s="3" t="s">
        <v>24</v>
      </c>
    </row>
    <row r="2624" spans="1:11" ht="42" customHeight="1">
      <c r="A2624" s="2" t="s">
        <v>5692</v>
      </c>
      <c r="B2624" s="2" t="s">
        <v>5693</v>
      </c>
      <c r="C2624" s="2" t="s">
        <v>26</v>
      </c>
      <c r="D2624" s="2" t="s">
        <v>18</v>
      </c>
      <c r="E2624" s="5" t="s">
        <v>170</v>
      </c>
      <c r="F2624" s="3" t="s">
        <v>171</v>
      </c>
      <c r="G2624" s="3" t="s">
        <v>37</v>
      </c>
      <c r="H2624" s="2" t="s">
        <v>22</v>
      </c>
      <c r="I2624" s="2" t="s">
        <v>5694</v>
      </c>
      <c r="J2624" s="3" t="str">
        <f>HYPERLINK("https://www.boe.es/gazeta/dias/1833/09/26/pdfs/GMD-1833-117.pdf#page=2","Abrir facsímil")</f>
        <v>Abrir facsímil</v>
      </c>
      <c r="K2624" s="3" t="s">
        <v>24</v>
      </c>
    </row>
    <row r="2625" spans="1:11" ht="42" customHeight="1">
      <c r="A2625" s="2" t="s">
        <v>5695</v>
      </c>
      <c r="B2625" s="2" t="s">
        <v>5696</v>
      </c>
      <c r="C2625" s="2" t="s">
        <v>26</v>
      </c>
      <c r="D2625" s="2" t="s">
        <v>18</v>
      </c>
      <c r="E2625" s="5" t="s">
        <v>671</v>
      </c>
      <c r="F2625" s="3" t="s">
        <v>672</v>
      </c>
      <c r="G2625" s="3" t="s">
        <v>56</v>
      </c>
      <c r="H2625" s="2" t="s">
        <v>22</v>
      </c>
      <c r="I2625" s="2" t="s">
        <v>5697</v>
      </c>
      <c r="J2625" s="3" t="str">
        <f>HYPERLINK("https://www.boe.es/gazeta/dias/1833/11/28/pdfs/GMD-1833-151.pdf#page=1","Abrir facsímil")</f>
        <v>Abrir facsímil</v>
      </c>
      <c r="K2625" s="3" t="s">
        <v>24</v>
      </c>
    </row>
    <row r="2626" spans="1:11" ht="42" customHeight="1">
      <c r="A2626" s="2" t="s">
        <v>5698</v>
      </c>
      <c r="B2626" s="2" t="s">
        <v>5699</v>
      </c>
      <c r="C2626" s="2" t="s">
        <v>17</v>
      </c>
      <c r="D2626" s="2" t="s">
        <v>18</v>
      </c>
      <c r="E2626" s="5" t="s">
        <v>443</v>
      </c>
      <c r="F2626" s="3" t="s">
        <v>444</v>
      </c>
      <c r="G2626" s="3" t="s">
        <v>56</v>
      </c>
      <c r="H2626" s="2" t="s">
        <v>22</v>
      </c>
      <c r="I2626" s="2" t="s">
        <v>5700</v>
      </c>
      <c r="J2626" s="3" t="str">
        <f>HYPERLINK("https://www.boe.es/gazeta/dias/1833/07/25/pdfs/GMD-1833-90.pdf#page=1","Abrir facsímil")</f>
        <v>Abrir facsímil</v>
      </c>
      <c r="K2626" s="3" t="s">
        <v>24</v>
      </c>
    </row>
    <row r="2627" spans="1:11" ht="42" customHeight="1">
      <c r="A2627" s="2" t="s">
        <v>5698</v>
      </c>
      <c r="B2627" s="2" t="s">
        <v>5699</v>
      </c>
      <c r="C2627" s="2" t="s">
        <v>131</v>
      </c>
      <c r="D2627" s="2" t="s">
        <v>18</v>
      </c>
      <c r="E2627" s="5" t="s">
        <v>125</v>
      </c>
      <c r="F2627" s="3" t="s">
        <v>126</v>
      </c>
      <c r="G2627" s="3" t="s">
        <v>45</v>
      </c>
      <c r="H2627" s="2" t="s">
        <v>22</v>
      </c>
      <c r="I2627" s="2" t="s">
        <v>5701</v>
      </c>
      <c r="J2627" s="3" t="str">
        <f>HYPERLINK("https://www.boe.es/gazeta/dias/1833/08/29/pdfs/GMD-1833-105.pdf#page=6","Abrir facsímil")</f>
        <v>Abrir facsímil</v>
      </c>
      <c r="K2627" s="3" t="s">
        <v>24</v>
      </c>
    </row>
    <row r="2628" spans="1:11" ht="42" customHeight="1">
      <c r="A2628" s="2" t="s">
        <v>5702</v>
      </c>
      <c r="B2628" s="2" t="s">
        <v>5703</v>
      </c>
      <c r="C2628" s="2" t="s">
        <v>33</v>
      </c>
      <c r="D2628" s="2" t="s">
        <v>34</v>
      </c>
      <c r="E2628" s="5" t="s">
        <v>713</v>
      </c>
      <c r="F2628" s="3" t="s">
        <v>714</v>
      </c>
      <c r="G2628" s="3" t="s">
        <v>37</v>
      </c>
      <c r="H2628" s="2" t="s">
        <v>22</v>
      </c>
      <c r="I2628" s="2" t="s">
        <v>5704</v>
      </c>
      <c r="J2628" s="3" t="str">
        <f>HYPERLINK("https://www.boe.es/gazeta/dias/1833/04/25/pdfs/GMD-1833-51.pdf#page=2","Abrir facsímil")</f>
        <v>Abrir facsímil</v>
      </c>
      <c r="K2628" s="3" t="s">
        <v>24</v>
      </c>
    </row>
    <row r="2629" spans="1:11" ht="42" customHeight="1">
      <c r="A2629" s="2" t="s">
        <v>5702</v>
      </c>
      <c r="B2629" s="2" t="s">
        <v>5703</v>
      </c>
      <c r="C2629" s="2" t="s">
        <v>207</v>
      </c>
      <c r="D2629" s="2" t="s">
        <v>18</v>
      </c>
      <c r="E2629" s="5" t="s">
        <v>202</v>
      </c>
      <c r="F2629" s="3" t="s">
        <v>203</v>
      </c>
      <c r="G2629" s="3" t="s">
        <v>56</v>
      </c>
      <c r="H2629" s="2" t="s">
        <v>22</v>
      </c>
      <c r="I2629" s="2" t="s">
        <v>5705</v>
      </c>
      <c r="J2629" s="3" t="str">
        <f>HYPERLINK("https://www.boe.es/gazeta/dias/1833/05/14/pdfs/GMD-1833-59.pdf#page=1","Abrir facsímil")</f>
        <v>Abrir facsímil</v>
      </c>
      <c r="K2629" s="3" t="s">
        <v>24</v>
      </c>
    </row>
    <row r="2630" spans="1:11" ht="42" customHeight="1">
      <c r="A2630" s="2" t="s">
        <v>5702</v>
      </c>
      <c r="B2630" s="2" t="s">
        <v>5703</v>
      </c>
      <c r="C2630" s="2" t="s">
        <v>33</v>
      </c>
      <c r="D2630" s="2" t="s">
        <v>34</v>
      </c>
      <c r="E2630" s="5" t="s">
        <v>202</v>
      </c>
      <c r="F2630" s="3" t="s">
        <v>203</v>
      </c>
      <c r="G2630" s="3" t="s">
        <v>37</v>
      </c>
      <c r="H2630" s="2" t="s">
        <v>22</v>
      </c>
      <c r="I2630" s="2" t="s">
        <v>5706</v>
      </c>
      <c r="J2630" s="3" t="str">
        <f>HYPERLINK("https://www.boe.es/gazeta/dias/1833/05/14/pdfs/GMD-1833-59.pdf#page=2","Abrir facsímil")</f>
        <v>Abrir facsímil</v>
      </c>
      <c r="K2630" s="3" t="s">
        <v>24</v>
      </c>
    </row>
    <row r="2631" spans="1:11" ht="42" customHeight="1">
      <c r="A2631" s="2" t="s">
        <v>5702</v>
      </c>
      <c r="B2631" s="2" t="s">
        <v>5703</v>
      </c>
      <c r="C2631" s="2" t="s">
        <v>49</v>
      </c>
      <c r="D2631" s="2" t="s">
        <v>50</v>
      </c>
      <c r="E2631" s="5" t="s">
        <v>292</v>
      </c>
      <c r="F2631" s="3" t="s">
        <v>293</v>
      </c>
      <c r="G2631" s="3" t="s">
        <v>1345</v>
      </c>
      <c r="H2631" s="2" t="s">
        <v>22</v>
      </c>
      <c r="I2631" s="2" t="s">
        <v>5707</v>
      </c>
      <c r="J2631" s="3" t="str">
        <f>HYPERLINK("https://www.boe.es/gazeta/dias/1833/05/28/pdfs/GMD-1833-65.pdf#page=1","Abrir facsímil")</f>
        <v>Abrir facsímil</v>
      </c>
      <c r="K2631" s="3" t="s">
        <v>24</v>
      </c>
    </row>
    <row r="2632" spans="1:11" ht="42" customHeight="1">
      <c r="A2632" s="2" t="s">
        <v>5702</v>
      </c>
      <c r="B2632" s="2" t="s">
        <v>5703</v>
      </c>
      <c r="C2632" s="2" t="s">
        <v>207</v>
      </c>
      <c r="D2632" s="2" t="s">
        <v>18</v>
      </c>
      <c r="E2632" s="5" t="s">
        <v>2509</v>
      </c>
      <c r="F2632" s="3" t="s">
        <v>2510</v>
      </c>
      <c r="G2632" s="3" t="s">
        <v>56</v>
      </c>
      <c r="H2632" s="2" t="s">
        <v>22</v>
      </c>
      <c r="I2632" s="2" t="s">
        <v>5708</v>
      </c>
      <c r="J2632" s="3" t="str">
        <f>HYPERLINK("https://www.boe.es/gazeta/dias/1833/06/15/pdfs/GMD-1833-73.pdf#page=1","Abrir facsímil")</f>
        <v>Abrir facsímil</v>
      </c>
      <c r="K2632" s="3" t="s">
        <v>24</v>
      </c>
    </row>
    <row r="2633" spans="1:11" ht="42" customHeight="1">
      <c r="A2633" s="2" t="s">
        <v>5702</v>
      </c>
      <c r="B2633" s="2" t="s">
        <v>5703</v>
      </c>
      <c r="C2633" s="2" t="s">
        <v>33</v>
      </c>
      <c r="D2633" s="2" t="s">
        <v>34</v>
      </c>
      <c r="E2633" s="5" t="s">
        <v>145</v>
      </c>
      <c r="F2633" s="3" t="s">
        <v>146</v>
      </c>
      <c r="G2633" s="3" t="s">
        <v>56</v>
      </c>
      <c r="H2633" s="2" t="s">
        <v>22</v>
      </c>
      <c r="I2633" s="2" t="s">
        <v>5709</v>
      </c>
      <c r="J2633" s="3" t="str">
        <f>HYPERLINK("https://www.boe.es/gazeta/dias/1833/06/25/pdfs/GMD-1833-77.pdf#page=1","Abrir facsímil")</f>
        <v>Abrir facsímil</v>
      </c>
      <c r="K2633" s="3" t="s">
        <v>24</v>
      </c>
    </row>
    <row r="2634" spans="1:11" ht="42" customHeight="1">
      <c r="A2634" s="2" t="s">
        <v>5702</v>
      </c>
      <c r="B2634" s="2" t="s">
        <v>5703</v>
      </c>
      <c r="C2634" s="2" t="s">
        <v>131</v>
      </c>
      <c r="D2634" s="2" t="s">
        <v>18</v>
      </c>
      <c r="E2634" s="5" t="s">
        <v>1083</v>
      </c>
      <c r="F2634" s="3" t="s">
        <v>1084</v>
      </c>
      <c r="G2634" s="3" t="s">
        <v>21</v>
      </c>
      <c r="H2634" s="2" t="s">
        <v>22</v>
      </c>
      <c r="I2634" s="2" t="s">
        <v>5710</v>
      </c>
      <c r="J2634" s="3" t="str">
        <f>HYPERLINK("https://www.boe.es/gazeta/dias/1833/07/11/pdfs/GMD-1833-84.pdf#page=4","Abrir facsímil")</f>
        <v>Abrir facsímil</v>
      </c>
      <c r="K2634" s="3" t="s">
        <v>24</v>
      </c>
    </row>
    <row r="2635" spans="1:11" ht="42" customHeight="1">
      <c r="A2635" s="2" t="s">
        <v>5702</v>
      </c>
      <c r="B2635" s="2" t="s">
        <v>5703</v>
      </c>
      <c r="C2635" s="2" t="s">
        <v>207</v>
      </c>
      <c r="D2635" s="2" t="s">
        <v>18</v>
      </c>
      <c r="E2635" s="5" t="s">
        <v>352</v>
      </c>
      <c r="F2635" s="3" t="s">
        <v>353</v>
      </c>
      <c r="G2635" s="3" t="s">
        <v>21</v>
      </c>
      <c r="H2635" s="2" t="s">
        <v>22</v>
      </c>
      <c r="I2635" s="2" t="s">
        <v>5711</v>
      </c>
      <c r="J2635" s="3" t="str">
        <f>HYPERLINK("https://www.boe.es/gazeta/dias/1833/07/13/pdfs/GMD-1833-85.pdf#page=4","Abrir facsímil")</f>
        <v>Abrir facsímil</v>
      </c>
      <c r="K2635" s="3" t="s">
        <v>24</v>
      </c>
    </row>
    <row r="2636" spans="1:11" ht="42" customHeight="1">
      <c r="A2636" s="2" t="s">
        <v>5702</v>
      </c>
      <c r="B2636" s="2" t="s">
        <v>5703</v>
      </c>
      <c r="C2636" s="2" t="s">
        <v>207</v>
      </c>
      <c r="D2636" s="2" t="s">
        <v>18</v>
      </c>
      <c r="E2636" s="5" t="s">
        <v>155</v>
      </c>
      <c r="F2636" s="3" t="s">
        <v>156</v>
      </c>
      <c r="G2636" s="3" t="s">
        <v>56</v>
      </c>
      <c r="H2636" s="2" t="s">
        <v>22</v>
      </c>
      <c r="I2636" s="2" t="s">
        <v>5712</v>
      </c>
      <c r="J2636" s="3" t="str">
        <f>HYPERLINK("https://www.boe.es/gazeta/dias/1833/08/01/pdfs/GMD-1833-93.pdf#page=1","Abrir facsímil")</f>
        <v>Abrir facsímil</v>
      </c>
      <c r="K2636" s="3" t="s">
        <v>24</v>
      </c>
    </row>
    <row r="2637" spans="1:11" ht="42" customHeight="1">
      <c r="A2637" s="2" t="s">
        <v>5702</v>
      </c>
      <c r="B2637" s="2" t="s">
        <v>5703</v>
      </c>
      <c r="C2637" s="2" t="s">
        <v>207</v>
      </c>
      <c r="D2637" s="2" t="s">
        <v>18</v>
      </c>
      <c r="E2637" s="5" t="s">
        <v>227</v>
      </c>
      <c r="F2637" s="3" t="s">
        <v>228</v>
      </c>
      <c r="G2637" s="3" t="s">
        <v>89</v>
      </c>
      <c r="H2637" s="2" t="s">
        <v>22</v>
      </c>
      <c r="I2637" s="2" t="s">
        <v>5713</v>
      </c>
      <c r="J2637" s="3" t="str">
        <f>HYPERLINK("https://www.boe.es/gazeta/dias/1833/08/08/pdfs/GMD-1833-96.pdf#page=3","Abrir facsímil")</f>
        <v>Abrir facsímil</v>
      </c>
      <c r="K2637" s="3" t="s">
        <v>24</v>
      </c>
    </row>
    <row r="2638" spans="1:11" ht="42" customHeight="1">
      <c r="A2638" s="2" t="s">
        <v>5702</v>
      </c>
      <c r="B2638" s="2" t="s">
        <v>5703</v>
      </c>
      <c r="C2638" s="2" t="s">
        <v>33</v>
      </c>
      <c r="D2638" s="2" t="s">
        <v>34</v>
      </c>
      <c r="E2638" s="5" t="s">
        <v>213</v>
      </c>
      <c r="F2638" s="3" t="s">
        <v>214</v>
      </c>
      <c r="G2638" s="3" t="s">
        <v>89</v>
      </c>
      <c r="H2638" s="2" t="s">
        <v>22</v>
      </c>
      <c r="I2638" s="2" t="s">
        <v>5714</v>
      </c>
      <c r="J2638" s="3" t="str">
        <f>HYPERLINK("https://www.boe.es/gazeta/dias/1833/08/17/pdfs/GMD-1833-100.pdf#page=3","Abrir facsímil")</f>
        <v>Abrir facsímil</v>
      </c>
      <c r="K2638" s="3" t="s">
        <v>24</v>
      </c>
    </row>
    <row r="2639" spans="1:11" ht="42" customHeight="1">
      <c r="A2639" s="2" t="s">
        <v>5702</v>
      </c>
      <c r="B2639" s="2" t="s">
        <v>5703</v>
      </c>
      <c r="C2639" s="2" t="s">
        <v>49</v>
      </c>
      <c r="D2639" s="2" t="s">
        <v>50</v>
      </c>
      <c r="E2639" s="5" t="s">
        <v>1360</v>
      </c>
      <c r="F2639" s="3" t="s">
        <v>1361</v>
      </c>
      <c r="G2639" s="3" t="s">
        <v>56</v>
      </c>
      <c r="H2639" s="2" t="s">
        <v>22</v>
      </c>
      <c r="I2639" s="2" t="s">
        <v>5715</v>
      </c>
      <c r="J2639" s="3" t="str">
        <f>HYPERLINK("https://www.boe.es/gazeta/dias/1833/08/24/pdfs/GMD-1833-103.pdf#page=1","Abrir facsímil")</f>
        <v>Abrir facsímil</v>
      </c>
      <c r="K2639" s="3" t="s">
        <v>24</v>
      </c>
    </row>
    <row r="2640" spans="1:11" ht="42" customHeight="1">
      <c r="A2640" s="2" t="s">
        <v>5702</v>
      </c>
      <c r="B2640" s="2" t="s">
        <v>5703</v>
      </c>
      <c r="C2640" s="2" t="s">
        <v>26</v>
      </c>
      <c r="D2640" s="2" t="s">
        <v>18</v>
      </c>
      <c r="E2640" s="5" t="s">
        <v>1165</v>
      </c>
      <c r="F2640" s="3" t="s">
        <v>1166</v>
      </c>
      <c r="G2640" s="3" t="s">
        <v>56</v>
      </c>
      <c r="H2640" s="2" t="s">
        <v>22</v>
      </c>
      <c r="I2640" s="2" t="s">
        <v>5716</v>
      </c>
      <c r="J2640" s="3" t="str">
        <f>HYPERLINK("https://www.boe.es/gazeta/dias/1833/09/12/pdfs/GMD-1833-111.pdf#page=1","Abrir facsímil")</f>
        <v>Abrir facsímil</v>
      </c>
      <c r="K2640" s="3" t="s">
        <v>24</v>
      </c>
    </row>
    <row r="2641" spans="1:11" ht="42" customHeight="1">
      <c r="A2641" s="2" t="s">
        <v>5702</v>
      </c>
      <c r="B2641" s="2" t="s">
        <v>5703</v>
      </c>
      <c r="C2641" s="2" t="s">
        <v>207</v>
      </c>
      <c r="D2641" s="2" t="s">
        <v>18</v>
      </c>
      <c r="E2641" s="5" t="s">
        <v>702</v>
      </c>
      <c r="F2641" s="3" t="s">
        <v>703</v>
      </c>
      <c r="G2641" s="3" t="s">
        <v>1345</v>
      </c>
      <c r="H2641" s="2" t="s">
        <v>22</v>
      </c>
      <c r="I2641" s="2" t="s">
        <v>5717</v>
      </c>
      <c r="J2641" s="3" t="str">
        <f>HYPERLINK("https://www.boe.es/gazeta/dias/1833/09/14/pdfs/GMD-1833-112.pdf#page=1","Abrir facsímil")</f>
        <v>Abrir facsímil</v>
      </c>
      <c r="K2641" s="3" t="s">
        <v>24</v>
      </c>
    </row>
    <row r="2642" spans="1:11" ht="42" customHeight="1">
      <c r="A2642" s="2" t="s">
        <v>5702</v>
      </c>
      <c r="B2642" s="2" t="s">
        <v>5703</v>
      </c>
      <c r="C2642" s="2" t="s">
        <v>207</v>
      </c>
      <c r="D2642" s="2" t="s">
        <v>18</v>
      </c>
      <c r="E2642" s="5" t="s">
        <v>623</v>
      </c>
      <c r="F2642" s="3" t="s">
        <v>624</v>
      </c>
      <c r="G2642" s="3" t="s">
        <v>56</v>
      </c>
      <c r="H2642" s="2" t="s">
        <v>22</v>
      </c>
      <c r="I2642" s="2" t="s">
        <v>5718</v>
      </c>
      <c r="J2642" s="3" t="str">
        <f>HYPERLINK("https://www.boe.es/gazeta/dias/1833/09/17/pdfs/GMD-1833-113.pdf#page=1","Abrir facsímil")</f>
        <v>Abrir facsímil</v>
      </c>
      <c r="K2642" s="3" t="s">
        <v>24</v>
      </c>
    </row>
    <row r="2643" spans="1:11" ht="42" customHeight="1">
      <c r="A2643" s="2" t="s">
        <v>5702</v>
      </c>
      <c r="B2643" s="2" t="s">
        <v>5703</v>
      </c>
      <c r="C2643" s="2" t="s">
        <v>33</v>
      </c>
      <c r="D2643" s="2" t="s">
        <v>34</v>
      </c>
      <c r="E2643" s="5" t="s">
        <v>266</v>
      </c>
      <c r="F2643" s="3" t="s">
        <v>267</v>
      </c>
      <c r="G2643" s="3" t="s">
        <v>268</v>
      </c>
      <c r="H2643" s="2" t="s">
        <v>22</v>
      </c>
      <c r="I2643" s="2" t="s">
        <v>5719</v>
      </c>
      <c r="J2643" s="3" t="str">
        <f>HYPERLINK("https://www.boe.es/gazeta/dias/1833/10/05/pdfs/GMD-1833-122.pdf#page=3","Abrir facsímil")</f>
        <v>Abrir facsímil</v>
      </c>
      <c r="K2643" s="3" t="s">
        <v>24</v>
      </c>
    </row>
    <row r="2644" spans="1:11" ht="42" customHeight="1">
      <c r="A2644" s="2" t="s">
        <v>5702</v>
      </c>
      <c r="B2644" s="2" t="s">
        <v>5703</v>
      </c>
      <c r="C2644" s="2" t="s">
        <v>49</v>
      </c>
      <c r="D2644" s="2" t="s">
        <v>50</v>
      </c>
      <c r="E2644" s="5" t="s">
        <v>859</v>
      </c>
      <c r="F2644" s="3" t="s">
        <v>860</v>
      </c>
      <c r="G2644" s="3" t="s">
        <v>56</v>
      </c>
      <c r="H2644" s="2" t="s">
        <v>22</v>
      </c>
      <c r="I2644" s="2" t="s">
        <v>5720</v>
      </c>
      <c r="J2644" s="3" t="str">
        <f>HYPERLINK("https://www.boe.es/gazeta/dias/1833/10/12/pdfs/GMD-1833-125.pdf#page=1","Abrir facsímil")</f>
        <v>Abrir facsímil</v>
      </c>
      <c r="K2644" s="3" t="s">
        <v>24</v>
      </c>
    </row>
    <row r="2645" spans="1:11" ht="42" customHeight="1">
      <c r="A2645" s="2" t="s">
        <v>5721</v>
      </c>
      <c r="B2645" s="2" t="s">
        <v>5722</v>
      </c>
      <c r="C2645" s="2" t="s">
        <v>207</v>
      </c>
      <c r="D2645" s="2" t="s">
        <v>18</v>
      </c>
      <c r="E2645" s="5" t="s">
        <v>466</v>
      </c>
      <c r="F2645" s="3" t="s">
        <v>467</v>
      </c>
      <c r="G2645" s="3" t="s">
        <v>56</v>
      </c>
      <c r="H2645" s="2" t="s">
        <v>22</v>
      </c>
      <c r="I2645" s="2" t="s">
        <v>5723</v>
      </c>
      <c r="J2645" s="3" t="str">
        <f>HYPERLINK("https://www.boe.es/gazeta/dias/1833/10/22/pdfs/GMD-1833-130.pdf#page=1","Abrir facsímil")</f>
        <v>Abrir facsímil</v>
      </c>
      <c r="K2645" s="3" t="s">
        <v>24</v>
      </c>
    </row>
    <row r="2646" spans="1:11" ht="42" customHeight="1">
      <c r="A2646" s="2" t="s">
        <v>5702</v>
      </c>
      <c r="B2646" s="2" t="s">
        <v>5703</v>
      </c>
      <c r="C2646" s="2" t="s">
        <v>49</v>
      </c>
      <c r="D2646" s="2" t="s">
        <v>50</v>
      </c>
      <c r="E2646" s="5" t="s">
        <v>1138</v>
      </c>
      <c r="F2646" s="3" t="s">
        <v>1139</v>
      </c>
      <c r="G2646" s="3" t="s">
        <v>45</v>
      </c>
      <c r="H2646" s="2" t="s">
        <v>22</v>
      </c>
      <c r="I2646" s="2" t="s">
        <v>5724</v>
      </c>
      <c r="J2646" s="3" t="str">
        <f>HYPERLINK("https://www.boe.es/gazeta/dias/1833/10/26/pdfs/GMD-1833-132.pdf#page=6","Abrir facsímil")</f>
        <v>Abrir facsímil</v>
      </c>
      <c r="K2646" s="3" t="s">
        <v>24</v>
      </c>
    </row>
    <row r="2647" spans="1:11" ht="42" customHeight="1">
      <c r="A2647" s="2" t="s">
        <v>5702</v>
      </c>
      <c r="B2647" s="2" t="s">
        <v>5703</v>
      </c>
      <c r="C2647" s="2" t="s">
        <v>33</v>
      </c>
      <c r="D2647" s="2" t="s">
        <v>34</v>
      </c>
      <c r="E2647" s="5" t="s">
        <v>426</v>
      </c>
      <c r="F2647" s="3" t="s">
        <v>1257</v>
      </c>
      <c r="G2647" s="3" t="s">
        <v>56</v>
      </c>
      <c r="H2647" s="2" t="s">
        <v>22</v>
      </c>
      <c r="I2647" s="2" t="s">
        <v>5725</v>
      </c>
      <c r="J2647" s="3" t="str">
        <f>HYPERLINK("https://www.boe.es/gazeta/dias/1833/10/31/pdfs/GMD-1833-135.pdf#page=1","Abrir facsímil")</f>
        <v>Abrir facsímil</v>
      </c>
      <c r="K2647" s="3" t="s">
        <v>24</v>
      </c>
    </row>
    <row r="2648" spans="1:11" ht="42" customHeight="1">
      <c r="A2648" s="2" t="s">
        <v>5702</v>
      </c>
      <c r="B2648" s="2" t="s">
        <v>5703</v>
      </c>
      <c r="C2648" s="2" t="s">
        <v>33</v>
      </c>
      <c r="D2648" s="2" t="s">
        <v>34</v>
      </c>
      <c r="E2648" s="5" t="s">
        <v>958</v>
      </c>
      <c r="F2648" s="3" t="s">
        <v>959</v>
      </c>
      <c r="G2648" s="3" t="s">
        <v>37</v>
      </c>
      <c r="H2648" s="2" t="s">
        <v>22</v>
      </c>
      <c r="I2648" s="2" t="s">
        <v>5726</v>
      </c>
      <c r="J2648" s="3" t="str">
        <f>HYPERLINK("https://www.boe.es/gazeta/dias/1833/12/03/pdfs/GMD-1833-154.pdf#page=2","Abrir facsímil")</f>
        <v>Abrir facsímil</v>
      </c>
      <c r="K2648" s="3" t="s">
        <v>24</v>
      </c>
    </row>
    <row r="2649" spans="1:11" ht="42" customHeight="1">
      <c r="A2649" s="2" t="s">
        <v>5702</v>
      </c>
      <c r="B2649" s="2" t="s">
        <v>5703</v>
      </c>
      <c r="C2649" s="2" t="s">
        <v>207</v>
      </c>
      <c r="D2649" s="2" t="s">
        <v>18</v>
      </c>
      <c r="E2649" s="5" t="s">
        <v>470</v>
      </c>
      <c r="F2649" s="3" t="s">
        <v>471</v>
      </c>
      <c r="G2649" s="3" t="s">
        <v>21</v>
      </c>
      <c r="H2649" s="2" t="s">
        <v>22</v>
      </c>
      <c r="I2649" s="2" t="s">
        <v>5727</v>
      </c>
      <c r="J2649" s="3" t="str">
        <f>HYPERLINK("https://www.boe.es/gazeta/dias/1833/12/28/pdfs/GMD-1833-166.pdf#page=4","Abrir facsímil")</f>
        <v>Abrir facsímil</v>
      </c>
      <c r="K2649" s="3" t="s">
        <v>24</v>
      </c>
    </row>
    <row r="2650" spans="1:11" ht="42" customHeight="1">
      <c r="A2650" s="2" t="s">
        <v>5728</v>
      </c>
      <c r="B2650" s="2" t="s">
        <v>5729</v>
      </c>
      <c r="C2650" s="2" t="s">
        <v>49</v>
      </c>
      <c r="D2650" s="2" t="s">
        <v>50</v>
      </c>
      <c r="E2650" s="5" t="s">
        <v>352</v>
      </c>
      <c r="F2650" s="3" t="s">
        <v>353</v>
      </c>
      <c r="G2650" s="3" t="s">
        <v>56</v>
      </c>
      <c r="H2650" s="2" t="s">
        <v>22</v>
      </c>
      <c r="I2650" s="2" t="s">
        <v>5730</v>
      </c>
      <c r="J2650" s="3" t="str">
        <f>HYPERLINK("https://www.boe.es/gazeta/dias/1833/07/13/pdfs/GMD-1833-85.pdf#page=1","Abrir facsímil")</f>
        <v>Abrir facsímil</v>
      </c>
      <c r="K2650" s="3" t="s">
        <v>24</v>
      </c>
    </row>
    <row r="2651" spans="1:11" ht="42" customHeight="1">
      <c r="A2651" s="2" t="s">
        <v>5731</v>
      </c>
      <c r="B2651" s="2" t="s">
        <v>5732</v>
      </c>
      <c r="C2651" s="2" t="s">
        <v>207</v>
      </c>
      <c r="D2651" s="2" t="s">
        <v>18</v>
      </c>
      <c r="E2651" s="5" t="s">
        <v>213</v>
      </c>
      <c r="F2651" s="3" t="s">
        <v>214</v>
      </c>
      <c r="G2651" s="3" t="s">
        <v>56</v>
      </c>
      <c r="H2651" s="2" t="s">
        <v>22</v>
      </c>
      <c r="I2651" s="2" t="s">
        <v>5733</v>
      </c>
      <c r="J2651" s="3" t="str">
        <f>HYPERLINK("https://www.boe.es/gazeta/dias/1833/08/17/pdfs/GMD-1833-100.pdf#page=1","Abrir facsímil")</f>
        <v>Abrir facsímil</v>
      </c>
      <c r="K2651" s="3" t="s">
        <v>24</v>
      </c>
    </row>
    <row r="2652" spans="1:11" ht="42" customHeight="1">
      <c r="A2652" s="2" t="s">
        <v>5734</v>
      </c>
      <c r="B2652" s="2" t="s">
        <v>5735</v>
      </c>
      <c r="C2652" s="2" t="s">
        <v>33</v>
      </c>
      <c r="D2652" s="2" t="s">
        <v>34</v>
      </c>
      <c r="E2652" s="5" t="s">
        <v>623</v>
      </c>
      <c r="F2652" s="3" t="s">
        <v>624</v>
      </c>
      <c r="G2652" s="3" t="s">
        <v>45</v>
      </c>
      <c r="H2652" s="2" t="s">
        <v>22</v>
      </c>
      <c r="I2652" s="2" t="s">
        <v>5736</v>
      </c>
      <c r="J2652" s="3" t="str">
        <f>HYPERLINK("https://www.boe.es/gazeta/dias/1833/09/17/pdfs/GMD-1833-113.pdf#page=6","Abrir facsímil")</f>
        <v>Abrir facsímil</v>
      </c>
      <c r="K2652" s="3" t="s">
        <v>24</v>
      </c>
    </row>
    <row r="2653" spans="1:11" ht="42" customHeight="1">
      <c r="A2653" s="2" t="s">
        <v>5737</v>
      </c>
      <c r="B2653" s="2" t="s">
        <v>5738</v>
      </c>
      <c r="C2653" s="2" t="s">
        <v>26</v>
      </c>
      <c r="D2653" s="2" t="s">
        <v>18</v>
      </c>
      <c r="E2653" s="5" t="s">
        <v>587</v>
      </c>
      <c r="F2653" s="3" t="s">
        <v>588</v>
      </c>
      <c r="G2653" s="3" t="s">
        <v>56</v>
      </c>
      <c r="H2653" s="2" t="s">
        <v>22</v>
      </c>
      <c r="I2653" s="2" t="s">
        <v>5739</v>
      </c>
      <c r="J2653" s="3" t="str">
        <f>HYPERLINK("https://www.boe.es/gazeta/dias/1833/09/03/pdfs/GMD-1833-107.pdf#page=1","Abrir facsímil")</f>
        <v>Abrir facsímil</v>
      </c>
      <c r="K2653" s="3" t="s">
        <v>24</v>
      </c>
    </row>
    <row r="2654" spans="1:11" ht="42" customHeight="1">
      <c r="A2654" s="2" t="s">
        <v>5740</v>
      </c>
      <c r="B2654" s="2" t="s">
        <v>5741</v>
      </c>
      <c r="C2654" s="2" t="s">
        <v>33</v>
      </c>
      <c r="D2654" s="2" t="s">
        <v>34</v>
      </c>
      <c r="E2654" s="5" t="s">
        <v>54</v>
      </c>
      <c r="F2654" s="3" t="s">
        <v>55</v>
      </c>
      <c r="G2654" s="3" t="s">
        <v>56</v>
      </c>
      <c r="H2654" s="2" t="s">
        <v>22</v>
      </c>
      <c r="I2654" s="2" t="s">
        <v>5742</v>
      </c>
      <c r="J2654" s="3" t="str">
        <f>HYPERLINK("https://www.boe.es/gazeta/dias/1833/05/11/pdfs/GMD-1833-58.pdf#page=1","Abrir facsímil")</f>
        <v>Abrir facsímil</v>
      </c>
      <c r="K2654" s="3" t="s">
        <v>24</v>
      </c>
    </row>
    <row r="2655" spans="1:11" ht="42" customHeight="1">
      <c r="A2655" s="2" t="s">
        <v>5743</v>
      </c>
      <c r="B2655" s="2" t="s">
        <v>5744</v>
      </c>
      <c r="C2655" s="2" t="s">
        <v>26</v>
      </c>
      <c r="D2655" s="2" t="s">
        <v>18</v>
      </c>
      <c r="E2655" s="5" t="s">
        <v>457</v>
      </c>
      <c r="F2655" s="3" t="s">
        <v>458</v>
      </c>
      <c r="G2655" s="3" t="s">
        <v>56</v>
      </c>
      <c r="H2655" s="2" t="s">
        <v>22</v>
      </c>
      <c r="I2655" s="2" t="s">
        <v>5745</v>
      </c>
      <c r="J2655" s="3" t="str">
        <f>HYPERLINK("https://www.boe.es/gazeta/dias/1833/06/06/pdfs/GMD-1833-69.pdf#page=1","Abrir facsímil")</f>
        <v>Abrir facsímil</v>
      </c>
      <c r="K2655" s="3" t="s">
        <v>24</v>
      </c>
    </row>
    <row r="2656" spans="1:11" ht="42" customHeight="1">
      <c r="A2656" s="2" t="s">
        <v>5743</v>
      </c>
      <c r="B2656" s="2" t="s">
        <v>5744</v>
      </c>
      <c r="C2656" s="2" t="s">
        <v>33</v>
      </c>
      <c r="D2656" s="2" t="s">
        <v>34</v>
      </c>
      <c r="E2656" s="5" t="s">
        <v>470</v>
      </c>
      <c r="F2656" s="3" t="s">
        <v>471</v>
      </c>
      <c r="G2656" s="3" t="s">
        <v>21</v>
      </c>
      <c r="H2656" s="2" t="s">
        <v>22</v>
      </c>
      <c r="I2656" s="2" t="s">
        <v>5746</v>
      </c>
      <c r="J2656" s="3" t="str">
        <f>HYPERLINK("https://www.boe.es/gazeta/dias/1833/12/28/pdfs/GMD-1833-166.pdf#page=4","Abrir facsímil")</f>
        <v>Abrir facsímil</v>
      </c>
      <c r="K2656" s="3" t="s">
        <v>24</v>
      </c>
    </row>
    <row r="2657" spans="1:11" ht="42" customHeight="1">
      <c r="A2657" s="2" t="s">
        <v>5747</v>
      </c>
      <c r="B2657" s="2" t="s">
        <v>5748</v>
      </c>
      <c r="C2657" s="2" t="s">
        <v>49</v>
      </c>
      <c r="D2657" s="2" t="s">
        <v>50</v>
      </c>
      <c r="E2657" s="5" t="s">
        <v>523</v>
      </c>
      <c r="F2657" s="3" t="s">
        <v>524</v>
      </c>
      <c r="G2657" s="3" t="s">
        <v>56</v>
      </c>
      <c r="H2657" s="2" t="s">
        <v>22</v>
      </c>
      <c r="I2657" s="2" t="s">
        <v>5749</v>
      </c>
      <c r="J2657" s="3" t="str">
        <f>HYPERLINK("https://www.boe.es/gazeta/dias/1833/04/27/pdfs/GMD-1833-52.pdf#page=1","Abrir facsímil")</f>
        <v>Abrir facsímil</v>
      </c>
      <c r="K2657" s="3" t="s">
        <v>24</v>
      </c>
    </row>
    <row r="2658" spans="1:11" ht="42" customHeight="1">
      <c r="A2658" s="2" t="s">
        <v>5747</v>
      </c>
      <c r="B2658" s="2" t="s">
        <v>5748</v>
      </c>
      <c r="C2658" s="2" t="s">
        <v>33</v>
      </c>
      <c r="D2658" s="2" t="s">
        <v>34</v>
      </c>
      <c r="E2658" s="5" t="s">
        <v>876</v>
      </c>
      <c r="F2658" s="3" t="s">
        <v>877</v>
      </c>
      <c r="G2658" s="3" t="s">
        <v>56</v>
      </c>
      <c r="H2658" s="2" t="s">
        <v>22</v>
      </c>
      <c r="I2658" s="2" t="s">
        <v>5750</v>
      </c>
      <c r="J2658" s="3" t="str">
        <f>HYPERLINK("https://www.boe.es/gazeta/dias/1833/08/06/pdfs/GMD-1833-95.pdf#page=1","Abrir facsímil")</f>
        <v>Abrir facsímil</v>
      </c>
      <c r="K2658" s="3" t="s">
        <v>24</v>
      </c>
    </row>
    <row r="2659" spans="1:11" ht="42" customHeight="1">
      <c r="A2659" s="2" t="s">
        <v>5747</v>
      </c>
      <c r="B2659" s="2" t="s">
        <v>5748</v>
      </c>
      <c r="C2659" s="2" t="s">
        <v>131</v>
      </c>
      <c r="D2659" s="2" t="s">
        <v>18</v>
      </c>
      <c r="E2659" s="5" t="s">
        <v>165</v>
      </c>
      <c r="F2659" s="3" t="s">
        <v>166</v>
      </c>
      <c r="G2659" s="3" t="s">
        <v>21</v>
      </c>
      <c r="H2659" s="2" t="s">
        <v>22</v>
      </c>
      <c r="I2659" s="2" t="s">
        <v>5751</v>
      </c>
      <c r="J2659" s="3" t="str">
        <f>HYPERLINK("https://www.boe.es/gazeta/dias/1833/08/15/pdfs/GMD-1833-99.pdf#page=4","Abrir facsímil")</f>
        <v>Abrir facsímil</v>
      </c>
      <c r="K2659" s="3" t="s">
        <v>24</v>
      </c>
    </row>
    <row r="2660" spans="1:11" ht="42" customHeight="1">
      <c r="A2660" s="2" t="s">
        <v>5752</v>
      </c>
      <c r="B2660" s="2" t="s">
        <v>5753</v>
      </c>
      <c r="C2660" s="2" t="s">
        <v>207</v>
      </c>
      <c r="D2660" s="2" t="s">
        <v>18</v>
      </c>
      <c r="E2660" s="5" t="s">
        <v>19</v>
      </c>
      <c r="F2660" s="3" t="s">
        <v>20</v>
      </c>
      <c r="G2660" s="3" t="s">
        <v>56</v>
      </c>
      <c r="H2660" s="2" t="s">
        <v>22</v>
      </c>
      <c r="I2660" s="2" t="s">
        <v>5754</v>
      </c>
      <c r="J2660" s="3" t="str">
        <f>HYPERLINK("https://www.boe.es/gazeta/dias/1833/09/07/pdfs/GMD-1833-109.pdf#page=1","Abrir facsímil")</f>
        <v>Abrir facsímil</v>
      </c>
      <c r="K2660" s="3" t="s">
        <v>24</v>
      </c>
    </row>
    <row r="2661" spans="1:11" ht="42" customHeight="1">
      <c r="A2661" s="2" t="s">
        <v>5755</v>
      </c>
      <c r="B2661" s="2" t="s">
        <v>5756</v>
      </c>
      <c r="C2661" s="2" t="s">
        <v>131</v>
      </c>
      <c r="D2661" s="2" t="s">
        <v>18</v>
      </c>
      <c r="E2661" s="5" t="s">
        <v>98</v>
      </c>
      <c r="F2661" s="3" t="s">
        <v>99</v>
      </c>
      <c r="G2661" s="3" t="s">
        <v>56</v>
      </c>
      <c r="H2661" s="2" t="s">
        <v>22</v>
      </c>
      <c r="I2661" s="2" t="s">
        <v>5757</v>
      </c>
      <c r="J2661" s="3" t="str">
        <f>HYPERLINK("https://www.boe.es/gazeta/dias/1833/07/04/pdfs/GMD-1833-81.pdf#page=1","Abrir facsímil")</f>
        <v>Abrir facsímil</v>
      </c>
      <c r="K2661" s="3" t="s">
        <v>24</v>
      </c>
    </row>
    <row r="2662" spans="1:11" ht="42" customHeight="1">
      <c r="A2662" s="2" t="s">
        <v>5758</v>
      </c>
      <c r="B2662" s="2" t="s">
        <v>5759</v>
      </c>
      <c r="C2662" s="2" t="s">
        <v>33</v>
      </c>
      <c r="D2662" s="2" t="s">
        <v>34</v>
      </c>
      <c r="E2662" s="5" t="s">
        <v>659</v>
      </c>
      <c r="F2662" s="3" t="s">
        <v>660</v>
      </c>
      <c r="G2662" s="3" t="s">
        <v>21</v>
      </c>
      <c r="H2662" s="2" t="s">
        <v>22</v>
      </c>
      <c r="I2662" s="2" t="s">
        <v>5760</v>
      </c>
      <c r="J2662" s="3" t="str">
        <f>HYPERLINK("https://www.boe.es/gazeta/dias/1833/07/09/pdfs/GMD-1833-83.pdf#page=4","Abrir facsímil")</f>
        <v>Abrir facsímil</v>
      </c>
      <c r="K2662" s="3" t="s">
        <v>24</v>
      </c>
    </row>
    <row r="2663" spans="1:11" ht="42" customHeight="1">
      <c r="A2663" s="2" t="s">
        <v>5761</v>
      </c>
      <c r="B2663" s="2" t="s">
        <v>5762</v>
      </c>
      <c r="C2663" s="2" t="s">
        <v>49</v>
      </c>
      <c r="D2663" s="2" t="s">
        <v>50</v>
      </c>
      <c r="E2663" s="5" t="s">
        <v>1107</v>
      </c>
      <c r="F2663" s="3" t="s">
        <v>1108</v>
      </c>
      <c r="G2663" s="3" t="s">
        <v>56</v>
      </c>
      <c r="H2663" s="2" t="s">
        <v>22</v>
      </c>
      <c r="I2663" s="2" t="s">
        <v>5763</v>
      </c>
      <c r="J2663" s="3" t="str">
        <f>HYPERLINK("https://www.boe.es/gazeta/dias/1833/03/21/pdfs/GMD-1833-35.pdf#page=1","Abrir facsímil")</f>
        <v>Abrir facsímil</v>
      </c>
      <c r="K2663" s="3" t="s">
        <v>24</v>
      </c>
    </row>
    <row r="2664" spans="1:11" ht="42" customHeight="1">
      <c r="A2664" s="2" t="s">
        <v>5764</v>
      </c>
      <c r="B2664" s="2" t="s">
        <v>5765</v>
      </c>
      <c r="C2664" s="2" t="s">
        <v>33</v>
      </c>
      <c r="D2664" s="2" t="s">
        <v>34</v>
      </c>
      <c r="E2664" s="5" t="s">
        <v>478</v>
      </c>
      <c r="F2664" s="3" t="s">
        <v>479</v>
      </c>
      <c r="G2664" s="3" t="s">
        <v>21</v>
      </c>
      <c r="H2664" s="2" t="s">
        <v>22</v>
      </c>
      <c r="I2664" s="2" t="s">
        <v>5766</v>
      </c>
      <c r="J2664" s="3" t="str">
        <f>HYPERLINK("https://www.boe.es/gazeta/dias/1833/10/19/pdfs/GMD-1833-129.pdf#page=4","Abrir facsímil")</f>
        <v>Abrir facsímil</v>
      </c>
      <c r="K2664" s="3" t="s">
        <v>24</v>
      </c>
    </row>
    <row r="2665" spans="1:11" ht="42" customHeight="1">
      <c r="A2665" s="2" t="s">
        <v>5767</v>
      </c>
      <c r="B2665" s="2" t="s">
        <v>5768</v>
      </c>
      <c r="C2665" s="2" t="s">
        <v>33</v>
      </c>
      <c r="D2665" s="2" t="s">
        <v>34</v>
      </c>
      <c r="E2665" s="5" t="s">
        <v>443</v>
      </c>
      <c r="F2665" s="3" t="s">
        <v>444</v>
      </c>
      <c r="G2665" s="3" t="s">
        <v>21</v>
      </c>
      <c r="H2665" s="2" t="s">
        <v>22</v>
      </c>
      <c r="I2665" s="2" t="s">
        <v>5769</v>
      </c>
      <c r="J2665" s="3" t="str">
        <f>HYPERLINK("https://www.boe.es/gazeta/dias/1833/07/25/pdfs/GMD-1833-90.pdf#page=4","Abrir facsímil")</f>
        <v>Abrir facsímil</v>
      </c>
      <c r="K2665" s="3" t="s">
        <v>24</v>
      </c>
    </row>
    <row r="2666" spans="1:11" ht="42" customHeight="1">
      <c r="A2666" s="2" t="s">
        <v>5770</v>
      </c>
      <c r="B2666" s="2" t="s">
        <v>5770</v>
      </c>
      <c r="C2666" s="2" t="s">
        <v>131</v>
      </c>
      <c r="D2666" s="2" t="s">
        <v>18</v>
      </c>
      <c r="E2666" s="5" t="s">
        <v>780</v>
      </c>
      <c r="F2666" s="3" t="s">
        <v>781</v>
      </c>
      <c r="G2666" s="3" t="s">
        <v>89</v>
      </c>
      <c r="H2666" s="2" t="s">
        <v>22</v>
      </c>
      <c r="I2666" s="2" t="s">
        <v>5771</v>
      </c>
      <c r="J2666" s="3" t="str">
        <f>HYPERLINK("https://www.boe.es/gazeta/dias/1833/03/07/pdfs/GMD-1833-29.pdf#page=3","Abrir facsímil")</f>
        <v>Abrir facsímil</v>
      </c>
      <c r="K2666" s="3" t="s">
        <v>24</v>
      </c>
    </row>
    <row r="2667" spans="1:11" ht="42" customHeight="1">
      <c r="A2667" s="2" t="s">
        <v>5772</v>
      </c>
      <c r="B2667" s="2" t="s">
        <v>5773</v>
      </c>
      <c r="C2667" s="2" t="s">
        <v>131</v>
      </c>
      <c r="D2667" s="2" t="s">
        <v>18</v>
      </c>
      <c r="E2667" s="5" t="s">
        <v>1355</v>
      </c>
      <c r="F2667" s="3" t="s">
        <v>1356</v>
      </c>
      <c r="G2667" s="3" t="s">
        <v>21</v>
      </c>
      <c r="H2667" s="2" t="s">
        <v>22</v>
      </c>
      <c r="I2667" s="2" t="s">
        <v>5774</v>
      </c>
      <c r="J2667" s="3" t="str">
        <f>HYPERLINK("https://www.boe.es/gazeta/dias/1833/01/22/pdfs/GMD-1833-10.pdf#page=4","Abrir facsímil")</f>
        <v>Abrir facsímil</v>
      </c>
      <c r="K2667" s="3" t="s">
        <v>24</v>
      </c>
    </row>
    <row r="2668" spans="1:11" ht="42" customHeight="1">
      <c r="A2668" s="2" t="s">
        <v>5775</v>
      </c>
      <c r="B2668" s="2" t="s">
        <v>5776</v>
      </c>
      <c r="C2668" s="2" t="s">
        <v>26</v>
      </c>
      <c r="D2668" s="2" t="s">
        <v>18</v>
      </c>
      <c r="E2668" s="5" t="s">
        <v>281</v>
      </c>
      <c r="F2668" s="3" t="s">
        <v>282</v>
      </c>
      <c r="G2668" s="3" t="s">
        <v>56</v>
      </c>
      <c r="H2668" s="2" t="s">
        <v>22</v>
      </c>
      <c r="I2668" s="2" t="s">
        <v>5777</v>
      </c>
      <c r="J2668" s="3" t="str">
        <f>HYPERLINK("https://www.boe.es/gazeta/dias/1833/01/08/pdfs/GMD-1833-4.pdf#page=1","Abrir facsímil")</f>
        <v>Abrir facsímil</v>
      </c>
      <c r="K2668" s="3" t="s">
        <v>24</v>
      </c>
    </row>
    <row r="2669" spans="1:11" ht="42" customHeight="1">
      <c r="A2669" s="2" t="s">
        <v>5778</v>
      </c>
      <c r="B2669" s="2" t="s">
        <v>5779</v>
      </c>
      <c r="C2669" s="2" t="s">
        <v>297</v>
      </c>
      <c r="D2669" s="2" t="s">
        <v>18</v>
      </c>
      <c r="E2669" s="5" t="s">
        <v>671</v>
      </c>
      <c r="F2669" s="3" t="s">
        <v>672</v>
      </c>
      <c r="G2669" s="3" t="s">
        <v>45</v>
      </c>
      <c r="H2669" s="2" t="s">
        <v>22</v>
      </c>
      <c r="I2669" s="2" t="s">
        <v>5780</v>
      </c>
      <c r="J2669" s="3" t="str">
        <f>HYPERLINK("https://www.boe.es/gazeta/dias/1833/11/28/pdfs/GMD-1833-151.pdf#page=6","Abrir facsímil")</f>
        <v>Abrir facsímil</v>
      </c>
      <c r="K2669" s="3" t="s">
        <v>24</v>
      </c>
    </row>
    <row r="2670" spans="1:11" ht="42" customHeight="1">
      <c r="A2670" s="2" t="s">
        <v>5781</v>
      </c>
      <c r="B2670" s="2" t="s">
        <v>5782</v>
      </c>
      <c r="C2670" s="2" t="s">
        <v>26</v>
      </c>
      <c r="D2670" s="2" t="s">
        <v>18</v>
      </c>
      <c r="E2670" s="5" t="s">
        <v>377</v>
      </c>
      <c r="F2670" s="3" t="s">
        <v>378</v>
      </c>
      <c r="G2670" s="3" t="s">
        <v>45</v>
      </c>
      <c r="H2670" s="2" t="s">
        <v>22</v>
      </c>
      <c r="I2670" s="2" t="s">
        <v>5783</v>
      </c>
      <c r="J2670" s="3" t="str">
        <f>HYPERLINK("https://www.boe.es/gazeta/dias/1833/02/05/pdfs/GMD-1833-16.pdf#page=6","Abrir facsímil")</f>
        <v>Abrir facsímil</v>
      </c>
      <c r="K2670" s="3" t="s">
        <v>24</v>
      </c>
    </row>
    <row r="2671" spans="1:11" ht="42" customHeight="1">
      <c r="A2671" s="2" t="s">
        <v>5784</v>
      </c>
      <c r="B2671" s="2" t="s">
        <v>5784</v>
      </c>
      <c r="C2671" s="2" t="s">
        <v>49</v>
      </c>
      <c r="D2671" s="2" t="s">
        <v>50</v>
      </c>
      <c r="E2671" s="5" t="s">
        <v>573</v>
      </c>
      <c r="F2671" s="3" t="s">
        <v>574</v>
      </c>
      <c r="G2671" s="3" t="s">
        <v>37</v>
      </c>
      <c r="H2671" s="2" t="s">
        <v>22</v>
      </c>
      <c r="I2671" s="2" t="s">
        <v>5785</v>
      </c>
      <c r="J2671" s="3" t="str">
        <f>HYPERLINK("https://www.boe.es/gazeta/dias/1833/08/10/pdfs/GMD-1833-97.pdf#page=2","Abrir facsímil")</f>
        <v>Abrir facsímil</v>
      </c>
      <c r="K2671" s="3" t="s">
        <v>24</v>
      </c>
    </row>
    <row r="2672" spans="1:11" ht="42" customHeight="1">
      <c r="A2672" s="2" t="s">
        <v>5786</v>
      </c>
      <c r="B2672" s="2" t="s">
        <v>5787</v>
      </c>
      <c r="C2672" s="2" t="s">
        <v>33</v>
      </c>
      <c r="D2672" s="2" t="s">
        <v>34</v>
      </c>
      <c r="E2672" s="5" t="s">
        <v>485</v>
      </c>
      <c r="F2672" s="3" t="s">
        <v>486</v>
      </c>
      <c r="G2672" s="3" t="s">
        <v>487</v>
      </c>
      <c r="H2672" s="2" t="s">
        <v>38</v>
      </c>
      <c r="I2672" s="2" t="s">
        <v>5788</v>
      </c>
      <c r="J2672" s="3" t="str">
        <f>HYPERLINK("https://www.boe.es/gazeta/dias/1833/12/19/pdfs/GMD-1833-162.pdf#page=3","Abrir facsímil")</f>
        <v>Abrir facsímil</v>
      </c>
      <c r="K2672" s="3" t="s">
        <v>40</v>
      </c>
    </row>
    <row r="2673" spans="1:11" ht="42" customHeight="1">
      <c r="A2673" s="2" t="s">
        <v>5789</v>
      </c>
      <c r="B2673" s="2" t="s">
        <v>5790</v>
      </c>
      <c r="C2673" s="2" t="s">
        <v>122</v>
      </c>
      <c r="D2673" s="2" t="s">
        <v>18</v>
      </c>
      <c r="E2673" s="5" t="s">
        <v>566</v>
      </c>
      <c r="F2673" s="3" t="s">
        <v>567</v>
      </c>
      <c r="G2673" s="3" t="s">
        <v>21</v>
      </c>
      <c r="H2673" s="2" t="s">
        <v>38</v>
      </c>
      <c r="I2673" s="2" t="s">
        <v>5791</v>
      </c>
      <c r="J2673" s="3" t="str">
        <f>HYPERLINK("https://www.boe.es/gazeta/dias/1833/07/30/pdfs/GMD-1833-92.pdf#page=4","Abrir facsímil")</f>
        <v>Abrir facsímil</v>
      </c>
      <c r="K2673" s="3" t="s">
        <v>40</v>
      </c>
    </row>
    <row r="2674" spans="1:11" ht="42" customHeight="1">
      <c r="A2674" s="2" t="s">
        <v>5792</v>
      </c>
      <c r="B2674" s="2" t="s">
        <v>5793</v>
      </c>
      <c r="C2674" s="2" t="s">
        <v>26</v>
      </c>
      <c r="D2674" s="2" t="s">
        <v>18</v>
      </c>
      <c r="E2674" s="5" t="s">
        <v>19</v>
      </c>
      <c r="F2674" s="3" t="s">
        <v>20</v>
      </c>
      <c r="G2674" s="3" t="s">
        <v>56</v>
      </c>
      <c r="H2674" s="2" t="s">
        <v>38</v>
      </c>
      <c r="I2674" s="2" t="s">
        <v>5794</v>
      </c>
      <c r="J2674" s="3" t="str">
        <f>HYPERLINK("https://www.boe.es/gazeta/dias/1833/09/07/pdfs/GMD-1833-109.pdf#page=1","Abrir facsímil")</f>
        <v>Abrir facsímil</v>
      </c>
      <c r="K2674" s="3" t="s">
        <v>40</v>
      </c>
    </row>
    <row r="2675" spans="1:11" ht="42" customHeight="1">
      <c r="A2675" s="2" t="s">
        <v>5795</v>
      </c>
      <c r="B2675" s="2" t="s">
        <v>5796</v>
      </c>
      <c r="C2675" s="2" t="s">
        <v>26</v>
      </c>
      <c r="D2675" s="2" t="s">
        <v>18</v>
      </c>
      <c r="E2675" s="5" t="s">
        <v>466</v>
      </c>
      <c r="F2675" s="3" t="s">
        <v>467</v>
      </c>
      <c r="G2675" s="3" t="s">
        <v>37</v>
      </c>
      <c r="H2675" s="2" t="s">
        <v>38</v>
      </c>
      <c r="I2675" s="2" t="s">
        <v>5797</v>
      </c>
      <c r="J2675" s="3" t="str">
        <f>HYPERLINK("https://www.boe.es/gazeta/dias/1833/10/22/pdfs/GMD-1833-130.pdf#page=2","Abrir facsímil")</f>
        <v>Abrir facsímil</v>
      </c>
      <c r="K2675" s="3" t="s">
        <v>40</v>
      </c>
    </row>
    <row r="2676" spans="1:11" ht="42" customHeight="1">
      <c r="A2676" s="2" t="s">
        <v>5798</v>
      </c>
      <c r="B2676" s="2" t="s">
        <v>5799</v>
      </c>
      <c r="C2676" s="2" t="s">
        <v>49</v>
      </c>
      <c r="D2676" s="2" t="s">
        <v>50</v>
      </c>
      <c r="E2676" s="5" t="s">
        <v>1765</v>
      </c>
      <c r="F2676" s="3" t="s">
        <v>1766</v>
      </c>
      <c r="G2676" s="3" t="s">
        <v>56</v>
      </c>
      <c r="H2676" s="2" t="s">
        <v>38</v>
      </c>
      <c r="I2676" s="2" t="s">
        <v>5800</v>
      </c>
      <c r="J2676" s="3" t="str">
        <f>HYPERLINK("https://www.boe.es/gazeta/dias/1833/01/10/pdfs/GMD-1833-5.pdf#page=1","Abrir facsímil")</f>
        <v>Abrir facsímil</v>
      </c>
      <c r="K2676" s="3" t="s">
        <v>40</v>
      </c>
    </row>
    <row r="2677" spans="1:11" ht="42" customHeight="1">
      <c r="A2677" s="2" t="s">
        <v>5801</v>
      </c>
      <c r="B2677" s="2" t="s">
        <v>5802</v>
      </c>
      <c r="C2677" s="2" t="s">
        <v>49</v>
      </c>
      <c r="D2677" s="2" t="s">
        <v>50</v>
      </c>
      <c r="E2677" s="5" t="s">
        <v>506</v>
      </c>
      <c r="F2677" s="3" t="s">
        <v>507</v>
      </c>
      <c r="G2677" s="3" t="s">
        <v>89</v>
      </c>
      <c r="H2677" s="2" t="s">
        <v>38</v>
      </c>
      <c r="I2677" s="2" t="s">
        <v>5803</v>
      </c>
      <c r="J2677" s="3" t="str">
        <f>HYPERLINK("https://www.boe.es/gazeta/dias/1833/02/14/pdfs/GMD-1833-20.pdf#page=3","Abrir facsímil")</f>
        <v>Abrir facsímil</v>
      </c>
      <c r="K2677" s="3" t="s">
        <v>40</v>
      </c>
    </row>
    <row r="2678" spans="1:11" ht="42" customHeight="1">
      <c r="A2678" s="2" t="s">
        <v>5804</v>
      </c>
      <c r="B2678" s="2" t="s">
        <v>5805</v>
      </c>
      <c r="C2678" s="2" t="s">
        <v>131</v>
      </c>
      <c r="D2678" s="2" t="s">
        <v>18</v>
      </c>
      <c r="E2678" s="5" t="s">
        <v>439</v>
      </c>
      <c r="F2678" s="3" t="s">
        <v>440</v>
      </c>
      <c r="G2678" s="3" t="s">
        <v>89</v>
      </c>
      <c r="H2678" s="2" t="s">
        <v>38</v>
      </c>
      <c r="I2678" s="2" t="s">
        <v>5806</v>
      </c>
      <c r="J2678" s="3" t="str">
        <f>HYPERLINK("https://www.boe.es/gazeta/dias/1833/06/04/pdfs/GMD-1833-68.pdf#page=3","Abrir facsímil")</f>
        <v>Abrir facsímil</v>
      </c>
      <c r="K2678" s="3" t="s">
        <v>40</v>
      </c>
    </row>
    <row r="2679" spans="1:11" ht="42" customHeight="1">
      <c r="A2679" s="2" t="s">
        <v>5807</v>
      </c>
      <c r="B2679" s="2" t="s">
        <v>5808</v>
      </c>
      <c r="C2679" s="2" t="s">
        <v>33</v>
      </c>
      <c r="D2679" s="2" t="s">
        <v>34</v>
      </c>
      <c r="E2679" s="5" t="s">
        <v>1411</v>
      </c>
      <c r="F2679" s="3" t="s">
        <v>1412</v>
      </c>
      <c r="G2679" s="3" t="s">
        <v>56</v>
      </c>
      <c r="H2679" s="2" t="s">
        <v>38</v>
      </c>
      <c r="I2679" s="2" t="s">
        <v>5809</v>
      </c>
      <c r="J2679" s="3" t="str">
        <f>HYPERLINK("https://www.boe.es/gazeta/dias/1833/03/05/pdfs/GMD-1833-28.pdf#page=1","Abrir facsímil")</f>
        <v>Abrir facsímil</v>
      </c>
      <c r="K2679" s="3" t="s">
        <v>40</v>
      </c>
    </row>
    <row r="2680" spans="1:11" ht="42" customHeight="1">
      <c r="A2680" s="2" t="s">
        <v>5807</v>
      </c>
      <c r="B2680" s="2" t="s">
        <v>5808</v>
      </c>
      <c r="C2680" s="2" t="s">
        <v>33</v>
      </c>
      <c r="D2680" s="2" t="s">
        <v>34</v>
      </c>
      <c r="E2680" s="5" t="s">
        <v>364</v>
      </c>
      <c r="F2680" s="3" t="s">
        <v>365</v>
      </c>
      <c r="G2680" s="3" t="s">
        <v>37</v>
      </c>
      <c r="H2680" s="2" t="s">
        <v>38</v>
      </c>
      <c r="I2680" s="2" t="s">
        <v>5810</v>
      </c>
      <c r="J2680" s="3" t="str">
        <f>HYPERLINK("https://www.boe.es/gazeta/dias/1833/11/07/pdfs/GMD-1833-139.pdf#page=2","Abrir facsímil")</f>
        <v>Abrir facsímil</v>
      </c>
      <c r="K2680" s="3" t="s">
        <v>40</v>
      </c>
    </row>
    <row r="2681" spans="1:11" ht="42" customHeight="1">
      <c r="A2681" s="2" t="s">
        <v>5811</v>
      </c>
      <c r="B2681" s="2" t="s">
        <v>5812</v>
      </c>
      <c r="C2681" s="2" t="s">
        <v>17</v>
      </c>
      <c r="D2681" s="2" t="s">
        <v>18</v>
      </c>
      <c r="E2681" s="5" t="s">
        <v>364</v>
      </c>
      <c r="F2681" s="3" t="s">
        <v>365</v>
      </c>
      <c r="G2681" s="3" t="s">
        <v>2634</v>
      </c>
      <c r="H2681" s="2" t="s">
        <v>38</v>
      </c>
      <c r="I2681" s="2" t="s">
        <v>5813</v>
      </c>
      <c r="J2681" s="3" t="str">
        <f>HYPERLINK("https://www.boe.es/gazeta/dias/1833/11/07/pdfs/GMD-1833-139.pdf#page=5","Abrir facsímil")</f>
        <v>Abrir facsímil</v>
      </c>
      <c r="K2681" s="3" t="s">
        <v>40</v>
      </c>
    </row>
    <row r="2682" spans="1:11" ht="42" customHeight="1">
      <c r="A2682" s="2" t="s">
        <v>5814</v>
      </c>
      <c r="B2682" s="2" t="s">
        <v>5815</v>
      </c>
      <c r="C2682" s="2" t="s">
        <v>26</v>
      </c>
      <c r="D2682" s="2" t="s">
        <v>18</v>
      </c>
      <c r="E2682" s="5" t="s">
        <v>1138</v>
      </c>
      <c r="F2682" s="3" t="s">
        <v>1139</v>
      </c>
      <c r="G2682" s="3" t="s">
        <v>21</v>
      </c>
      <c r="H2682" s="2" t="s">
        <v>38</v>
      </c>
      <c r="I2682" s="2" t="s">
        <v>5816</v>
      </c>
      <c r="J2682" s="3" t="str">
        <f>HYPERLINK("https://www.boe.es/gazeta/dias/1833/10/26/pdfs/GMD-1833-132.pdf#page=4","Abrir facsímil")</f>
        <v>Abrir facsímil</v>
      </c>
      <c r="K2682" s="3" t="s">
        <v>40</v>
      </c>
    </row>
    <row r="2683" spans="1:11" ht="42" customHeight="1">
      <c r="A2683" s="2" t="s">
        <v>5817</v>
      </c>
      <c r="B2683" s="2" t="s">
        <v>5817</v>
      </c>
      <c r="C2683" s="2" t="s">
        <v>131</v>
      </c>
      <c r="D2683" s="2" t="s">
        <v>18</v>
      </c>
      <c r="E2683" s="5" t="s">
        <v>197</v>
      </c>
      <c r="F2683" s="3" t="s">
        <v>198</v>
      </c>
      <c r="G2683" s="3" t="s">
        <v>21</v>
      </c>
      <c r="H2683" s="2" t="s">
        <v>22</v>
      </c>
      <c r="I2683" s="2" t="s">
        <v>5818</v>
      </c>
      <c r="J2683" s="3" t="str">
        <f>HYPERLINK("https://www.boe.es/gazeta/dias/1833/05/07/pdfs/GMD-1833-56.pdf#page=4","Abrir facsímil")</f>
        <v>Abrir facsímil</v>
      </c>
      <c r="K2683" s="3" t="s">
        <v>24</v>
      </c>
    </row>
    <row r="2684" spans="1:11" ht="42" customHeight="1">
      <c r="A2684" s="2" t="s">
        <v>5817</v>
      </c>
      <c r="B2684" s="2" t="s">
        <v>5817</v>
      </c>
      <c r="C2684" s="2" t="s">
        <v>49</v>
      </c>
      <c r="D2684" s="2" t="s">
        <v>50</v>
      </c>
      <c r="E2684" s="5" t="s">
        <v>739</v>
      </c>
      <c r="F2684" s="3" t="s">
        <v>740</v>
      </c>
      <c r="G2684" s="3" t="s">
        <v>56</v>
      </c>
      <c r="H2684" s="2" t="s">
        <v>22</v>
      </c>
      <c r="I2684" s="2" t="s">
        <v>5819</v>
      </c>
      <c r="J2684" s="3" t="str">
        <f>HYPERLINK("https://www.boe.es/gazeta/dias/1833/07/06/pdfs/GMD-1833-82.pdf#page=1","Abrir facsímil")</f>
        <v>Abrir facsímil</v>
      </c>
      <c r="K2684" s="3" t="s">
        <v>24</v>
      </c>
    </row>
    <row r="2685" spans="1:11" ht="42" customHeight="1">
      <c r="A2685" s="2" t="s">
        <v>5817</v>
      </c>
      <c r="B2685" s="2" t="s">
        <v>5817</v>
      </c>
      <c r="C2685" s="2" t="s">
        <v>207</v>
      </c>
      <c r="D2685" s="2" t="s">
        <v>18</v>
      </c>
      <c r="E2685" s="5" t="s">
        <v>1083</v>
      </c>
      <c r="F2685" s="3" t="s">
        <v>1084</v>
      </c>
      <c r="G2685" s="3" t="s">
        <v>56</v>
      </c>
      <c r="H2685" s="2" t="s">
        <v>22</v>
      </c>
      <c r="I2685" s="2" t="s">
        <v>5820</v>
      </c>
      <c r="J2685" s="3" t="str">
        <f>HYPERLINK("https://www.boe.es/gazeta/dias/1833/07/11/pdfs/GMD-1833-84.pdf#page=1","Abrir facsímil")</f>
        <v>Abrir facsímil</v>
      </c>
      <c r="K2685" s="3" t="s">
        <v>24</v>
      </c>
    </row>
    <row r="2686" spans="1:11" ht="42" customHeight="1">
      <c r="A2686" s="2" t="s">
        <v>5817</v>
      </c>
      <c r="B2686" s="2" t="s">
        <v>5817</v>
      </c>
      <c r="C2686" s="2" t="s">
        <v>33</v>
      </c>
      <c r="D2686" s="2" t="s">
        <v>34</v>
      </c>
      <c r="E2686" s="5" t="s">
        <v>352</v>
      </c>
      <c r="F2686" s="3" t="s">
        <v>353</v>
      </c>
      <c r="G2686" s="3" t="s">
        <v>21</v>
      </c>
      <c r="H2686" s="2" t="s">
        <v>22</v>
      </c>
      <c r="I2686" s="2" t="s">
        <v>5821</v>
      </c>
      <c r="J2686" s="3" t="str">
        <f>HYPERLINK("https://www.boe.es/gazeta/dias/1833/07/13/pdfs/GMD-1833-85.pdf#page=4","Abrir facsímil")</f>
        <v>Abrir facsímil</v>
      </c>
      <c r="K2686" s="3" t="s">
        <v>24</v>
      </c>
    </row>
    <row r="2687" spans="1:11" ht="42" customHeight="1">
      <c r="A2687" s="2" t="s">
        <v>5817</v>
      </c>
      <c r="B2687" s="2" t="s">
        <v>5817</v>
      </c>
      <c r="C2687" s="2" t="s">
        <v>33</v>
      </c>
      <c r="D2687" s="2" t="s">
        <v>34</v>
      </c>
      <c r="E2687" s="5" t="s">
        <v>1515</v>
      </c>
      <c r="F2687" s="3" t="s">
        <v>1516</v>
      </c>
      <c r="G2687" s="3" t="s">
        <v>21</v>
      </c>
      <c r="H2687" s="2" t="s">
        <v>22</v>
      </c>
      <c r="I2687" s="2" t="s">
        <v>5822</v>
      </c>
      <c r="J2687" s="3" t="str">
        <f>HYPERLINK("https://www.boe.es/gazeta/dias/1833/09/05/pdfs/GMD-1833-108.pdf#page=4","Abrir facsímil")</f>
        <v>Abrir facsímil</v>
      </c>
      <c r="K2687" s="3" t="s">
        <v>24</v>
      </c>
    </row>
    <row r="2688" spans="1:11" ht="42" customHeight="1">
      <c r="A2688" s="2" t="s">
        <v>5817</v>
      </c>
      <c r="B2688" s="2" t="s">
        <v>5817</v>
      </c>
      <c r="C2688" s="2" t="s">
        <v>49</v>
      </c>
      <c r="D2688" s="2" t="s">
        <v>50</v>
      </c>
      <c r="E2688" s="5" t="s">
        <v>3103</v>
      </c>
      <c r="F2688" s="3" t="s">
        <v>3104</v>
      </c>
      <c r="G2688" s="3" t="s">
        <v>37</v>
      </c>
      <c r="H2688" s="2" t="s">
        <v>22</v>
      </c>
      <c r="I2688" s="2" t="s">
        <v>5823</v>
      </c>
      <c r="J2688" s="3" t="str">
        <f>HYPERLINK("https://www.boe.es/gazeta/dias/1833/09/10/pdfs/GMD-1833-110.pdf#page=2","Abrir facsímil")</f>
        <v>Abrir facsímil</v>
      </c>
      <c r="K2688" s="3" t="s">
        <v>24</v>
      </c>
    </row>
    <row r="2689" spans="1:11" ht="42" customHeight="1">
      <c r="A2689" s="2" t="s">
        <v>5817</v>
      </c>
      <c r="B2689" s="2" t="s">
        <v>5817</v>
      </c>
      <c r="C2689" s="2" t="s">
        <v>49</v>
      </c>
      <c r="D2689" s="2" t="s">
        <v>50</v>
      </c>
      <c r="E2689" s="5" t="s">
        <v>2591</v>
      </c>
      <c r="F2689" s="3" t="s">
        <v>2592</v>
      </c>
      <c r="G2689" s="3" t="s">
        <v>2593</v>
      </c>
      <c r="H2689" s="2" t="s">
        <v>22</v>
      </c>
      <c r="I2689" s="2" t="s">
        <v>5824</v>
      </c>
      <c r="J2689" s="3" t="str">
        <f>HYPERLINK("https://www.boe.es/gazeta/dias/1833/09/21/pdfs/GMD-1833-115.pdf#page=4","Abrir facsímil")</f>
        <v>Abrir facsímil</v>
      </c>
      <c r="K2689" s="3" t="s">
        <v>24</v>
      </c>
    </row>
    <row r="2690" spans="1:11" ht="42" customHeight="1">
      <c r="A2690" s="2" t="s">
        <v>5817</v>
      </c>
      <c r="B2690" s="2" t="s">
        <v>5817</v>
      </c>
      <c r="C2690" s="2" t="s">
        <v>207</v>
      </c>
      <c r="D2690" s="2" t="s">
        <v>18</v>
      </c>
      <c r="E2690" s="5" t="s">
        <v>2968</v>
      </c>
      <c r="F2690" s="3" t="s">
        <v>2969</v>
      </c>
      <c r="G2690" s="3" t="s">
        <v>56</v>
      </c>
      <c r="H2690" s="2" t="s">
        <v>22</v>
      </c>
      <c r="I2690" s="2" t="s">
        <v>5825</v>
      </c>
      <c r="J2690" s="3" t="str">
        <f>HYPERLINK("https://www.boe.es/gazeta/dias/1833/09/28/pdfs/GMD-1833-118.pdf#page=1","Abrir facsímil")</f>
        <v>Abrir facsímil</v>
      </c>
      <c r="K2690" s="3" t="s">
        <v>24</v>
      </c>
    </row>
    <row r="2691" spans="1:11" ht="42" customHeight="1">
      <c r="A2691" s="2" t="s">
        <v>5817</v>
      </c>
      <c r="B2691" s="2" t="s">
        <v>5817</v>
      </c>
      <c r="C2691" s="2" t="s">
        <v>26</v>
      </c>
      <c r="D2691" s="2" t="s">
        <v>18</v>
      </c>
      <c r="E2691" s="5" t="s">
        <v>927</v>
      </c>
      <c r="F2691" s="3" t="s">
        <v>928</v>
      </c>
      <c r="G2691" s="3" t="s">
        <v>5668</v>
      </c>
      <c r="H2691" s="2" t="s">
        <v>22</v>
      </c>
      <c r="I2691" s="2" t="s">
        <v>5826</v>
      </c>
      <c r="J2691" s="3" t="str">
        <f>HYPERLINK("https://www.boe.es/gazeta/dias/1833/10/01/pdfs/GMD-1833-120.pdf#page=2","Abrir facsímil")</f>
        <v>Abrir facsímil</v>
      </c>
      <c r="K2691" s="3" t="s">
        <v>24</v>
      </c>
    </row>
    <row r="2692" spans="1:11" ht="42" customHeight="1">
      <c r="A2692" s="2" t="s">
        <v>5817</v>
      </c>
      <c r="B2692" s="2" t="s">
        <v>5817</v>
      </c>
      <c r="C2692" s="2" t="s">
        <v>49</v>
      </c>
      <c r="D2692" s="2" t="s">
        <v>50</v>
      </c>
      <c r="E2692" s="5" t="s">
        <v>58</v>
      </c>
      <c r="F2692" s="3" t="s">
        <v>59</v>
      </c>
      <c r="G2692" s="3" t="s">
        <v>37</v>
      </c>
      <c r="H2692" s="2" t="s">
        <v>22</v>
      </c>
      <c r="I2692" s="2" t="s">
        <v>5827</v>
      </c>
      <c r="J2692" s="3" t="str">
        <f>HYPERLINK("https://www.boe.es/gazeta/dias/1833/10/03/pdfs/GMD-1833-121.pdf#page=2","Abrir facsímil")</f>
        <v>Abrir facsímil</v>
      </c>
      <c r="K2692" s="3" t="s">
        <v>24</v>
      </c>
    </row>
    <row r="2693" spans="1:11" ht="42" customHeight="1">
      <c r="A2693" s="2" t="s">
        <v>5817</v>
      </c>
      <c r="B2693" s="2" t="s">
        <v>5817</v>
      </c>
      <c r="C2693" s="2" t="s">
        <v>26</v>
      </c>
      <c r="D2693" s="2" t="s">
        <v>191</v>
      </c>
      <c r="E2693" s="5" t="s">
        <v>4728</v>
      </c>
      <c r="F2693" s="3" t="s">
        <v>4729</v>
      </c>
      <c r="G2693" s="3" t="s">
        <v>56</v>
      </c>
      <c r="H2693" s="2" t="s">
        <v>22</v>
      </c>
      <c r="I2693" s="2" t="s">
        <v>5828</v>
      </c>
      <c r="J2693" s="3" t="str">
        <f>HYPERLINK("https://www.boe.es/gazeta/dias/1833/10/16/pdfs/GMD-1833-127E.pdf#page=1","Abrir facsímil")</f>
        <v>Abrir facsímil</v>
      </c>
      <c r="K2693" s="3" t="s">
        <v>24</v>
      </c>
    </row>
    <row r="2694" spans="1:11" ht="42" customHeight="1">
      <c r="A2694" s="2" t="s">
        <v>5817</v>
      </c>
      <c r="B2694" s="2" t="s">
        <v>5817</v>
      </c>
      <c r="C2694" s="2" t="s">
        <v>26</v>
      </c>
      <c r="D2694" s="2" t="s">
        <v>18</v>
      </c>
      <c r="E2694" s="5" t="s">
        <v>466</v>
      </c>
      <c r="F2694" s="3" t="s">
        <v>467</v>
      </c>
      <c r="G2694" s="3" t="s">
        <v>37</v>
      </c>
      <c r="H2694" s="2" t="s">
        <v>22</v>
      </c>
      <c r="I2694" s="2" t="s">
        <v>5829</v>
      </c>
      <c r="J2694" s="3" t="str">
        <f>HYPERLINK("https://www.boe.es/gazeta/dias/1833/10/22/pdfs/GMD-1833-130.pdf#page=2","Abrir facsímil")</f>
        <v>Abrir facsímil</v>
      </c>
      <c r="K2694" s="3" t="s">
        <v>24</v>
      </c>
    </row>
    <row r="2695" spans="1:11" ht="42" customHeight="1">
      <c r="A2695" s="2" t="s">
        <v>5817</v>
      </c>
      <c r="B2695" s="2" t="s">
        <v>5817</v>
      </c>
      <c r="C2695" s="2" t="s">
        <v>26</v>
      </c>
      <c r="D2695" s="2" t="s">
        <v>18</v>
      </c>
      <c r="E2695" s="5" t="s">
        <v>150</v>
      </c>
      <c r="F2695" s="3" t="s">
        <v>151</v>
      </c>
      <c r="G2695" s="3" t="s">
        <v>56</v>
      </c>
      <c r="H2695" s="2" t="s">
        <v>22</v>
      </c>
      <c r="I2695" s="2" t="s">
        <v>5830</v>
      </c>
      <c r="J2695" s="3" t="str">
        <f>HYPERLINK("https://www.boe.es/gazeta/dias/1833/10/24/pdfs/GMD-1833-131.pdf#page=1","Abrir facsímil")</f>
        <v>Abrir facsímil</v>
      </c>
      <c r="K2695" s="3" t="s">
        <v>24</v>
      </c>
    </row>
    <row r="2696" spans="1:11" ht="42" customHeight="1">
      <c r="A2696" s="2" t="s">
        <v>5817</v>
      </c>
      <c r="B2696" s="2" t="s">
        <v>5817</v>
      </c>
      <c r="C2696" s="2" t="s">
        <v>49</v>
      </c>
      <c r="D2696" s="2" t="s">
        <v>50</v>
      </c>
      <c r="E2696" s="5" t="s">
        <v>364</v>
      </c>
      <c r="F2696" s="3" t="s">
        <v>365</v>
      </c>
      <c r="G2696" s="3" t="s">
        <v>2634</v>
      </c>
      <c r="H2696" s="2" t="s">
        <v>22</v>
      </c>
      <c r="I2696" s="2" t="s">
        <v>5831</v>
      </c>
      <c r="J2696" s="3" t="str">
        <f>HYPERLINK("https://www.boe.es/gazeta/dias/1833/11/07/pdfs/GMD-1833-139.pdf#page=5","Abrir facsímil")</f>
        <v>Abrir facsímil</v>
      </c>
      <c r="K2696" s="3" t="s">
        <v>24</v>
      </c>
    </row>
    <row r="2697" spans="1:11" ht="42" customHeight="1">
      <c r="A2697" s="2" t="s">
        <v>5817</v>
      </c>
      <c r="B2697" s="2" t="s">
        <v>5817</v>
      </c>
      <c r="C2697" s="2" t="s">
        <v>49</v>
      </c>
      <c r="D2697" s="2" t="s">
        <v>50</v>
      </c>
      <c r="E2697" s="5" t="s">
        <v>233</v>
      </c>
      <c r="F2697" s="3" t="s">
        <v>234</v>
      </c>
      <c r="G2697" s="3" t="s">
        <v>21</v>
      </c>
      <c r="H2697" s="2" t="s">
        <v>22</v>
      </c>
      <c r="I2697" s="2" t="s">
        <v>5832</v>
      </c>
      <c r="J2697" s="3" t="str">
        <f>HYPERLINK("https://www.boe.es/gazeta/dias/1833/11/21/pdfs/GMD-1833-146.pdf#page=4","Abrir facsímil")</f>
        <v>Abrir facsímil</v>
      </c>
      <c r="K2697" s="3" t="s">
        <v>24</v>
      </c>
    </row>
    <row r="2698" spans="1:11" ht="42" customHeight="1">
      <c r="A2698" s="2" t="s">
        <v>5817</v>
      </c>
      <c r="B2698" s="2" t="s">
        <v>5817</v>
      </c>
      <c r="C2698" s="2" t="s">
        <v>17</v>
      </c>
      <c r="D2698" s="2" t="s">
        <v>18</v>
      </c>
      <c r="E2698" s="5" t="s">
        <v>409</v>
      </c>
      <c r="F2698" s="3" t="s">
        <v>410</v>
      </c>
      <c r="G2698" s="3" t="s">
        <v>45</v>
      </c>
      <c r="H2698" s="2" t="s">
        <v>22</v>
      </c>
      <c r="I2698" s="2" t="s">
        <v>5833</v>
      </c>
      <c r="J2698" s="3" t="str">
        <f>HYPERLINK("https://www.boe.es/gazeta/dias/1833/11/23/pdfs/GMD-1833-147.pdf#page=6","Abrir facsímil")</f>
        <v>Abrir facsímil</v>
      </c>
      <c r="K2698" s="3" t="s">
        <v>24</v>
      </c>
    </row>
    <row r="2699" spans="1:11" ht="42" customHeight="1">
      <c r="A2699" s="2" t="s">
        <v>5834</v>
      </c>
      <c r="B2699" s="2" t="s">
        <v>5835</v>
      </c>
      <c r="C2699" s="2" t="s">
        <v>297</v>
      </c>
      <c r="D2699" s="2" t="s">
        <v>18</v>
      </c>
      <c r="E2699" s="5" t="s">
        <v>548</v>
      </c>
      <c r="F2699" s="3" t="s">
        <v>549</v>
      </c>
      <c r="G2699" s="3" t="s">
        <v>21</v>
      </c>
      <c r="H2699" s="2" t="s">
        <v>22</v>
      </c>
      <c r="I2699" s="2" t="s">
        <v>5836</v>
      </c>
      <c r="J2699" s="3" t="str">
        <f>HYPERLINK("https://www.boe.es/gazeta/dias/1833/06/22/pdfs/GMD-1833-76.pdf#page=4","Abrir facsímil")</f>
        <v>Abrir facsímil</v>
      </c>
      <c r="K2699" s="3" t="s">
        <v>24</v>
      </c>
    </row>
    <row r="2700" spans="1:11" ht="42" customHeight="1">
      <c r="A2700" s="2" t="s">
        <v>5837</v>
      </c>
      <c r="B2700" s="2" t="s">
        <v>5838</v>
      </c>
      <c r="C2700" s="2" t="s">
        <v>17</v>
      </c>
      <c r="D2700" s="2" t="s">
        <v>18</v>
      </c>
      <c r="E2700" s="5" t="s">
        <v>1083</v>
      </c>
      <c r="F2700" s="3" t="s">
        <v>1084</v>
      </c>
      <c r="G2700" s="3" t="s">
        <v>89</v>
      </c>
      <c r="H2700" s="2" t="s">
        <v>22</v>
      </c>
      <c r="I2700" s="2" t="s">
        <v>5839</v>
      </c>
      <c r="J2700" s="3" t="str">
        <f>HYPERLINK("https://www.boe.es/gazeta/dias/1833/07/11/pdfs/GMD-1833-84.pdf#page=3","Abrir facsímil")</f>
        <v>Abrir facsímil</v>
      </c>
      <c r="K2700" s="3" t="s">
        <v>24</v>
      </c>
    </row>
    <row r="2701" spans="1:11" ht="42" customHeight="1">
      <c r="A2701" s="2" t="s">
        <v>5840</v>
      </c>
      <c r="B2701" s="2" t="s">
        <v>5841</v>
      </c>
      <c r="C2701" s="2" t="s">
        <v>122</v>
      </c>
      <c r="D2701" s="2" t="s">
        <v>18</v>
      </c>
      <c r="E2701" s="5" t="s">
        <v>61</v>
      </c>
      <c r="F2701" s="3" t="s">
        <v>62</v>
      </c>
      <c r="G2701" s="3" t="s">
        <v>89</v>
      </c>
      <c r="H2701" s="2" t="s">
        <v>22</v>
      </c>
      <c r="I2701" s="2" t="s">
        <v>5842</v>
      </c>
      <c r="J2701" s="3" t="str">
        <f>HYPERLINK("https://www.boe.es/gazeta/dias/1833/10/15/pdfs/GMD-1833-126.pdf#page=3","Abrir facsímil")</f>
        <v>Abrir facsímil</v>
      </c>
      <c r="K2701" s="3" t="s">
        <v>24</v>
      </c>
    </row>
    <row r="2702" spans="1:11" ht="42" customHeight="1">
      <c r="A2702" s="2" t="s">
        <v>5843</v>
      </c>
      <c r="B2702" s="2" t="s">
        <v>5844</v>
      </c>
      <c r="C2702" s="2" t="s">
        <v>122</v>
      </c>
      <c r="D2702" s="2" t="s">
        <v>18</v>
      </c>
      <c r="E2702" s="5" t="s">
        <v>566</v>
      </c>
      <c r="F2702" s="3" t="s">
        <v>567</v>
      </c>
      <c r="G2702" s="3" t="s">
        <v>21</v>
      </c>
      <c r="H2702" s="2" t="s">
        <v>22</v>
      </c>
      <c r="I2702" s="2" t="s">
        <v>5845</v>
      </c>
      <c r="J2702" s="3" t="str">
        <f>HYPERLINK("https://www.boe.es/gazeta/dias/1833/07/30/pdfs/GMD-1833-92.pdf#page=4","Abrir facsímil")</f>
        <v>Abrir facsímil</v>
      </c>
      <c r="K2702" s="3" t="s">
        <v>24</v>
      </c>
    </row>
    <row r="2703" spans="1:11" ht="42" customHeight="1">
      <c r="A2703" s="2" t="s">
        <v>5846</v>
      </c>
      <c r="B2703" s="2" t="s">
        <v>5846</v>
      </c>
      <c r="C2703" s="2" t="s">
        <v>17</v>
      </c>
      <c r="D2703" s="2" t="s">
        <v>18</v>
      </c>
      <c r="E2703" s="5" t="s">
        <v>78</v>
      </c>
      <c r="F2703" s="3" t="s">
        <v>79</v>
      </c>
      <c r="G2703" s="3" t="s">
        <v>1345</v>
      </c>
      <c r="H2703" s="2" t="s">
        <v>22</v>
      </c>
      <c r="I2703" s="2" t="s">
        <v>5847</v>
      </c>
      <c r="J2703" s="3" t="str">
        <f>HYPERLINK("https://www.boe.es/gazeta/dias/1833/02/21/pdfs/GMD-1833-23.pdf#page=4","Abrir facsímil")</f>
        <v>Abrir facsímil</v>
      </c>
      <c r="K2703" s="3" t="s">
        <v>24</v>
      </c>
    </row>
    <row r="2704" spans="1:11" ht="42" customHeight="1">
      <c r="A2704" s="2" t="s">
        <v>5848</v>
      </c>
      <c r="B2704" s="2" t="s">
        <v>5848</v>
      </c>
      <c r="C2704" s="2" t="s">
        <v>33</v>
      </c>
      <c r="D2704" s="2" t="s">
        <v>34</v>
      </c>
      <c r="E2704" s="5" t="s">
        <v>859</v>
      </c>
      <c r="F2704" s="3" t="s">
        <v>860</v>
      </c>
      <c r="G2704" s="3" t="s">
        <v>89</v>
      </c>
      <c r="H2704" s="2" t="s">
        <v>22</v>
      </c>
      <c r="I2704" s="2" t="s">
        <v>5849</v>
      </c>
      <c r="J2704" s="3" t="str">
        <f>HYPERLINK("https://www.boe.es/gazeta/dias/1833/10/12/pdfs/GMD-1833-125.pdf#page=3","Abrir facsímil")</f>
        <v>Abrir facsímil</v>
      </c>
      <c r="K2704" s="3" t="s">
        <v>24</v>
      </c>
    </row>
    <row r="2705" spans="1:11" ht="42" customHeight="1">
      <c r="A2705" s="2" t="s">
        <v>5850</v>
      </c>
      <c r="B2705" s="2" t="s">
        <v>5851</v>
      </c>
      <c r="C2705" s="2" t="s">
        <v>33</v>
      </c>
      <c r="D2705" s="2" t="s">
        <v>34</v>
      </c>
      <c r="E2705" s="5" t="s">
        <v>1371</v>
      </c>
      <c r="F2705" s="3" t="s">
        <v>1372</v>
      </c>
      <c r="G2705" s="3" t="s">
        <v>1373</v>
      </c>
      <c r="H2705" s="2" t="s">
        <v>22</v>
      </c>
      <c r="I2705" s="2" t="s">
        <v>5852</v>
      </c>
      <c r="J2705" s="3" t="str">
        <f>HYPERLINK("https://www.boe.es/gazeta/dias/1833/10/17/pdfs/GMD-1833-128.pdf#page=3","Abrir facsímil")</f>
        <v>Abrir facsímil</v>
      </c>
      <c r="K2705" s="3" t="s">
        <v>24</v>
      </c>
    </row>
    <row r="2706" spans="1:11" ht="42" customHeight="1">
      <c r="A2706" s="2" t="s">
        <v>5853</v>
      </c>
      <c r="B2706" s="2" t="s">
        <v>5853</v>
      </c>
      <c r="C2706" s="2" t="s">
        <v>26</v>
      </c>
      <c r="D2706" s="2" t="s">
        <v>18</v>
      </c>
      <c r="E2706" s="5" t="s">
        <v>551</v>
      </c>
      <c r="F2706" s="3" t="s">
        <v>552</v>
      </c>
      <c r="G2706" s="3" t="s">
        <v>89</v>
      </c>
      <c r="H2706" s="2" t="s">
        <v>22</v>
      </c>
      <c r="I2706" s="2" t="s">
        <v>5854</v>
      </c>
      <c r="J2706" s="3" t="str">
        <f>HYPERLINK("https://www.boe.es/gazeta/dias/1833/06/27/pdfs/GMD-1833-78.pdf#page=3","Abrir facsímil")</f>
        <v>Abrir facsímil</v>
      </c>
      <c r="K2706" s="3" t="s">
        <v>24</v>
      </c>
    </row>
    <row r="2707" spans="1:11" ht="42" customHeight="1">
      <c r="A2707" s="2" t="s">
        <v>5855</v>
      </c>
      <c r="B2707" s="2" t="s">
        <v>5856</v>
      </c>
      <c r="C2707" s="2" t="s">
        <v>33</v>
      </c>
      <c r="D2707" s="2" t="s">
        <v>34</v>
      </c>
      <c r="E2707" s="5" t="s">
        <v>159</v>
      </c>
      <c r="F2707" s="3" t="s">
        <v>160</v>
      </c>
      <c r="G2707" s="3" t="s">
        <v>175</v>
      </c>
      <c r="H2707" s="2" t="s">
        <v>22</v>
      </c>
      <c r="I2707" s="2" t="s">
        <v>5857</v>
      </c>
      <c r="J2707" s="3" t="str">
        <f>HYPERLINK("https://www.boe.es/gazeta/dias/1833/09/24/pdfs/GMD-1833-116.pdf#page=7","Abrir facsímil")</f>
        <v>Abrir facsímil</v>
      </c>
      <c r="K2707" s="3" t="s">
        <v>24</v>
      </c>
    </row>
    <row r="2708" spans="1:11" ht="42" customHeight="1">
      <c r="A2708" s="2" t="s">
        <v>5858</v>
      </c>
      <c r="B2708" s="2" t="s">
        <v>5859</v>
      </c>
      <c r="C2708" s="2" t="s">
        <v>26</v>
      </c>
      <c r="D2708" s="2" t="s">
        <v>18</v>
      </c>
      <c r="E2708" s="5" t="s">
        <v>159</v>
      </c>
      <c r="F2708" s="3" t="s">
        <v>160</v>
      </c>
      <c r="G2708" s="3" t="s">
        <v>175</v>
      </c>
      <c r="H2708" s="2" t="s">
        <v>22</v>
      </c>
      <c r="I2708" s="2" t="s">
        <v>5860</v>
      </c>
      <c r="J2708" s="3" t="str">
        <f>HYPERLINK("https://www.boe.es/gazeta/dias/1833/09/24/pdfs/GMD-1833-116.pdf#page=7","Abrir facsímil")</f>
        <v>Abrir facsímil</v>
      </c>
      <c r="K2708" s="3" t="s">
        <v>24</v>
      </c>
    </row>
    <row r="2709" spans="1:11" ht="42" customHeight="1">
      <c r="A2709" s="2" t="s">
        <v>5861</v>
      </c>
      <c r="B2709" s="2" t="s">
        <v>5862</v>
      </c>
      <c r="C2709" s="2" t="s">
        <v>26</v>
      </c>
      <c r="D2709" s="2" t="s">
        <v>18</v>
      </c>
      <c r="E2709" s="5" t="s">
        <v>520</v>
      </c>
      <c r="F2709" s="3" t="s">
        <v>521</v>
      </c>
      <c r="G2709" s="3" t="s">
        <v>45</v>
      </c>
      <c r="H2709" s="2" t="s">
        <v>22</v>
      </c>
      <c r="I2709" s="2" t="s">
        <v>5863</v>
      </c>
      <c r="J2709" s="3" t="str">
        <f>HYPERLINK("https://www.boe.es/gazeta/dias/1833/04/11/pdfs/GMD-1833-45.pdf#page=6","Abrir facsímil")</f>
        <v>Abrir facsímil</v>
      </c>
      <c r="K2709" s="3" t="s">
        <v>24</v>
      </c>
    </row>
    <row r="2710" spans="1:11" ht="42" customHeight="1">
      <c r="A2710" s="2" t="s">
        <v>5864</v>
      </c>
      <c r="B2710" s="2" t="s">
        <v>5865</v>
      </c>
      <c r="C2710" s="2" t="s">
        <v>26</v>
      </c>
      <c r="D2710" s="2" t="s">
        <v>18</v>
      </c>
      <c r="E2710" s="5" t="s">
        <v>159</v>
      </c>
      <c r="F2710" s="3" t="s">
        <v>160</v>
      </c>
      <c r="G2710" s="3" t="s">
        <v>175</v>
      </c>
      <c r="H2710" s="2" t="s">
        <v>22</v>
      </c>
      <c r="I2710" s="2" t="s">
        <v>5866</v>
      </c>
      <c r="J2710" s="3" t="str">
        <f>HYPERLINK("https://www.boe.es/gazeta/dias/1833/09/24/pdfs/GMD-1833-116.pdf#page=7","Abrir facsímil")</f>
        <v>Abrir facsímil</v>
      </c>
      <c r="K2710" s="3" t="s">
        <v>24</v>
      </c>
    </row>
    <row r="2711" spans="1:11" ht="42" customHeight="1">
      <c r="A2711" s="2" t="s">
        <v>5867</v>
      </c>
      <c r="B2711" s="2" t="s">
        <v>5868</v>
      </c>
      <c r="C2711" s="2" t="s">
        <v>49</v>
      </c>
      <c r="D2711" s="2" t="s">
        <v>50</v>
      </c>
      <c r="E2711" s="5" t="s">
        <v>208</v>
      </c>
      <c r="F2711" s="3" t="s">
        <v>209</v>
      </c>
      <c r="G2711" s="3" t="s">
        <v>37</v>
      </c>
      <c r="H2711" s="2" t="s">
        <v>22</v>
      </c>
      <c r="I2711" s="2" t="s">
        <v>5869</v>
      </c>
      <c r="J2711" s="3" t="str">
        <f>HYPERLINK("https://www.boe.es/gazeta/dias/1833/01/01/pdfs/GMD-1833-1.pdf#page=2","Abrir facsímil")</f>
        <v>Abrir facsímil</v>
      </c>
      <c r="K2711" s="3" t="s">
        <v>24</v>
      </c>
    </row>
    <row r="2712" spans="1:11" ht="42" customHeight="1">
      <c r="A2712" s="2" t="s">
        <v>5870</v>
      </c>
      <c r="B2712" s="2" t="s">
        <v>5870</v>
      </c>
      <c r="C2712" s="2" t="s">
        <v>33</v>
      </c>
      <c r="D2712" s="2" t="s">
        <v>34</v>
      </c>
      <c r="E2712" s="5" t="s">
        <v>581</v>
      </c>
      <c r="F2712" s="3" t="s">
        <v>582</v>
      </c>
      <c r="G2712" s="3" t="s">
        <v>89</v>
      </c>
      <c r="H2712" s="2" t="s">
        <v>22</v>
      </c>
      <c r="I2712" s="2" t="s">
        <v>5871</v>
      </c>
      <c r="J2712" s="3" t="str">
        <f>HYPERLINK("https://www.boe.es/gazeta/dias/1833/08/27/pdfs/GMD-1833-104.pdf#page=3","Abrir facsímil")</f>
        <v>Abrir facsímil</v>
      </c>
      <c r="K2712" s="3" t="s">
        <v>24</v>
      </c>
    </row>
    <row r="2713" spans="1:11" ht="42" customHeight="1">
      <c r="A2713" s="2" t="s">
        <v>5872</v>
      </c>
      <c r="B2713" s="2" t="s">
        <v>5872</v>
      </c>
      <c r="C2713" s="2" t="s">
        <v>49</v>
      </c>
      <c r="D2713" s="2" t="s">
        <v>50</v>
      </c>
      <c r="E2713" s="5" t="s">
        <v>443</v>
      </c>
      <c r="F2713" s="3" t="s">
        <v>444</v>
      </c>
      <c r="G2713" s="3" t="s">
        <v>56</v>
      </c>
      <c r="H2713" s="2" t="s">
        <v>22</v>
      </c>
      <c r="I2713" s="2" t="s">
        <v>5873</v>
      </c>
      <c r="J2713" s="3" t="str">
        <f>HYPERLINK("https://www.boe.es/gazeta/dias/1833/07/25/pdfs/GMD-1833-90.pdf#page=1","Abrir facsímil")</f>
        <v>Abrir facsímil</v>
      </c>
      <c r="K2713" s="3" t="s">
        <v>24</v>
      </c>
    </row>
    <row r="2714" spans="1:11" ht="42" customHeight="1">
      <c r="A2714" s="2" t="s">
        <v>5874</v>
      </c>
      <c r="B2714" s="2" t="s">
        <v>5874</v>
      </c>
      <c r="C2714" s="2" t="s">
        <v>33</v>
      </c>
      <c r="D2714" s="2" t="s">
        <v>34</v>
      </c>
      <c r="E2714" s="5" t="s">
        <v>125</v>
      </c>
      <c r="F2714" s="3" t="s">
        <v>126</v>
      </c>
      <c r="G2714" s="3" t="s">
        <v>127</v>
      </c>
      <c r="H2714" s="2" t="s">
        <v>22</v>
      </c>
      <c r="I2714" s="2" t="s">
        <v>5875</v>
      </c>
      <c r="J2714" s="3" t="str">
        <f>HYPERLINK("https://www.boe.es/gazeta/dias/1833/08/29/pdfs/GMD-1833-105.pdf#page=5","Abrir facsímil")</f>
        <v>Abrir facsímil</v>
      </c>
      <c r="K2714" s="3" t="s">
        <v>24</v>
      </c>
    </row>
    <row r="2715" spans="1:11" ht="42" customHeight="1">
      <c r="A2715" s="2" t="s">
        <v>5876</v>
      </c>
      <c r="B2715" s="2" t="s">
        <v>5876</v>
      </c>
      <c r="C2715" s="2" t="s">
        <v>33</v>
      </c>
      <c r="D2715" s="2" t="s">
        <v>34</v>
      </c>
      <c r="E2715" s="5" t="s">
        <v>137</v>
      </c>
      <c r="F2715" s="3" t="s">
        <v>138</v>
      </c>
      <c r="G2715" s="3" t="s">
        <v>37</v>
      </c>
      <c r="H2715" s="2" t="s">
        <v>22</v>
      </c>
      <c r="I2715" s="2" t="s">
        <v>5877</v>
      </c>
      <c r="J2715" s="3" t="str">
        <f>HYPERLINK("https://www.boe.es/gazeta/dias/1833/03/12/pdfs/GMD-1833-31.pdf#page=2","Abrir facsímil")</f>
        <v>Abrir facsímil</v>
      </c>
      <c r="K2715" s="3" t="s">
        <v>24</v>
      </c>
    </row>
    <row r="2716" spans="1:11" ht="42" customHeight="1">
      <c r="A2716" s="2" t="s">
        <v>5878</v>
      </c>
      <c r="B2716" s="2" t="s">
        <v>5879</v>
      </c>
      <c r="C2716" s="2" t="s">
        <v>26</v>
      </c>
      <c r="D2716" s="2" t="s">
        <v>18</v>
      </c>
      <c r="E2716" s="5" t="s">
        <v>377</v>
      </c>
      <c r="F2716" s="3" t="s">
        <v>378</v>
      </c>
      <c r="G2716" s="3" t="s">
        <v>45</v>
      </c>
      <c r="H2716" s="2" t="s">
        <v>22</v>
      </c>
      <c r="I2716" s="2" t="s">
        <v>5880</v>
      </c>
      <c r="J2716" s="3" t="str">
        <f>HYPERLINK("https://www.boe.es/gazeta/dias/1833/02/05/pdfs/GMD-1833-16.pdf#page=6","Abrir facsímil")</f>
        <v>Abrir facsímil</v>
      </c>
      <c r="K2716" s="3" t="s">
        <v>24</v>
      </c>
    </row>
    <row r="2717" spans="1:11" ht="42" customHeight="1">
      <c r="A2717" s="2" t="s">
        <v>5881</v>
      </c>
      <c r="B2717" s="2" t="s">
        <v>5881</v>
      </c>
      <c r="C2717" s="2" t="s">
        <v>26</v>
      </c>
      <c r="D2717" s="2" t="s">
        <v>18</v>
      </c>
      <c r="E2717" s="5" t="s">
        <v>752</v>
      </c>
      <c r="F2717" s="3" t="s">
        <v>753</v>
      </c>
      <c r="G2717" s="3" t="s">
        <v>21</v>
      </c>
      <c r="H2717" s="2" t="s">
        <v>22</v>
      </c>
      <c r="I2717" s="2" t="s">
        <v>5882</v>
      </c>
      <c r="J2717" s="3" t="str">
        <f>HYPERLINK("https://www.boe.es/gazeta/dias/1833/10/10/pdfs/GMD-1833-124.pdf#page=4","Abrir facsímil")</f>
        <v>Abrir facsímil</v>
      </c>
      <c r="K2717" s="3" t="s">
        <v>24</v>
      </c>
    </row>
    <row r="2718" spans="1:11" ht="42" customHeight="1">
      <c r="A2718" s="2" t="s">
        <v>5883</v>
      </c>
      <c r="B2718" s="2" t="s">
        <v>5883</v>
      </c>
      <c r="C2718" s="2" t="s">
        <v>17</v>
      </c>
      <c r="D2718" s="2" t="s">
        <v>18</v>
      </c>
      <c r="E2718" s="5" t="s">
        <v>414</v>
      </c>
      <c r="F2718" s="3" t="s">
        <v>415</v>
      </c>
      <c r="G2718" s="3" t="s">
        <v>89</v>
      </c>
      <c r="H2718" s="2" t="s">
        <v>22</v>
      </c>
      <c r="I2718" s="2" t="s">
        <v>5884</v>
      </c>
      <c r="J2718" s="3" t="str">
        <f>HYPERLINK("https://www.boe.es/gazeta/dias/1833/03/02/pdfs/GMD-1833-27.pdf#page=3","Abrir facsímil")</f>
        <v>Abrir facsímil</v>
      </c>
      <c r="K2718" s="3" t="s">
        <v>24</v>
      </c>
    </row>
    <row r="2719" spans="1:11" ht="42" customHeight="1">
      <c r="A2719" s="2" t="s">
        <v>5883</v>
      </c>
      <c r="B2719" s="2" t="s">
        <v>5883</v>
      </c>
      <c r="C2719" s="2" t="s">
        <v>33</v>
      </c>
      <c r="D2719" s="2" t="s">
        <v>34</v>
      </c>
      <c r="E2719" s="5" t="s">
        <v>384</v>
      </c>
      <c r="F2719" s="3" t="s">
        <v>385</v>
      </c>
      <c r="G2719" s="3" t="s">
        <v>37</v>
      </c>
      <c r="H2719" s="2" t="s">
        <v>22</v>
      </c>
      <c r="I2719" s="2" t="s">
        <v>5885</v>
      </c>
      <c r="J2719" s="3" t="str">
        <f>HYPERLINK("https://www.boe.es/gazeta/dias/1833/06/01/pdfs/GMD-1833-67.pdf#page=2","Abrir facsímil")</f>
        <v>Abrir facsímil</v>
      </c>
      <c r="K2719" s="3" t="s">
        <v>24</v>
      </c>
    </row>
    <row r="2720" spans="1:11" ht="42" customHeight="1">
      <c r="A2720" s="2" t="s">
        <v>5883</v>
      </c>
      <c r="B2720" s="2" t="s">
        <v>5883</v>
      </c>
      <c r="C2720" s="2" t="s">
        <v>49</v>
      </c>
      <c r="D2720" s="2" t="s">
        <v>50</v>
      </c>
      <c r="E2720" s="5" t="s">
        <v>587</v>
      </c>
      <c r="F2720" s="3" t="s">
        <v>588</v>
      </c>
      <c r="G2720" s="3" t="s">
        <v>89</v>
      </c>
      <c r="H2720" s="2" t="s">
        <v>22</v>
      </c>
      <c r="I2720" s="2" t="s">
        <v>5886</v>
      </c>
      <c r="J2720" s="3" t="str">
        <f>HYPERLINK("https://www.boe.es/gazeta/dias/1833/09/03/pdfs/GMD-1833-107.pdf#page=3","Abrir facsímil")</f>
        <v>Abrir facsímil</v>
      </c>
      <c r="K2720" s="3" t="s">
        <v>24</v>
      </c>
    </row>
    <row r="2721" spans="1:11" ht="42" customHeight="1">
      <c r="A2721" s="2" t="s">
        <v>5883</v>
      </c>
      <c r="B2721" s="2" t="s">
        <v>5883</v>
      </c>
      <c r="C2721" s="2" t="s">
        <v>33</v>
      </c>
      <c r="D2721" s="2" t="s">
        <v>34</v>
      </c>
      <c r="E2721" s="5" t="s">
        <v>702</v>
      </c>
      <c r="F2721" s="3" t="s">
        <v>703</v>
      </c>
      <c r="G2721" s="3" t="s">
        <v>704</v>
      </c>
      <c r="H2721" s="2" t="s">
        <v>22</v>
      </c>
      <c r="I2721" s="2" t="s">
        <v>5887</v>
      </c>
      <c r="J2721" s="3" t="str">
        <f>HYPERLINK("https://www.boe.es/gazeta/dias/1833/09/14/pdfs/GMD-1833-112.pdf#page=3","Abrir facsímil")</f>
        <v>Abrir facsímil</v>
      </c>
      <c r="K2721" s="3" t="s">
        <v>24</v>
      </c>
    </row>
    <row r="2722" spans="1:11" ht="42" customHeight="1">
      <c r="A2722" s="2" t="s">
        <v>5883</v>
      </c>
      <c r="B2722" s="2" t="s">
        <v>5883</v>
      </c>
      <c r="C2722" s="2" t="s">
        <v>49</v>
      </c>
      <c r="D2722" s="2" t="s">
        <v>50</v>
      </c>
      <c r="E2722" s="5" t="s">
        <v>110</v>
      </c>
      <c r="F2722" s="3" t="s">
        <v>111</v>
      </c>
      <c r="G2722" s="3" t="s">
        <v>89</v>
      </c>
      <c r="H2722" s="2" t="s">
        <v>22</v>
      </c>
      <c r="I2722" s="2" t="s">
        <v>5888</v>
      </c>
      <c r="J2722" s="3" t="str">
        <f>HYPERLINK("https://www.boe.es/gazeta/dias/1833/11/16/pdfs/GMD-1833-143.pdf#page=3","Abrir facsímil")</f>
        <v>Abrir facsímil</v>
      </c>
      <c r="K2722" s="3" t="s">
        <v>24</v>
      </c>
    </row>
    <row r="2723" spans="1:11" ht="42" customHeight="1">
      <c r="A2723" s="2" t="s">
        <v>5883</v>
      </c>
      <c r="B2723" s="2" t="s">
        <v>5883</v>
      </c>
      <c r="C2723" s="2" t="s">
        <v>49</v>
      </c>
      <c r="D2723" s="2" t="s">
        <v>50</v>
      </c>
      <c r="E2723" s="5" t="s">
        <v>409</v>
      </c>
      <c r="F2723" s="3" t="s">
        <v>410</v>
      </c>
      <c r="G2723" s="3" t="s">
        <v>21</v>
      </c>
      <c r="H2723" s="2" t="s">
        <v>22</v>
      </c>
      <c r="I2723" s="2" t="s">
        <v>5889</v>
      </c>
      <c r="J2723" s="3" t="str">
        <f>HYPERLINK("https://www.boe.es/gazeta/dias/1833/11/23/pdfs/GMD-1833-147.pdf#page=4","Abrir facsímil")</f>
        <v>Abrir facsímil</v>
      </c>
      <c r="K2723" s="3" t="s">
        <v>24</v>
      </c>
    </row>
    <row r="2724" spans="1:11" ht="42" customHeight="1">
      <c r="A2724" s="2" t="s">
        <v>5883</v>
      </c>
      <c r="B2724" s="2" t="s">
        <v>5883</v>
      </c>
      <c r="C2724" s="2" t="s">
        <v>17</v>
      </c>
      <c r="D2724" s="2" t="s">
        <v>18</v>
      </c>
      <c r="E2724" s="5" t="s">
        <v>485</v>
      </c>
      <c r="F2724" s="3" t="s">
        <v>486</v>
      </c>
      <c r="G2724" s="3" t="s">
        <v>21</v>
      </c>
      <c r="H2724" s="2" t="s">
        <v>22</v>
      </c>
      <c r="I2724" s="2" t="s">
        <v>5890</v>
      </c>
      <c r="J2724" s="3" t="str">
        <f>HYPERLINK("https://www.boe.es/gazeta/dias/1833/12/19/pdfs/GMD-1833-162.pdf#page=4","Abrir facsímil")</f>
        <v>Abrir facsímil</v>
      </c>
      <c r="K2724" s="3" t="s">
        <v>24</v>
      </c>
    </row>
    <row r="2725" spans="1:11" ht="42" customHeight="1">
      <c r="A2725" s="2" t="s">
        <v>5891</v>
      </c>
      <c r="B2725" s="2" t="s">
        <v>5891</v>
      </c>
      <c r="C2725" s="2" t="s">
        <v>131</v>
      </c>
      <c r="D2725" s="2" t="s">
        <v>18</v>
      </c>
      <c r="E2725" s="5" t="s">
        <v>1107</v>
      </c>
      <c r="F2725" s="3" t="s">
        <v>1108</v>
      </c>
      <c r="G2725" s="3" t="s">
        <v>89</v>
      </c>
      <c r="H2725" s="2" t="s">
        <v>22</v>
      </c>
      <c r="I2725" s="2" t="s">
        <v>5892</v>
      </c>
      <c r="J2725" s="3" t="str">
        <f>HYPERLINK("https://www.boe.es/gazeta/dias/1833/03/21/pdfs/GMD-1833-35.pdf#page=3","Abrir facsímil")</f>
        <v>Abrir facsímil</v>
      </c>
      <c r="K2725" s="3" t="s">
        <v>24</v>
      </c>
    </row>
    <row r="2726" spans="1:11" ht="42" customHeight="1">
      <c r="A2726" s="2" t="s">
        <v>5893</v>
      </c>
      <c r="B2726" s="2" t="s">
        <v>5893</v>
      </c>
      <c r="C2726" s="2" t="s">
        <v>33</v>
      </c>
      <c r="D2726" s="2" t="s">
        <v>34</v>
      </c>
      <c r="E2726" s="5" t="s">
        <v>558</v>
      </c>
      <c r="F2726" s="3" t="s">
        <v>559</v>
      </c>
      <c r="G2726" s="3" t="s">
        <v>37</v>
      </c>
      <c r="H2726" s="2" t="s">
        <v>22</v>
      </c>
      <c r="I2726" s="2" t="s">
        <v>5894</v>
      </c>
      <c r="J2726" s="3" t="str">
        <f>HYPERLINK("https://www.boe.es/gazeta/dias/1833/07/16/pdfs/GMD-1833-86.pdf#page=2","Abrir facsímil")</f>
        <v>Abrir facsímil</v>
      </c>
      <c r="K2726" s="3" t="s">
        <v>24</v>
      </c>
    </row>
    <row r="2727" spans="1:11" ht="42" customHeight="1">
      <c r="A2727" s="2" t="s">
        <v>5893</v>
      </c>
      <c r="B2727" s="2" t="s">
        <v>5893</v>
      </c>
      <c r="C2727" s="2" t="s">
        <v>17</v>
      </c>
      <c r="D2727" s="2" t="s">
        <v>18</v>
      </c>
      <c r="E2727" s="5" t="s">
        <v>364</v>
      </c>
      <c r="F2727" s="3" t="s">
        <v>365</v>
      </c>
      <c r="G2727" s="3" t="s">
        <v>21</v>
      </c>
      <c r="H2727" s="2" t="s">
        <v>22</v>
      </c>
      <c r="I2727" s="2" t="s">
        <v>5895</v>
      </c>
      <c r="J2727" s="3" t="str">
        <f>HYPERLINK("https://www.boe.es/gazeta/dias/1833/11/07/pdfs/GMD-1833-139.pdf#page=4","Abrir facsímil")</f>
        <v>Abrir facsímil</v>
      </c>
      <c r="K2727" s="3" t="s">
        <v>24</v>
      </c>
    </row>
    <row r="2728" spans="1:11" ht="42" customHeight="1">
      <c r="A2728" s="2" t="s">
        <v>5896</v>
      </c>
      <c r="B2728" s="2" t="s">
        <v>5897</v>
      </c>
      <c r="C2728" s="2" t="s">
        <v>49</v>
      </c>
      <c r="D2728" s="2" t="s">
        <v>50</v>
      </c>
      <c r="E2728" s="5" t="s">
        <v>61</v>
      </c>
      <c r="F2728" s="3" t="s">
        <v>62</v>
      </c>
      <c r="G2728" s="3" t="s">
        <v>89</v>
      </c>
      <c r="H2728" s="2" t="s">
        <v>22</v>
      </c>
      <c r="I2728" s="2" t="s">
        <v>5898</v>
      </c>
      <c r="J2728" s="3" t="str">
        <f>HYPERLINK("https://www.boe.es/gazeta/dias/1833/10/15/pdfs/GMD-1833-126.pdf#page=3","Abrir facsímil")</f>
        <v>Abrir facsímil</v>
      </c>
      <c r="K2728" s="3" t="s">
        <v>24</v>
      </c>
    </row>
    <row r="2729" spans="1:11" ht="42" customHeight="1">
      <c r="A2729" s="2" t="s">
        <v>5899</v>
      </c>
      <c r="B2729" s="2" t="s">
        <v>5899</v>
      </c>
      <c r="C2729" s="2" t="s">
        <v>49</v>
      </c>
      <c r="D2729" s="2" t="s">
        <v>50</v>
      </c>
      <c r="E2729" s="5" t="s">
        <v>739</v>
      </c>
      <c r="F2729" s="3" t="s">
        <v>740</v>
      </c>
      <c r="G2729" s="3" t="s">
        <v>37</v>
      </c>
      <c r="H2729" s="2" t="s">
        <v>22</v>
      </c>
      <c r="I2729" s="2" t="s">
        <v>5900</v>
      </c>
      <c r="J2729" s="3" t="str">
        <f>HYPERLINK("https://www.boe.es/gazeta/dias/1833/07/06/pdfs/GMD-1833-82.pdf#page=2","Abrir facsímil")</f>
        <v>Abrir facsímil</v>
      </c>
      <c r="K2729" s="3" t="s">
        <v>24</v>
      </c>
    </row>
    <row r="2730" spans="1:11" ht="42" customHeight="1">
      <c r="A2730" s="2" t="s">
        <v>5899</v>
      </c>
      <c r="B2730" s="2" t="s">
        <v>5899</v>
      </c>
      <c r="C2730" s="2" t="s">
        <v>26</v>
      </c>
      <c r="D2730" s="2" t="s">
        <v>18</v>
      </c>
      <c r="E2730" s="5" t="s">
        <v>319</v>
      </c>
      <c r="F2730" s="3" t="s">
        <v>320</v>
      </c>
      <c r="G2730" s="3" t="s">
        <v>37</v>
      </c>
      <c r="H2730" s="2" t="s">
        <v>22</v>
      </c>
      <c r="I2730" s="2" t="s">
        <v>5901</v>
      </c>
      <c r="J2730" s="3" t="str">
        <f>HYPERLINK("https://www.boe.es/gazeta/dias/1833/08/03/pdfs/GMD-1833-94.pdf#page=2","Abrir facsímil")</f>
        <v>Abrir facsímil</v>
      </c>
      <c r="K2730" s="3" t="s">
        <v>24</v>
      </c>
    </row>
    <row r="2731" spans="1:11" ht="42" customHeight="1">
      <c r="A2731" s="2" t="s">
        <v>5899</v>
      </c>
      <c r="B2731" s="2" t="s">
        <v>5899</v>
      </c>
      <c r="C2731" s="2" t="s">
        <v>17</v>
      </c>
      <c r="D2731" s="2" t="s">
        <v>18</v>
      </c>
      <c r="E2731" s="5" t="s">
        <v>319</v>
      </c>
      <c r="F2731" s="3" t="s">
        <v>320</v>
      </c>
      <c r="G2731" s="3" t="s">
        <v>89</v>
      </c>
      <c r="H2731" s="2" t="s">
        <v>22</v>
      </c>
      <c r="I2731" s="2" t="s">
        <v>5902</v>
      </c>
      <c r="J2731" s="3" t="str">
        <f>HYPERLINK("https://www.boe.es/gazeta/dias/1833/08/03/pdfs/GMD-1833-94.pdf#page=3","Abrir facsímil")</f>
        <v>Abrir facsímil</v>
      </c>
      <c r="K2731" s="3" t="s">
        <v>24</v>
      </c>
    </row>
    <row r="2732" spans="1:11" ht="42" customHeight="1">
      <c r="A2732" s="2" t="s">
        <v>5899</v>
      </c>
      <c r="B2732" s="2" t="s">
        <v>5899</v>
      </c>
      <c r="C2732" s="2" t="s">
        <v>33</v>
      </c>
      <c r="D2732" s="2" t="s">
        <v>34</v>
      </c>
      <c r="E2732" s="5" t="s">
        <v>573</v>
      </c>
      <c r="F2732" s="3" t="s">
        <v>574</v>
      </c>
      <c r="G2732" s="3" t="s">
        <v>89</v>
      </c>
      <c r="H2732" s="2" t="s">
        <v>22</v>
      </c>
      <c r="I2732" s="2" t="s">
        <v>5903</v>
      </c>
      <c r="J2732" s="3" t="str">
        <f>HYPERLINK("https://www.boe.es/gazeta/dias/1833/08/10/pdfs/GMD-1833-97.pdf#page=3","Abrir facsímil")</f>
        <v>Abrir facsímil</v>
      </c>
      <c r="K2732" s="3" t="s">
        <v>24</v>
      </c>
    </row>
    <row r="2733" spans="1:11" ht="42" customHeight="1">
      <c r="A2733" s="2" t="s">
        <v>5899</v>
      </c>
      <c r="B2733" s="2" t="s">
        <v>5899</v>
      </c>
      <c r="C2733" s="2" t="s">
        <v>17</v>
      </c>
      <c r="D2733" s="2" t="s">
        <v>18</v>
      </c>
      <c r="E2733" s="5" t="s">
        <v>681</v>
      </c>
      <c r="F2733" s="3" t="s">
        <v>682</v>
      </c>
      <c r="G2733" s="3" t="s">
        <v>89</v>
      </c>
      <c r="H2733" s="2" t="s">
        <v>22</v>
      </c>
      <c r="I2733" s="2" t="s">
        <v>5904</v>
      </c>
      <c r="J2733" s="3" t="str">
        <f>HYPERLINK("https://www.boe.es/gazeta/dias/1833/08/13/pdfs/GMD-1833-98.pdf#page=3","Abrir facsímil")</f>
        <v>Abrir facsímil</v>
      </c>
      <c r="K2733" s="3" t="s">
        <v>24</v>
      </c>
    </row>
    <row r="2734" spans="1:11" ht="42" customHeight="1">
      <c r="A2734" s="2" t="s">
        <v>5899</v>
      </c>
      <c r="B2734" s="2" t="s">
        <v>5899</v>
      </c>
      <c r="C2734" s="2" t="s">
        <v>33</v>
      </c>
      <c r="D2734" s="2" t="s">
        <v>34</v>
      </c>
      <c r="E2734" s="5" t="s">
        <v>485</v>
      </c>
      <c r="F2734" s="3" t="s">
        <v>486</v>
      </c>
      <c r="G2734" s="3" t="s">
        <v>487</v>
      </c>
      <c r="H2734" s="2" t="s">
        <v>22</v>
      </c>
      <c r="I2734" s="2" t="s">
        <v>5905</v>
      </c>
      <c r="J2734" s="3" t="str">
        <f>HYPERLINK("https://www.boe.es/gazeta/dias/1833/12/19/pdfs/GMD-1833-162.pdf#page=3","Abrir facsímil")</f>
        <v>Abrir facsímil</v>
      </c>
      <c r="K2734" s="3" t="s">
        <v>24</v>
      </c>
    </row>
    <row r="2735" spans="1:11" ht="42" customHeight="1">
      <c r="A2735" s="2" t="s">
        <v>5906</v>
      </c>
      <c r="B2735" s="2" t="s">
        <v>5906</v>
      </c>
      <c r="C2735" s="2" t="s">
        <v>33</v>
      </c>
      <c r="D2735" s="2" t="s">
        <v>34</v>
      </c>
      <c r="E2735" s="5" t="s">
        <v>377</v>
      </c>
      <c r="F2735" s="3" t="s">
        <v>378</v>
      </c>
      <c r="G2735" s="3" t="s">
        <v>21</v>
      </c>
      <c r="H2735" s="2" t="s">
        <v>22</v>
      </c>
      <c r="I2735" s="2" t="s">
        <v>5907</v>
      </c>
      <c r="J2735" s="3" t="str">
        <f>HYPERLINK("https://www.boe.es/gazeta/dias/1833/02/05/pdfs/GMD-1833-16.pdf#page=4","Abrir facsímil")</f>
        <v>Abrir facsímil</v>
      </c>
      <c r="K2735" s="3" t="s">
        <v>24</v>
      </c>
    </row>
    <row r="2736" spans="1:11" ht="42" customHeight="1">
      <c r="A2736" s="2" t="s">
        <v>5908</v>
      </c>
      <c r="B2736" s="2" t="s">
        <v>5909</v>
      </c>
      <c r="C2736" s="2" t="s">
        <v>33</v>
      </c>
      <c r="D2736" s="2" t="s">
        <v>34</v>
      </c>
      <c r="E2736" s="5" t="s">
        <v>150</v>
      </c>
      <c r="F2736" s="3" t="s">
        <v>151</v>
      </c>
      <c r="G2736" s="3" t="s">
        <v>21</v>
      </c>
      <c r="H2736" s="2" t="s">
        <v>22</v>
      </c>
      <c r="I2736" s="2" t="s">
        <v>5910</v>
      </c>
      <c r="J2736" s="3" t="str">
        <f>HYPERLINK("https://www.boe.es/gazeta/dias/1833/10/24/pdfs/GMD-1833-131.pdf#page=4","Abrir facsímil")</f>
        <v>Abrir facsímil</v>
      </c>
      <c r="K2736" s="3" t="s">
        <v>24</v>
      </c>
    </row>
    <row r="2737" spans="1:11" ht="42" customHeight="1">
      <c r="A2737" s="2" t="s">
        <v>5911</v>
      </c>
      <c r="B2737" s="2" t="s">
        <v>5912</v>
      </c>
      <c r="C2737" s="2" t="s">
        <v>33</v>
      </c>
      <c r="D2737" s="2" t="s">
        <v>34</v>
      </c>
      <c r="E2737" s="5" t="s">
        <v>61</v>
      </c>
      <c r="F2737" s="3" t="s">
        <v>62</v>
      </c>
      <c r="G2737" s="3" t="s">
        <v>89</v>
      </c>
      <c r="H2737" s="2" t="s">
        <v>22</v>
      </c>
      <c r="I2737" s="2" t="s">
        <v>5913</v>
      </c>
      <c r="J2737" s="3" t="str">
        <f>HYPERLINK("https://www.boe.es/gazeta/dias/1833/10/15/pdfs/GMD-1833-126.pdf#page=3","Abrir facsímil")</f>
        <v>Abrir facsímil</v>
      </c>
      <c r="K2737" s="3" t="s">
        <v>24</v>
      </c>
    </row>
    <row r="2738" spans="1:11" ht="42" customHeight="1">
      <c r="A2738" s="2" t="s">
        <v>5914</v>
      </c>
      <c r="B2738" s="2" t="s">
        <v>5915</v>
      </c>
      <c r="C2738" s="2" t="s">
        <v>33</v>
      </c>
      <c r="D2738" s="2" t="s">
        <v>34</v>
      </c>
      <c r="E2738" s="5" t="s">
        <v>233</v>
      </c>
      <c r="F2738" s="3" t="s">
        <v>234</v>
      </c>
      <c r="G2738" s="3" t="s">
        <v>21</v>
      </c>
      <c r="H2738" s="2" t="s">
        <v>22</v>
      </c>
      <c r="I2738" s="2" t="s">
        <v>5916</v>
      </c>
      <c r="J2738" s="3" t="str">
        <f>HYPERLINK("https://www.boe.es/gazeta/dias/1833/11/21/pdfs/GMD-1833-146.pdf#page=4","Abrir facsímil")</f>
        <v>Abrir facsímil</v>
      </c>
      <c r="K2738" s="3" t="s">
        <v>24</v>
      </c>
    </row>
    <row r="2739" spans="1:11" ht="42" customHeight="1">
      <c r="A2739" s="2" t="s">
        <v>5917</v>
      </c>
      <c r="B2739" s="2" t="s">
        <v>5918</v>
      </c>
      <c r="C2739" s="2" t="s">
        <v>49</v>
      </c>
      <c r="D2739" s="2" t="s">
        <v>50</v>
      </c>
      <c r="E2739" s="5" t="s">
        <v>377</v>
      </c>
      <c r="F2739" s="3" t="s">
        <v>378</v>
      </c>
      <c r="G2739" s="3" t="s">
        <v>45</v>
      </c>
      <c r="H2739" s="2" t="s">
        <v>22</v>
      </c>
      <c r="I2739" s="2" t="s">
        <v>5919</v>
      </c>
      <c r="J2739" s="3" t="str">
        <f>HYPERLINK("https://www.boe.es/gazeta/dias/1833/02/05/pdfs/GMD-1833-16.pdf#page=6","Abrir facsímil")</f>
        <v>Abrir facsímil</v>
      </c>
      <c r="K2739" s="3" t="s">
        <v>24</v>
      </c>
    </row>
    <row r="2740" spans="1:11" ht="42" customHeight="1">
      <c r="A2740" s="2" t="s">
        <v>5920</v>
      </c>
      <c r="B2740" s="2" t="s">
        <v>5921</v>
      </c>
      <c r="C2740" s="2" t="s">
        <v>49</v>
      </c>
      <c r="D2740" s="2" t="s">
        <v>50</v>
      </c>
      <c r="E2740" s="5" t="s">
        <v>1355</v>
      </c>
      <c r="F2740" s="3" t="s">
        <v>1356</v>
      </c>
      <c r="G2740" s="3" t="s">
        <v>56</v>
      </c>
      <c r="H2740" s="2" t="s">
        <v>22</v>
      </c>
      <c r="I2740" s="2" t="s">
        <v>5922</v>
      </c>
      <c r="J2740" s="3" t="str">
        <f>HYPERLINK("https://www.boe.es/gazeta/dias/1833/01/22/pdfs/GMD-1833-10.pdf#page=1","Abrir facsímil")</f>
        <v>Abrir facsímil</v>
      </c>
      <c r="K2740" s="3" t="s">
        <v>24</v>
      </c>
    </row>
    <row r="2741" spans="1:11" ht="42" customHeight="1">
      <c r="A2741" s="2" t="s">
        <v>5920</v>
      </c>
      <c r="B2741" s="2" t="s">
        <v>5921</v>
      </c>
      <c r="C2741" s="2" t="s">
        <v>207</v>
      </c>
      <c r="D2741" s="2" t="s">
        <v>18</v>
      </c>
      <c r="E2741" s="5" t="s">
        <v>311</v>
      </c>
      <c r="F2741" s="3" t="s">
        <v>312</v>
      </c>
      <c r="G2741" s="3" t="s">
        <v>21</v>
      </c>
      <c r="H2741" s="2" t="s">
        <v>22</v>
      </c>
      <c r="I2741" s="2" t="s">
        <v>5923</v>
      </c>
      <c r="J2741" s="3" t="str">
        <f>HYPERLINK("https://www.boe.es/gazeta/dias/1833/02/09/pdfs/GMD-1833-18.pdf#page=4","Abrir facsímil")</f>
        <v>Abrir facsímil</v>
      </c>
      <c r="K2741" s="3" t="s">
        <v>24</v>
      </c>
    </row>
    <row r="2742" spans="1:11" ht="42" customHeight="1">
      <c r="A2742" s="2" t="s">
        <v>5924</v>
      </c>
      <c r="B2742" s="2" t="s">
        <v>5925</v>
      </c>
      <c r="C2742" s="2" t="s">
        <v>49</v>
      </c>
      <c r="D2742" s="2" t="s">
        <v>50</v>
      </c>
      <c r="E2742" s="5" t="s">
        <v>311</v>
      </c>
      <c r="F2742" s="3" t="s">
        <v>312</v>
      </c>
      <c r="G2742" s="3" t="s">
        <v>21</v>
      </c>
      <c r="H2742" s="2" t="s">
        <v>38</v>
      </c>
      <c r="I2742" s="2" t="s">
        <v>5926</v>
      </c>
      <c r="J2742" s="3" t="str">
        <f>HYPERLINK("https://www.boe.es/gazeta/dias/1833/02/09/pdfs/GMD-1833-18.pdf#page=4","Abrir facsímil")</f>
        <v>Abrir facsímil</v>
      </c>
      <c r="K2742" s="3" t="s">
        <v>40</v>
      </c>
    </row>
    <row r="2743" spans="1:11" ht="42" customHeight="1">
      <c r="A2743" s="2" t="s">
        <v>5927</v>
      </c>
      <c r="B2743" s="2" t="s">
        <v>5928</v>
      </c>
      <c r="C2743" s="2" t="s">
        <v>49</v>
      </c>
      <c r="D2743" s="2" t="s">
        <v>50</v>
      </c>
      <c r="E2743" s="5" t="s">
        <v>208</v>
      </c>
      <c r="F2743" s="3" t="s">
        <v>209</v>
      </c>
      <c r="G2743" s="3" t="s">
        <v>127</v>
      </c>
      <c r="H2743" s="2" t="s">
        <v>22</v>
      </c>
      <c r="I2743" s="2" t="s">
        <v>5929</v>
      </c>
      <c r="J2743" s="3" t="str">
        <f>HYPERLINK("https://www.boe.es/gazeta/dias/1833/01/01/pdfs/GMD-1833-1.pdf#page=5","Abrir facsímil")</f>
        <v>Abrir facsímil</v>
      </c>
      <c r="K2743" s="3" t="s">
        <v>24</v>
      </c>
    </row>
    <row r="2744" spans="1:11" ht="42" customHeight="1">
      <c r="A2744" s="2" t="s">
        <v>5930</v>
      </c>
      <c r="B2744" s="2" t="s">
        <v>5931</v>
      </c>
      <c r="C2744" s="2" t="s">
        <v>49</v>
      </c>
      <c r="D2744" s="2" t="s">
        <v>50</v>
      </c>
      <c r="E2744" s="5" t="s">
        <v>352</v>
      </c>
      <c r="F2744" s="3" t="s">
        <v>353</v>
      </c>
      <c r="G2744" s="3" t="s">
        <v>37</v>
      </c>
      <c r="H2744" s="2" t="s">
        <v>38</v>
      </c>
      <c r="I2744" s="2" t="s">
        <v>5932</v>
      </c>
      <c r="J2744" s="3" t="str">
        <f>HYPERLINK("https://www.boe.es/gazeta/dias/1833/07/13/pdfs/GMD-1833-85.pdf#page=2","Abrir facsímil")</f>
        <v>Abrir facsímil</v>
      </c>
      <c r="K2744" s="3" t="s">
        <v>40</v>
      </c>
    </row>
    <row r="2745" spans="1:11" ht="42" customHeight="1">
      <c r="A2745" s="2" t="s">
        <v>5933</v>
      </c>
      <c r="B2745" s="2" t="s">
        <v>5933</v>
      </c>
      <c r="C2745" s="2" t="s">
        <v>17</v>
      </c>
      <c r="D2745" s="2" t="s">
        <v>18</v>
      </c>
      <c r="E2745" s="5" t="s">
        <v>61</v>
      </c>
      <c r="F2745" s="3" t="s">
        <v>62</v>
      </c>
      <c r="G2745" s="3" t="s">
        <v>21</v>
      </c>
      <c r="H2745" s="2" t="s">
        <v>22</v>
      </c>
      <c r="I2745" s="2" t="s">
        <v>5934</v>
      </c>
      <c r="J2745" s="3" t="str">
        <f>HYPERLINK("https://www.boe.es/gazeta/dias/1833/10/15/pdfs/GMD-1833-126.pdf#page=4","Abrir facsímil")</f>
        <v>Abrir facsímil</v>
      </c>
      <c r="K2745" s="3" t="s">
        <v>24</v>
      </c>
    </row>
    <row r="2746" spans="1:11" ht="42" customHeight="1">
      <c r="A2746" s="2" t="s">
        <v>5933</v>
      </c>
      <c r="B2746" s="2" t="s">
        <v>5933</v>
      </c>
      <c r="C2746" s="2" t="s">
        <v>33</v>
      </c>
      <c r="D2746" s="2" t="s">
        <v>34</v>
      </c>
      <c r="E2746" s="5" t="s">
        <v>1138</v>
      </c>
      <c r="F2746" s="3" t="s">
        <v>1139</v>
      </c>
      <c r="G2746" s="3" t="s">
        <v>45</v>
      </c>
      <c r="H2746" s="2" t="s">
        <v>22</v>
      </c>
      <c r="I2746" s="2" t="s">
        <v>5935</v>
      </c>
      <c r="J2746" s="3" t="str">
        <f>HYPERLINK("https://www.boe.es/gazeta/dias/1833/10/26/pdfs/GMD-1833-132.pdf#page=6","Abrir facsímil")</f>
        <v>Abrir facsímil</v>
      </c>
      <c r="K2746" s="3" t="s">
        <v>24</v>
      </c>
    </row>
    <row r="2747" spans="1:11" ht="42" customHeight="1">
      <c r="A2747" s="2" t="s">
        <v>5936</v>
      </c>
      <c r="B2747" s="2" t="s">
        <v>5937</v>
      </c>
      <c r="C2747" s="2" t="s">
        <v>33</v>
      </c>
      <c r="D2747" s="2" t="s">
        <v>34</v>
      </c>
      <c r="E2747" s="5" t="s">
        <v>61</v>
      </c>
      <c r="F2747" s="3" t="s">
        <v>62</v>
      </c>
      <c r="G2747" s="3" t="s">
        <v>37</v>
      </c>
      <c r="H2747" s="2" t="s">
        <v>22</v>
      </c>
      <c r="I2747" s="2" t="s">
        <v>5938</v>
      </c>
      <c r="J2747" s="3" t="str">
        <f>HYPERLINK("https://www.boe.es/gazeta/dias/1833/10/15/pdfs/GMD-1833-126.pdf#page=2","Abrir facsímil")</f>
        <v>Abrir facsímil</v>
      </c>
      <c r="K2747" s="3" t="s">
        <v>24</v>
      </c>
    </row>
    <row r="2748" spans="1:11" ht="42" customHeight="1">
      <c r="A2748" s="2" t="s">
        <v>5939</v>
      </c>
      <c r="B2748" s="2" t="s">
        <v>5940</v>
      </c>
      <c r="C2748" s="2" t="s">
        <v>297</v>
      </c>
      <c r="D2748" s="2" t="s">
        <v>18</v>
      </c>
      <c r="E2748" s="5" t="s">
        <v>266</v>
      </c>
      <c r="F2748" s="3" t="s">
        <v>267</v>
      </c>
      <c r="G2748" s="3" t="s">
        <v>664</v>
      </c>
      <c r="H2748" s="2" t="s">
        <v>22</v>
      </c>
      <c r="I2748" s="2" t="s">
        <v>5941</v>
      </c>
      <c r="J2748" s="3" t="str">
        <f>HYPERLINK("https://www.boe.es/gazeta/dias/1833/10/05/pdfs/GMD-1833-122.pdf#page=8","Abrir facsímil")</f>
        <v>Abrir facsímil</v>
      </c>
      <c r="K2748" s="3" t="s">
        <v>24</v>
      </c>
    </row>
    <row r="2749" spans="1:11" ht="42" customHeight="1">
      <c r="A2749" s="2" t="s">
        <v>5942</v>
      </c>
      <c r="B2749" s="2" t="s">
        <v>5943</v>
      </c>
      <c r="C2749" s="2" t="s">
        <v>33</v>
      </c>
      <c r="D2749" s="2" t="s">
        <v>34</v>
      </c>
      <c r="E2749" s="5" t="s">
        <v>452</v>
      </c>
      <c r="F2749" s="3" t="s">
        <v>453</v>
      </c>
      <c r="G2749" s="3" t="s">
        <v>89</v>
      </c>
      <c r="H2749" s="2" t="s">
        <v>22</v>
      </c>
      <c r="I2749" s="2" t="s">
        <v>5944</v>
      </c>
      <c r="J2749" s="3" t="str">
        <f>HYPERLINK("https://www.boe.es/gazeta/dias/1833/12/17/pdfs/GMD-1833-161.pdf#page=3","Abrir facsímil")</f>
        <v>Abrir facsímil</v>
      </c>
      <c r="K2749" s="3" t="s">
        <v>24</v>
      </c>
    </row>
    <row r="2750" spans="1:11" ht="42" customHeight="1">
      <c r="A2750" s="2" t="s">
        <v>5945</v>
      </c>
      <c r="B2750" s="2" t="s">
        <v>5946</v>
      </c>
      <c r="C2750" s="2" t="s">
        <v>122</v>
      </c>
      <c r="D2750" s="2" t="s">
        <v>18</v>
      </c>
      <c r="E2750" s="5" t="s">
        <v>3103</v>
      </c>
      <c r="F2750" s="3" t="s">
        <v>3104</v>
      </c>
      <c r="G2750" s="3" t="s">
        <v>89</v>
      </c>
      <c r="H2750" s="2" t="s">
        <v>22</v>
      </c>
      <c r="I2750" s="2" t="s">
        <v>5947</v>
      </c>
      <c r="J2750" s="3" t="str">
        <f>HYPERLINK("https://www.boe.es/gazeta/dias/1833/09/10/pdfs/GMD-1833-110.pdf#page=3","Abrir facsímil")</f>
        <v>Abrir facsímil</v>
      </c>
      <c r="K2750" s="3" t="s">
        <v>24</v>
      </c>
    </row>
    <row r="2751" spans="1:11" ht="42" customHeight="1">
      <c r="A2751" s="2" t="s">
        <v>5948</v>
      </c>
      <c r="B2751" s="2" t="s">
        <v>5948</v>
      </c>
      <c r="C2751" s="2" t="s">
        <v>26</v>
      </c>
      <c r="D2751" s="2" t="s">
        <v>18</v>
      </c>
      <c r="E2751" s="5" t="s">
        <v>369</v>
      </c>
      <c r="F2751" s="3" t="s">
        <v>370</v>
      </c>
      <c r="G2751" s="3" t="s">
        <v>89</v>
      </c>
      <c r="H2751" s="2" t="s">
        <v>22</v>
      </c>
      <c r="I2751" s="2" t="s">
        <v>5949</v>
      </c>
      <c r="J2751" s="3" t="str">
        <f>HYPERLINK("https://www.boe.es/gazeta/dias/1833/07/27/pdfs/GMD-1833-91.pdf#page=3","Abrir facsímil")</f>
        <v>Abrir facsímil</v>
      </c>
      <c r="K2751" s="3" t="s">
        <v>24</v>
      </c>
    </row>
    <row r="2752" spans="1:11" ht="42" customHeight="1">
      <c r="A2752" s="2" t="s">
        <v>5950</v>
      </c>
      <c r="B2752" s="2" t="s">
        <v>5950</v>
      </c>
      <c r="C2752" s="2" t="s">
        <v>49</v>
      </c>
      <c r="D2752" s="2" t="s">
        <v>50</v>
      </c>
      <c r="E2752" s="5" t="s">
        <v>78</v>
      </c>
      <c r="F2752" s="3" t="s">
        <v>79</v>
      </c>
      <c r="G2752" s="3" t="s">
        <v>1345</v>
      </c>
      <c r="H2752" s="2" t="s">
        <v>22</v>
      </c>
      <c r="I2752" s="2" t="s">
        <v>5951</v>
      </c>
      <c r="J2752" s="3" t="str">
        <f>HYPERLINK("https://www.boe.es/gazeta/dias/1833/02/21/pdfs/GMD-1833-23.pdf#page=4","Abrir facsímil")</f>
        <v>Abrir facsímil</v>
      </c>
      <c r="K2752" s="3" t="s">
        <v>24</v>
      </c>
    </row>
    <row r="2753" spans="1:11" ht="42" customHeight="1">
      <c r="A2753" s="2" t="s">
        <v>5950</v>
      </c>
      <c r="B2753" s="2" t="s">
        <v>5950</v>
      </c>
      <c r="C2753" s="2" t="s">
        <v>131</v>
      </c>
      <c r="D2753" s="2" t="s">
        <v>18</v>
      </c>
      <c r="E2753" s="5" t="s">
        <v>83</v>
      </c>
      <c r="F2753" s="3" t="s">
        <v>84</v>
      </c>
      <c r="G2753" s="3" t="s">
        <v>1098</v>
      </c>
      <c r="H2753" s="2" t="s">
        <v>22</v>
      </c>
      <c r="I2753" s="2" t="s">
        <v>5952</v>
      </c>
      <c r="J2753" s="3" t="str">
        <f>HYPERLINK("https://www.boe.es/gazeta/dias/1833/02/23/pdfs/GMD-1833-24.pdf#page=6","Abrir facsímil")</f>
        <v>Abrir facsímil</v>
      </c>
      <c r="K2753" s="3" t="s">
        <v>24</v>
      </c>
    </row>
    <row r="2754" spans="1:11" ht="42" customHeight="1">
      <c r="A2754" s="2" t="s">
        <v>5950</v>
      </c>
      <c r="B2754" s="2" t="s">
        <v>5950</v>
      </c>
      <c r="C2754" s="2" t="s">
        <v>26</v>
      </c>
      <c r="D2754" s="2" t="s">
        <v>18</v>
      </c>
      <c r="E2754" s="5" t="s">
        <v>359</v>
      </c>
      <c r="F2754" s="3" t="s">
        <v>360</v>
      </c>
      <c r="G2754" s="3" t="s">
        <v>21</v>
      </c>
      <c r="H2754" s="2" t="s">
        <v>22</v>
      </c>
      <c r="I2754" s="2" t="s">
        <v>5953</v>
      </c>
      <c r="J2754" s="3" t="str">
        <f>HYPERLINK("https://www.boe.es/gazeta/dias/1833/05/16/pdfs/GMD-1833-60.pdf#page=4","Abrir facsímil")</f>
        <v>Abrir facsímil</v>
      </c>
      <c r="K2754" s="3" t="s">
        <v>24</v>
      </c>
    </row>
    <row r="2755" spans="1:11" ht="42" customHeight="1">
      <c r="A2755" s="2" t="s">
        <v>5950</v>
      </c>
      <c r="B2755" s="2" t="s">
        <v>5950</v>
      </c>
      <c r="C2755" s="2" t="s">
        <v>33</v>
      </c>
      <c r="D2755" s="2" t="s">
        <v>34</v>
      </c>
      <c r="E2755" s="5" t="s">
        <v>551</v>
      </c>
      <c r="F2755" s="3" t="s">
        <v>552</v>
      </c>
      <c r="G2755" s="3" t="s">
        <v>89</v>
      </c>
      <c r="H2755" s="2" t="s">
        <v>22</v>
      </c>
      <c r="I2755" s="2" t="s">
        <v>5954</v>
      </c>
      <c r="J2755" s="3" t="str">
        <f>HYPERLINK("https://www.boe.es/gazeta/dias/1833/06/27/pdfs/GMD-1833-78.pdf#page=3","Abrir facsímil")</f>
        <v>Abrir facsímil</v>
      </c>
      <c r="K2755" s="3" t="s">
        <v>24</v>
      </c>
    </row>
    <row r="2756" spans="1:11" ht="42" customHeight="1">
      <c r="A2756" s="2" t="s">
        <v>5950</v>
      </c>
      <c r="B2756" s="2" t="s">
        <v>5950</v>
      </c>
      <c r="C2756" s="2" t="s">
        <v>49</v>
      </c>
      <c r="D2756" s="2" t="s">
        <v>50</v>
      </c>
      <c r="E2756" s="5" t="s">
        <v>561</v>
      </c>
      <c r="F2756" s="3" t="s">
        <v>562</v>
      </c>
      <c r="G2756" s="3" t="s">
        <v>21</v>
      </c>
      <c r="H2756" s="2" t="s">
        <v>22</v>
      </c>
      <c r="I2756" s="2" t="s">
        <v>5955</v>
      </c>
      <c r="J2756" s="3" t="str">
        <f>HYPERLINK("https://www.boe.es/gazeta/dias/1833/07/20/pdfs/GMD-1833-88.pdf#page=4","Abrir facsímil")</f>
        <v>Abrir facsímil</v>
      </c>
      <c r="K2756" s="3" t="s">
        <v>24</v>
      </c>
    </row>
    <row r="2757" spans="1:11" ht="42" customHeight="1">
      <c r="A2757" s="2" t="s">
        <v>5950</v>
      </c>
      <c r="B2757" s="2" t="s">
        <v>5950</v>
      </c>
      <c r="C2757" s="2" t="s">
        <v>131</v>
      </c>
      <c r="D2757" s="2" t="s">
        <v>18</v>
      </c>
      <c r="E2757" s="5" t="s">
        <v>566</v>
      </c>
      <c r="F2757" s="3" t="s">
        <v>567</v>
      </c>
      <c r="G2757" s="3" t="s">
        <v>21</v>
      </c>
      <c r="H2757" s="2" t="s">
        <v>22</v>
      </c>
      <c r="I2757" s="2" t="s">
        <v>5956</v>
      </c>
      <c r="J2757" s="3" t="str">
        <f>HYPERLINK("https://www.boe.es/gazeta/dias/1833/07/30/pdfs/GMD-1833-92.pdf#page=4","Abrir facsímil")</f>
        <v>Abrir facsímil</v>
      </c>
      <c r="K2757" s="3" t="s">
        <v>24</v>
      </c>
    </row>
    <row r="2758" spans="1:11" ht="42" customHeight="1">
      <c r="A2758" s="2" t="s">
        <v>5950</v>
      </c>
      <c r="B2758" s="2" t="s">
        <v>5950</v>
      </c>
      <c r="C2758" s="2" t="s">
        <v>33</v>
      </c>
      <c r="D2758" s="2" t="s">
        <v>34</v>
      </c>
      <c r="E2758" s="5" t="s">
        <v>227</v>
      </c>
      <c r="F2758" s="3" t="s">
        <v>228</v>
      </c>
      <c r="G2758" s="3" t="s">
        <v>89</v>
      </c>
      <c r="H2758" s="2" t="s">
        <v>22</v>
      </c>
      <c r="I2758" s="2" t="s">
        <v>5957</v>
      </c>
      <c r="J2758" s="3" t="str">
        <f>HYPERLINK("https://www.boe.es/gazeta/dias/1833/08/08/pdfs/GMD-1833-96.pdf#page=3","Abrir facsímil")</f>
        <v>Abrir facsímil</v>
      </c>
      <c r="K2758" s="3" t="s">
        <v>24</v>
      </c>
    </row>
    <row r="2759" spans="1:11" ht="42" customHeight="1">
      <c r="A2759" s="2" t="s">
        <v>5950</v>
      </c>
      <c r="B2759" s="2" t="s">
        <v>5950</v>
      </c>
      <c r="C2759" s="2" t="s">
        <v>33</v>
      </c>
      <c r="D2759" s="2" t="s">
        <v>34</v>
      </c>
      <c r="E2759" s="5" t="s">
        <v>581</v>
      </c>
      <c r="F2759" s="3" t="s">
        <v>582</v>
      </c>
      <c r="G2759" s="3" t="s">
        <v>21</v>
      </c>
      <c r="H2759" s="2" t="s">
        <v>22</v>
      </c>
      <c r="I2759" s="2" t="s">
        <v>5958</v>
      </c>
      <c r="J2759" s="3" t="str">
        <f>HYPERLINK("https://www.boe.es/gazeta/dias/1833/08/27/pdfs/GMD-1833-104.pdf#page=4","Abrir facsímil")</f>
        <v>Abrir facsímil</v>
      </c>
      <c r="K2759" s="3" t="s">
        <v>24</v>
      </c>
    </row>
    <row r="2760" spans="1:11" ht="42" customHeight="1">
      <c r="A2760" s="2" t="s">
        <v>5950</v>
      </c>
      <c r="B2760" s="2" t="s">
        <v>5950</v>
      </c>
      <c r="C2760" s="2" t="s">
        <v>49</v>
      </c>
      <c r="D2760" s="2" t="s">
        <v>50</v>
      </c>
      <c r="E2760" s="5" t="s">
        <v>587</v>
      </c>
      <c r="F2760" s="3" t="s">
        <v>588</v>
      </c>
      <c r="G2760" s="3" t="s">
        <v>21</v>
      </c>
      <c r="H2760" s="2" t="s">
        <v>22</v>
      </c>
      <c r="I2760" s="2" t="s">
        <v>5959</v>
      </c>
      <c r="J2760" s="3" t="str">
        <f>HYPERLINK("https://www.boe.es/gazeta/dias/1833/09/03/pdfs/GMD-1833-107.pdf#page=4","Abrir facsímil")</f>
        <v>Abrir facsímil</v>
      </c>
      <c r="K2760" s="3" t="s">
        <v>24</v>
      </c>
    </row>
    <row r="2761" spans="1:11" ht="42" customHeight="1">
      <c r="A2761" s="2" t="s">
        <v>5950</v>
      </c>
      <c r="B2761" s="2" t="s">
        <v>5950</v>
      </c>
      <c r="C2761" s="2" t="s">
        <v>258</v>
      </c>
      <c r="D2761" s="2" t="s">
        <v>50</v>
      </c>
      <c r="E2761" s="5" t="s">
        <v>1165</v>
      </c>
      <c r="F2761" s="3" t="s">
        <v>1166</v>
      </c>
      <c r="G2761" s="3" t="s">
        <v>56</v>
      </c>
      <c r="H2761" s="2" t="s">
        <v>22</v>
      </c>
      <c r="I2761" s="2" t="s">
        <v>5960</v>
      </c>
      <c r="J2761" s="3" t="str">
        <f>HYPERLINK("https://www.boe.es/gazeta/dias/1833/09/12/pdfs/GMD-1833-111.pdf#page=1","Abrir facsímil")</f>
        <v>Abrir facsímil</v>
      </c>
      <c r="K2761" s="3" t="s">
        <v>24</v>
      </c>
    </row>
    <row r="2762" spans="1:11" ht="42" customHeight="1">
      <c r="A2762" s="2" t="s">
        <v>5950</v>
      </c>
      <c r="B2762" s="2" t="s">
        <v>5950</v>
      </c>
      <c r="C2762" s="2" t="s">
        <v>122</v>
      </c>
      <c r="D2762" s="2" t="s">
        <v>18</v>
      </c>
      <c r="E2762" s="5" t="s">
        <v>1165</v>
      </c>
      <c r="F2762" s="3" t="s">
        <v>1166</v>
      </c>
      <c r="G2762" s="3" t="s">
        <v>45</v>
      </c>
      <c r="H2762" s="2" t="s">
        <v>22</v>
      </c>
      <c r="I2762" s="2" t="s">
        <v>5961</v>
      </c>
      <c r="J2762" s="3" t="str">
        <f>HYPERLINK("https://www.boe.es/gazeta/dias/1833/09/12/pdfs/GMD-1833-111.pdf#page=6","Abrir facsímil")</f>
        <v>Abrir facsímil</v>
      </c>
      <c r="K2762" s="3" t="s">
        <v>24</v>
      </c>
    </row>
    <row r="2763" spans="1:11" ht="42" customHeight="1">
      <c r="A2763" s="2" t="s">
        <v>5950</v>
      </c>
      <c r="B2763" s="2" t="s">
        <v>5950</v>
      </c>
      <c r="C2763" s="2" t="s">
        <v>33</v>
      </c>
      <c r="D2763" s="2" t="s">
        <v>34</v>
      </c>
      <c r="E2763" s="5" t="s">
        <v>61</v>
      </c>
      <c r="F2763" s="3" t="s">
        <v>62</v>
      </c>
      <c r="G2763" s="3" t="s">
        <v>37</v>
      </c>
      <c r="H2763" s="2" t="s">
        <v>22</v>
      </c>
      <c r="I2763" s="2" t="s">
        <v>5962</v>
      </c>
      <c r="J2763" s="3" t="str">
        <f>HYPERLINK("https://www.boe.es/gazeta/dias/1833/10/15/pdfs/GMD-1833-126.pdf#page=2","Abrir facsímil")</f>
        <v>Abrir facsímil</v>
      </c>
      <c r="K2763" s="3" t="s">
        <v>24</v>
      </c>
    </row>
    <row r="2764" spans="1:11" ht="42" customHeight="1">
      <c r="A2764" s="2" t="s">
        <v>5950</v>
      </c>
      <c r="B2764" s="2" t="s">
        <v>5950</v>
      </c>
      <c r="C2764" s="2" t="s">
        <v>26</v>
      </c>
      <c r="D2764" s="2" t="s">
        <v>18</v>
      </c>
      <c r="E2764" s="5" t="s">
        <v>478</v>
      </c>
      <c r="F2764" s="3" t="s">
        <v>479</v>
      </c>
      <c r="G2764" s="3" t="s">
        <v>127</v>
      </c>
      <c r="H2764" s="2" t="s">
        <v>22</v>
      </c>
      <c r="I2764" s="2" t="s">
        <v>5963</v>
      </c>
      <c r="J2764" s="3" t="str">
        <f>HYPERLINK("https://www.boe.es/gazeta/dias/1833/10/19/pdfs/GMD-1833-129.pdf#page=5","Abrir facsímil")</f>
        <v>Abrir facsímil</v>
      </c>
      <c r="K2764" s="3" t="s">
        <v>24</v>
      </c>
    </row>
    <row r="2765" spans="1:11" ht="42" customHeight="1">
      <c r="A2765" s="2" t="s">
        <v>5950</v>
      </c>
      <c r="B2765" s="2" t="s">
        <v>5950</v>
      </c>
      <c r="C2765" s="2" t="s">
        <v>33</v>
      </c>
      <c r="D2765" s="2" t="s">
        <v>34</v>
      </c>
      <c r="E2765" s="5" t="s">
        <v>110</v>
      </c>
      <c r="F2765" s="3" t="s">
        <v>111</v>
      </c>
      <c r="G2765" s="3" t="s">
        <v>127</v>
      </c>
      <c r="H2765" s="2" t="s">
        <v>22</v>
      </c>
      <c r="I2765" s="2" t="s">
        <v>5964</v>
      </c>
      <c r="J2765" s="3" t="str">
        <f>HYPERLINK("https://www.boe.es/gazeta/dias/1833/11/16/pdfs/GMD-1833-143.pdf#page=5","Abrir facsímil")</f>
        <v>Abrir facsímil</v>
      </c>
      <c r="K2765" s="3" t="s">
        <v>24</v>
      </c>
    </row>
    <row r="2766" spans="1:11" ht="42" customHeight="1">
      <c r="A2766" s="2" t="s">
        <v>5950</v>
      </c>
      <c r="B2766" s="2" t="s">
        <v>5950</v>
      </c>
      <c r="C2766" s="2" t="s">
        <v>26</v>
      </c>
      <c r="D2766" s="2" t="s">
        <v>18</v>
      </c>
      <c r="E2766" s="5" t="s">
        <v>272</v>
      </c>
      <c r="F2766" s="3" t="s">
        <v>273</v>
      </c>
      <c r="G2766" s="3" t="s">
        <v>127</v>
      </c>
      <c r="H2766" s="2" t="s">
        <v>22</v>
      </c>
      <c r="I2766" s="2" t="s">
        <v>5965</v>
      </c>
      <c r="J2766" s="3" t="str">
        <f>HYPERLINK("https://www.boe.es/gazeta/dias/1833/11/19/pdfs/GMD-1833-144.pdf#page=5","Abrir facsímil")</f>
        <v>Abrir facsímil</v>
      </c>
      <c r="K2766" s="3" t="s">
        <v>24</v>
      </c>
    </row>
    <row r="2767" spans="1:11" ht="42" customHeight="1">
      <c r="A2767" s="2" t="s">
        <v>5950</v>
      </c>
      <c r="B2767" s="2" t="s">
        <v>5950</v>
      </c>
      <c r="C2767" s="2" t="s">
        <v>49</v>
      </c>
      <c r="D2767" s="2" t="s">
        <v>50</v>
      </c>
      <c r="E2767" s="5" t="s">
        <v>233</v>
      </c>
      <c r="F2767" s="3" t="s">
        <v>234</v>
      </c>
      <c r="G2767" s="3" t="s">
        <v>56</v>
      </c>
      <c r="H2767" s="2" t="s">
        <v>22</v>
      </c>
      <c r="I2767" s="2" t="s">
        <v>5966</v>
      </c>
      <c r="J2767" s="3" t="str">
        <f>HYPERLINK("https://www.boe.es/gazeta/dias/1833/11/21/pdfs/GMD-1833-146.pdf#page=1","Abrir facsímil")</f>
        <v>Abrir facsímil</v>
      </c>
      <c r="K2767" s="3" t="s">
        <v>24</v>
      </c>
    </row>
    <row r="2768" spans="1:11" ht="42" customHeight="1">
      <c r="A2768" s="2" t="s">
        <v>5950</v>
      </c>
      <c r="B2768" s="2" t="s">
        <v>5950</v>
      </c>
      <c r="C2768" s="2" t="s">
        <v>33</v>
      </c>
      <c r="D2768" s="2" t="s">
        <v>34</v>
      </c>
      <c r="E2768" s="5" t="s">
        <v>233</v>
      </c>
      <c r="F2768" s="3" t="s">
        <v>234</v>
      </c>
      <c r="G2768" s="3" t="s">
        <v>37</v>
      </c>
      <c r="H2768" s="2" t="s">
        <v>22</v>
      </c>
      <c r="I2768" s="2" t="s">
        <v>5967</v>
      </c>
      <c r="J2768" s="3" t="str">
        <f>HYPERLINK("https://www.boe.es/gazeta/dias/1833/11/21/pdfs/GMD-1833-146.pdf#page=2","Abrir facsímil")</f>
        <v>Abrir facsímil</v>
      </c>
      <c r="K2768" s="3" t="s">
        <v>24</v>
      </c>
    </row>
    <row r="2769" spans="1:11" ht="42" customHeight="1">
      <c r="A2769" s="2" t="s">
        <v>5950</v>
      </c>
      <c r="B2769" s="2" t="s">
        <v>5950</v>
      </c>
      <c r="C2769" s="2" t="s">
        <v>33</v>
      </c>
      <c r="D2769" s="2" t="s">
        <v>34</v>
      </c>
      <c r="E2769" s="5" t="s">
        <v>2600</v>
      </c>
      <c r="F2769" s="3" t="s">
        <v>2601</v>
      </c>
      <c r="G2769" s="3" t="s">
        <v>127</v>
      </c>
      <c r="H2769" s="2" t="s">
        <v>22</v>
      </c>
      <c r="I2769" s="2" t="s">
        <v>5968</v>
      </c>
      <c r="J2769" s="3" t="str">
        <f>HYPERLINK("https://www.boe.es/gazeta/dias/1833/12/10/pdfs/GMD-1833-157.pdf#page=5","Abrir facsímil")</f>
        <v>Abrir facsímil</v>
      </c>
      <c r="K2769" s="3" t="s">
        <v>24</v>
      </c>
    </row>
    <row r="2770" spans="1:11" ht="42" customHeight="1">
      <c r="A2770" s="2" t="s">
        <v>5950</v>
      </c>
      <c r="B2770" s="2" t="s">
        <v>5950</v>
      </c>
      <c r="C2770" s="2" t="s">
        <v>17</v>
      </c>
      <c r="D2770" s="2" t="s">
        <v>18</v>
      </c>
      <c r="E2770" s="5" t="s">
        <v>452</v>
      </c>
      <c r="F2770" s="3" t="s">
        <v>453</v>
      </c>
      <c r="G2770" s="3" t="s">
        <v>89</v>
      </c>
      <c r="H2770" s="2" t="s">
        <v>22</v>
      </c>
      <c r="I2770" s="2" t="s">
        <v>5969</v>
      </c>
      <c r="J2770" s="3" t="str">
        <f>HYPERLINK("https://www.boe.es/gazeta/dias/1833/12/17/pdfs/GMD-1833-161.pdf#page=3","Abrir facsímil")</f>
        <v>Abrir facsímil</v>
      </c>
      <c r="K2770" s="3" t="s">
        <v>24</v>
      </c>
    </row>
    <row r="2771" spans="1:11" ht="42" customHeight="1">
      <c r="A2771" s="2" t="s">
        <v>5950</v>
      </c>
      <c r="B2771" s="2" t="s">
        <v>5950</v>
      </c>
      <c r="C2771" s="2" t="s">
        <v>33</v>
      </c>
      <c r="D2771" s="2" t="s">
        <v>34</v>
      </c>
      <c r="E2771" s="5" t="s">
        <v>485</v>
      </c>
      <c r="F2771" s="3" t="s">
        <v>486</v>
      </c>
      <c r="G2771" s="3" t="s">
        <v>56</v>
      </c>
      <c r="H2771" s="2" t="s">
        <v>22</v>
      </c>
      <c r="I2771" s="2" t="s">
        <v>5970</v>
      </c>
      <c r="J2771" s="3" t="str">
        <f>HYPERLINK("https://www.boe.es/gazeta/dias/1833/12/19/pdfs/GMD-1833-162.pdf#page=1","Abrir facsímil")</f>
        <v>Abrir facsímil</v>
      </c>
      <c r="K2771" s="3" t="s">
        <v>24</v>
      </c>
    </row>
    <row r="2772" spans="1:11" ht="42" customHeight="1">
      <c r="A2772" s="2" t="s">
        <v>5950</v>
      </c>
      <c r="B2772" s="2" t="s">
        <v>5950</v>
      </c>
      <c r="C2772" s="2" t="s">
        <v>33</v>
      </c>
      <c r="D2772" s="2" t="s">
        <v>34</v>
      </c>
      <c r="E2772" s="5" t="s">
        <v>470</v>
      </c>
      <c r="F2772" s="3" t="s">
        <v>471</v>
      </c>
      <c r="G2772" s="3" t="s">
        <v>45</v>
      </c>
      <c r="H2772" s="2" t="s">
        <v>22</v>
      </c>
      <c r="I2772" s="2" t="s">
        <v>5971</v>
      </c>
      <c r="J2772" s="3" t="str">
        <f>HYPERLINK("https://www.boe.es/gazeta/dias/1833/12/28/pdfs/GMD-1833-166.pdf#page=6","Abrir facsímil")</f>
        <v>Abrir facsímil</v>
      </c>
      <c r="K2772" s="3" t="s">
        <v>24</v>
      </c>
    </row>
    <row r="2773" spans="1:11" ht="42" customHeight="1">
      <c r="A2773" s="2" t="s">
        <v>5950</v>
      </c>
      <c r="B2773" s="2" t="s">
        <v>5950</v>
      </c>
      <c r="C2773" s="2" t="s">
        <v>33</v>
      </c>
      <c r="D2773" s="2" t="s">
        <v>34</v>
      </c>
      <c r="E2773" s="5" t="s">
        <v>338</v>
      </c>
      <c r="F2773" s="3" t="s">
        <v>339</v>
      </c>
      <c r="G2773" s="3" t="s">
        <v>340</v>
      </c>
      <c r="H2773" s="2" t="s">
        <v>22</v>
      </c>
      <c r="I2773" s="2" t="s">
        <v>5972</v>
      </c>
      <c r="J2773" s="3" t="str">
        <f>HYPERLINK("https://www.boe.es/gazeta/dias/1833/12/31/pdfs/GMD-1833-167.pdf#page=3","Abrir facsímil")</f>
        <v>Abrir facsímil</v>
      </c>
      <c r="K2773" s="3" t="s">
        <v>24</v>
      </c>
    </row>
    <row r="2774" spans="1:11" ht="42" customHeight="1">
      <c r="A2774" s="2" t="s">
        <v>5973</v>
      </c>
      <c r="B2774" s="2" t="s">
        <v>5973</v>
      </c>
      <c r="C2774" s="2" t="s">
        <v>207</v>
      </c>
      <c r="D2774" s="2" t="s">
        <v>18</v>
      </c>
      <c r="E2774" s="5" t="s">
        <v>439</v>
      </c>
      <c r="F2774" s="3" t="s">
        <v>440</v>
      </c>
      <c r="G2774" s="3" t="s">
        <v>56</v>
      </c>
      <c r="H2774" s="2" t="s">
        <v>22</v>
      </c>
      <c r="I2774" s="2" t="s">
        <v>5974</v>
      </c>
      <c r="J2774" s="3" t="str">
        <f>HYPERLINK("https://www.boe.es/gazeta/dias/1833/06/04/pdfs/GMD-1833-68.pdf#page=1","Abrir facsímil")</f>
        <v>Abrir facsímil</v>
      </c>
      <c r="K2774" s="3" t="s">
        <v>24</v>
      </c>
    </row>
    <row r="2775" spans="1:11" ht="42" customHeight="1">
      <c r="A2775" s="2" t="s">
        <v>5975</v>
      </c>
      <c r="B2775" s="2" t="s">
        <v>5976</v>
      </c>
      <c r="C2775" s="2" t="s">
        <v>33</v>
      </c>
      <c r="D2775" s="2" t="s">
        <v>34</v>
      </c>
      <c r="E2775" s="5" t="s">
        <v>478</v>
      </c>
      <c r="F2775" s="3" t="s">
        <v>479</v>
      </c>
      <c r="G2775" s="3" t="s">
        <v>56</v>
      </c>
      <c r="H2775" s="2" t="s">
        <v>22</v>
      </c>
      <c r="I2775" s="2" t="s">
        <v>5977</v>
      </c>
      <c r="J2775" s="3" t="str">
        <f>HYPERLINK("https://www.boe.es/gazeta/dias/1833/10/19/pdfs/GMD-1833-129.pdf#page=1","Abrir facsímil")</f>
        <v>Abrir facsímil</v>
      </c>
      <c r="K2775" s="3" t="s">
        <v>24</v>
      </c>
    </row>
    <row r="2776" spans="1:11" ht="42" customHeight="1">
      <c r="A2776" s="2" t="s">
        <v>5978</v>
      </c>
      <c r="B2776" s="2" t="s">
        <v>5978</v>
      </c>
      <c r="C2776" s="2" t="s">
        <v>33</v>
      </c>
      <c r="D2776" s="2" t="s">
        <v>34</v>
      </c>
      <c r="E2776" s="5" t="s">
        <v>338</v>
      </c>
      <c r="F2776" s="3" t="s">
        <v>339</v>
      </c>
      <c r="G2776" s="3" t="s">
        <v>21</v>
      </c>
      <c r="H2776" s="2" t="s">
        <v>22</v>
      </c>
      <c r="I2776" s="2" t="s">
        <v>5979</v>
      </c>
      <c r="J2776" s="3" t="str">
        <f>HYPERLINK("https://www.boe.es/gazeta/dias/1833/12/31/pdfs/GMD-1833-167.pdf#page=4","Abrir facsímil")</f>
        <v>Abrir facsímil</v>
      </c>
      <c r="K2776" s="3" t="s">
        <v>24</v>
      </c>
    </row>
    <row r="2777" spans="1:11" ht="42" customHeight="1">
      <c r="A2777" s="2" t="s">
        <v>5980</v>
      </c>
      <c r="B2777" s="2" t="s">
        <v>5981</v>
      </c>
      <c r="C2777" s="2" t="s">
        <v>33</v>
      </c>
      <c r="D2777" s="2" t="s">
        <v>34</v>
      </c>
      <c r="E2777" s="5" t="s">
        <v>72</v>
      </c>
      <c r="F2777" s="3" t="s">
        <v>73</v>
      </c>
      <c r="G2777" s="3" t="s">
        <v>74</v>
      </c>
      <c r="H2777" s="2" t="s">
        <v>22</v>
      </c>
      <c r="I2777" s="2" t="s">
        <v>5982</v>
      </c>
      <c r="J2777" s="3" t="str">
        <f>HYPERLINK("https://www.boe.es/gazeta/dias/1833/11/26/pdfs/GMD-1833-150.pdf#page=4","Abrir facsímil")</f>
        <v>Abrir facsímil</v>
      </c>
      <c r="K2777" s="3" t="s">
        <v>24</v>
      </c>
    </row>
    <row r="2778" spans="1:11" ht="42" customHeight="1">
      <c r="A2778" s="2" t="s">
        <v>5983</v>
      </c>
      <c r="B2778" s="2" t="s">
        <v>5984</v>
      </c>
      <c r="C2778" s="2" t="s">
        <v>131</v>
      </c>
      <c r="D2778" s="2" t="s">
        <v>18</v>
      </c>
      <c r="E2778" s="5" t="s">
        <v>566</v>
      </c>
      <c r="F2778" s="3" t="s">
        <v>567</v>
      </c>
      <c r="G2778" s="3" t="s">
        <v>21</v>
      </c>
      <c r="H2778" s="2" t="s">
        <v>22</v>
      </c>
      <c r="I2778" s="2" t="s">
        <v>5985</v>
      </c>
      <c r="J2778" s="3" t="str">
        <f>HYPERLINK("https://www.boe.es/gazeta/dias/1833/07/30/pdfs/GMD-1833-92.pdf#page=4","Abrir facsímil")</f>
        <v>Abrir facsímil</v>
      </c>
      <c r="K2778" s="3" t="s">
        <v>24</v>
      </c>
    </row>
    <row r="2779" spans="1:11" ht="42" customHeight="1">
      <c r="A2779" s="2" t="s">
        <v>5986</v>
      </c>
      <c r="B2779" s="2" t="s">
        <v>5987</v>
      </c>
      <c r="C2779" s="2" t="s">
        <v>207</v>
      </c>
      <c r="D2779" s="2" t="s">
        <v>18</v>
      </c>
      <c r="E2779" s="5" t="s">
        <v>1411</v>
      </c>
      <c r="F2779" s="3" t="s">
        <v>1412</v>
      </c>
      <c r="G2779" s="3" t="s">
        <v>21</v>
      </c>
      <c r="H2779" s="2" t="s">
        <v>22</v>
      </c>
      <c r="I2779" s="2" t="s">
        <v>5988</v>
      </c>
      <c r="J2779" s="3" t="str">
        <f>HYPERLINK("https://www.boe.es/gazeta/dias/1833/03/05/pdfs/GMD-1833-28.pdf#page=4","Abrir facsímil")</f>
        <v>Abrir facsímil</v>
      </c>
      <c r="K2779" s="3" t="s">
        <v>24</v>
      </c>
    </row>
    <row r="2780" spans="1:11" ht="42" customHeight="1">
      <c r="A2780" s="2" t="s">
        <v>5989</v>
      </c>
      <c r="B2780" s="2" t="s">
        <v>5990</v>
      </c>
      <c r="C2780" s="2" t="s">
        <v>49</v>
      </c>
      <c r="D2780" s="2" t="s">
        <v>50</v>
      </c>
      <c r="E2780" s="5" t="s">
        <v>1125</v>
      </c>
      <c r="F2780" s="3" t="s">
        <v>1126</v>
      </c>
      <c r="G2780" s="3" t="s">
        <v>56</v>
      </c>
      <c r="H2780" s="2" t="s">
        <v>22</v>
      </c>
      <c r="I2780" s="2" t="s">
        <v>5991</v>
      </c>
      <c r="J2780" s="3" t="str">
        <f>HYPERLINK("https://www.boe.es/gazeta/dias/1833/04/30/pdfs/GMD-1833-53.pdf#page=1","Abrir facsímil")</f>
        <v>Abrir facsímil</v>
      </c>
      <c r="K2780" s="3" t="s">
        <v>24</v>
      </c>
    </row>
    <row r="2781" spans="1:11" ht="42" customHeight="1">
      <c r="A2781" s="2" t="s">
        <v>5992</v>
      </c>
      <c r="B2781" s="2" t="s">
        <v>5993</v>
      </c>
      <c r="C2781" s="2" t="s">
        <v>33</v>
      </c>
      <c r="D2781" s="2" t="s">
        <v>191</v>
      </c>
      <c r="E2781" s="5" t="s">
        <v>272</v>
      </c>
      <c r="F2781" s="3" t="s">
        <v>885</v>
      </c>
      <c r="G2781" s="3" t="s">
        <v>56</v>
      </c>
      <c r="H2781" s="2" t="s">
        <v>22</v>
      </c>
      <c r="I2781" s="2" t="s">
        <v>5994</v>
      </c>
      <c r="J2781" s="3" t="str">
        <f>HYPERLINK("https://www.boe.es/gazeta/dias/1833/11/19/pdfs/GMD-1833-145E.pdf#page=1","Abrir facsímil")</f>
        <v>Abrir facsímil</v>
      </c>
      <c r="K2781" s="3" t="s">
        <v>24</v>
      </c>
    </row>
    <row r="2782" spans="1:11" ht="42" customHeight="1">
      <c r="A2782" s="2" t="s">
        <v>5995</v>
      </c>
      <c r="B2782" s="2" t="s">
        <v>5996</v>
      </c>
      <c r="C2782" s="2" t="s">
        <v>207</v>
      </c>
      <c r="D2782" s="2" t="s">
        <v>18</v>
      </c>
      <c r="E2782" s="5" t="s">
        <v>61</v>
      </c>
      <c r="F2782" s="3" t="s">
        <v>62</v>
      </c>
      <c r="G2782" s="3" t="s">
        <v>89</v>
      </c>
      <c r="H2782" s="2" t="s">
        <v>22</v>
      </c>
      <c r="I2782" s="2" t="s">
        <v>5997</v>
      </c>
      <c r="J2782" s="3" t="str">
        <f>HYPERLINK("https://www.boe.es/gazeta/dias/1833/10/15/pdfs/GMD-1833-126.pdf#page=3","Abrir facsímil")</f>
        <v>Abrir facsímil</v>
      </c>
      <c r="K2782" s="3" t="s">
        <v>24</v>
      </c>
    </row>
    <row r="2783" spans="1:11" ht="42" customHeight="1">
      <c r="A2783" s="2" t="s">
        <v>5998</v>
      </c>
      <c r="B2783" s="2" t="s">
        <v>5999</v>
      </c>
      <c r="C2783" s="2" t="s">
        <v>26</v>
      </c>
      <c r="D2783" s="2" t="s">
        <v>18</v>
      </c>
      <c r="E2783" s="5" t="s">
        <v>159</v>
      </c>
      <c r="F2783" s="3" t="s">
        <v>160</v>
      </c>
      <c r="G2783" s="3" t="s">
        <v>175</v>
      </c>
      <c r="H2783" s="2" t="s">
        <v>22</v>
      </c>
      <c r="I2783" s="2" t="s">
        <v>6000</v>
      </c>
      <c r="J2783" s="3" t="str">
        <f>HYPERLINK("https://www.boe.es/gazeta/dias/1833/09/24/pdfs/GMD-1833-116.pdf#page=7","Abrir facsímil")</f>
        <v>Abrir facsímil</v>
      </c>
      <c r="K2783" s="3" t="s">
        <v>24</v>
      </c>
    </row>
    <row r="2784" spans="1:11" ht="42" customHeight="1">
      <c r="A2784" s="2" t="s">
        <v>6001</v>
      </c>
      <c r="B2784" s="2" t="s">
        <v>6002</v>
      </c>
      <c r="C2784" s="2" t="s">
        <v>33</v>
      </c>
      <c r="D2784" s="2" t="s">
        <v>34</v>
      </c>
      <c r="E2784" s="5" t="s">
        <v>54</v>
      </c>
      <c r="F2784" s="3" t="s">
        <v>55</v>
      </c>
      <c r="G2784" s="3" t="s">
        <v>1708</v>
      </c>
      <c r="H2784" s="2" t="s">
        <v>22</v>
      </c>
      <c r="I2784" s="2" t="s">
        <v>6003</v>
      </c>
      <c r="J2784" s="3" t="str">
        <f>HYPERLINK("https://www.boe.es/gazeta/dias/1833/05/11/pdfs/GMD-1833-58.pdf#page=4","Abrir facsímil")</f>
        <v>Abrir facsímil</v>
      </c>
      <c r="K2784" s="3" t="s">
        <v>24</v>
      </c>
    </row>
    <row r="2785" spans="1:11" ht="42" customHeight="1">
      <c r="A2785" s="2" t="s">
        <v>6004</v>
      </c>
      <c r="B2785" s="2" t="s">
        <v>6005</v>
      </c>
      <c r="C2785" s="2" t="s">
        <v>33</v>
      </c>
      <c r="D2785" s="2" t="s">
        <v>191</v>
      </c>
      <c r="E2785" s="5" t="s">
        <v>272</v>
      </c>
      <c r="F2785" s="3" t="s">
        <v>885</v>
      </c>
      <c r="G2785" s="3" t="s">
        <v>56</v>
      </c>
      <c r="H2785" s="2" t="s">
        <v>22</v>
      </c>
      <c r="I2785" s="2" t="s">
        <v>6006</v>
      </c>
      <c r="J2785" s="3" t="str">
        <f>HYPERLINK("https://www.boe.es/gazeta/dias/1833/11/19/pdfs/GMD-1833-145E.pdf#page=1","Abrir facsímil")</f>
        <v>Abrir facsímil</v>
      </c>
      <c r="K2785" s="3" t="s">
        <v>24</v>
      </c>
    </row>
    <row r="2786" spans="1:11" ht="42" customHeight="1">
      <c r="A2786" s="2" t="s">
        <v>6007</v>
      </c>
      <c r="B2786" s="2" t="s">
        <v>6008</v>
      </c>
      <c r="C2786" s="2" t="s">
        <v>33</v>
      </c>
      <c r="D2786" s="2" t="s">
        <v>191</v>
      </c>
      <c r="E2786" s="5" t="s">
        <v>272</v>
      </c>
      <c r="F2786" s="3" t="s">
        <v>885</v>
      </c>
      <c r="G2786" s="3" t="s">
        <v>56</v>
      </c>
      <c r="H2786" s="2" t="s">
        <v>22</v>
      </c>
      <c r="I2786" s="2" t="s">
        <v>6009</v>
      </c>
      <c r="J2786" s="3" t="str">
        <f>HYPERLINK("https://www.boe.es/gazeta/dias/1833/11/19/pdfs/GMD-1833-145E.pdf#page=1","Abrir facsímil")</f>
        <v>Abrir facsímil</v>
      </c>
      <c r="K2786" s="3" t="s">
        <v>24</v>
      </c>
    </row>
    <row r="2787" spans="1:11" ht="42" customHeight="1">
      <c r="A2787" s="2" t="s">
        <v>6010</v>
      </c>
      <c r="B2787" s="2" t="s">
        <v>6011</v>
      </c>
      <c r="C2787" s="2" t="s">
        <v>49</v>
      </c>
      <c r="D2787" s="2" t="s">
        <v>50</v>
      </c>
      <c r="E2787" s="5" t="s">
        <v>58</v>
      </c>
      <c r="F2787" s="3" t="s">
        <v>59</v>
      </c>
      <c r="G2787" s="3" t="s">
        <v>56</v>
      </c>
      <c r="H2787" s="2" t="s">
        <v>22</v>
      </c>
      <c r="I2787" s="2" t="s">
        <v>6012</v>
      </c>
      <c r="J2787" s="3" t="str">
        <f>HYPERLINK("https://www.boe.es/gazeta/dias/1833/10/03/pdfs/GMD-1833-121.pdf#page=1","Abrir facsímil")</f>
        <v>Abrir facsímil</v>
      </c>
      <c r="K2787" s="3" t="s">
        <v>24</v>
      </c>
    </row>
    <row r="2788" spans="1:11" ht="42" customHeight="1">
      <c r="A2788" s="2" t="s">
        <v>6010</v>
      </c>
      <c r="B2788" s="2" t="s">
        <v>6011</v>
      </c>
      <c r="C2788" s="2" t="s">
        <v>207</v>
      </c>
      <c r="D2788" s="2" t="s">
        <v>18</v>
      </c>
      <c r="E2788" s="5" t="s">
        <v>266</v>
      </c>
      <c r="F2788" s="3" t="s">
        <v>267</v>
      </c>
      <c r="G2788" s="3" t="s">
        <v>56</v>
      </c>
      <c r="H2788" s="2" t="s">
        <v>22</v>
      </c>
      <c r="I2788" s="2" t="s">
        <v>6013</v>
      </c>
      <c r="J2788" s="3" t="str">
        <f>HYPERLINK("https://www.boe.es/gazeta/dias/1833/10/05/pdfs/GMD-1833-122.pdf#page=1","Abrir facsímil")</f>
        <v>Abrir facsímil</v>
      </c>
      <c r="K2788" s="3" t="s">
        <v>24</v>
      </c>
    </row>
    <row r="2789" spans="1:11" ht="42" customHeight="1">
      <c r="A2789" s="2" t="s">
        <v>6014</v>
      </c>
      <c r="B2789" s="2" t="s">
        <v>6015</v>
      </c>
      <c r="C2789" s="2" t="s">
        <v>33</v>
      </c>
      <c r="D2789" s="2" t="s">
        <v>34</v>
      </c>
      <c r="E2789" s="5" t="s">
        <v>470</v>
      </c>
      <c r="F2789" s="3" t="s">
        <v>471</v>
      </c>
      <c r="G2789" s="3" t="s">
        <v>56</v>
      </c>
      <c r="H2789" s="2" t="s">
        <v>22</v>
      </c>
      <c r="I2789" s="2" t="s">
        <v>6016</v>
      </c>
      <c r="J2789" s="3" t="str">
        <f>HYPERLINK("https://www.boe.es/gazeta/dias/1833/12/28/pdfs/GMD-1833-166.pdf#page=1","Abrir facsímil")</f>
        <v>Abrir facsímil</v>
      </c>
      <c r="K2789" s="3" t="s">
        <v>24</v>
      </c>
    </row>
    <row r="2790" spans="1:11" ht="42" customHeight="1">
      <c r="A2790" s="2" t="s">
        <v>6017</v>
      </c>
      <c r="B2790" s="2" t="s">
        <v>6018</v>
      </c>
      <c r="C2790" s="2" t="s">
        <v>33</v>
      </c>
      <c r="D2790" s="2" t="s">
        <v>34</v>
      </c>
      <c r="E2790" s="5" t="s">
        <v>159</v>
      </c>
      <c r="F2790" s="3" t="s">
        <v>160</v>
      </c>
      <c r="G2790" s="3" t="s">
        <v>175</v>
      </c>
      <c r="H2790" s="2" t="s">
        <v>22</v>
      </c>
      <c r="I2790" s="2" t="s">
        <v>6019</v>
      </c>
      <c r="J2790" s="3" t="str">
        <f>HYPERLINK("https://www.boe.es/gazeta/dias/1833/09/24/pdfs/GMD-1833-116.pdf#page=7","Abrir facsímil")</f>
        <v>Abrir facsímil</v>
      </c>
      <c r="K2790" s="3" t="s">
        <v>24</v>
      </c>
    </row>
    <row r="2791" spans="1:11" ht="42" customHeight="1">
      <c r="A2791" s="2" t="s">
        <v>6020</v>
      </c>
      <c r="B2791" s="2" t="s">
        <v>6021</v>
      </c>
      <c r="C2791" s="2" t="s">
        <v>49</v>
      </c>
      <c r="D2791" s="2" t="s">
        <v>50</v>
      </c>
      <c r="E2791" s="5" t="s">
        <v>3587</v>
      </c>
      <c r="F2791" s="3" t="s">
        <v>3588</v>
      </c>
      <c r="G2791" s="3" t="s">
        <v>3589</v>
      </c>
      <c r="H2791" s="2" t="s">
        <v>22</v>
      </c>
      <c r="I2791" s="2" t="s">
        <v>6022</v>
      </c>
      <c r="J2791" s="3" t="str">
        <f>HYPERLINK("https://www.boe.es/gazeta/dias/1833/01/17/pdfs/GMD-1833-8.pdf#page=3","Abrir facsímil")</f>
        <v>Abrir facsímil</v>
      </c>
      <c r="K2791" s="3" t="s">
        <v>24</v>
      </c>
    </row>
    <row r="2792" spans="1:11" ht="42" customHeight="1">
      <c r="A2792" s="2" t="s">
        <v>6023</v>
      </c>
      <c r="B2792" s="2" t="s">
        <v>6023</v>
      </c>
      <c r="C2792" s="2" t="s">
        <v>33</v>
      </c>
      <c r="D2792" s="2" t="s">
        <v>34</v>
      </c>
      <c r="E2792" s="5" t="s">
        <v>1371</v>
      </c>
      <c r="F2792" s="3" t="s">
        <v>1372</v>
      </c>
      <c r="G2792" s="3" t="s">
        <v>56</v>
      </c>
      <c r="H2792" s="2" t="s">
        <v>22</v>
      </c>
      <c r="I2792" s="2" t="s">
        <v>6024</v>
      </c>
      <c r="J2792" s="3" t="str">
        <f>HYPERLINK("https://www.boe.es/gazeta/dias/1833/10/17/pdfs/GMD-1833-128.pdf#page=1","Abrir facsímil")</f>
        <v>Abrir facsímil</v>
      </c>
      <c r="K2792" s="3" t="s">
        <v>24</v>
      </c>
    </row>
    <row r="2793" spans="1:11" ht="42" customHeight="1">
      <c r="A2793" s="2" t="s">
        <v>6025</v>
      </c>
      <c r="B2793" s="2" t="s">
        <v>6025</v>
      </c>
      <c r="C2793" s="2" t="s">
        <v>207</v>
      </c>
      <c r="D2793" s="2" t="s">
        <v>18</v>
      </c>
      <c r="E2793" s="5" t="s">
        <v>671</v>
      </c>
      <c r="F2793" s="3" t="s">
        <v>672</v>
      </c>
      <c r="G2793" s="3" t="s">
        <v>56</v>
      </c>
      <c r="H2793" s="2" t="s">
        <v>22</v>
      </c>
      <c r="I2793" s="2" t="s">
        <v>6026</v>
      </c>
      <c r="J2793" s="3" t="str">
        <f>HYPERLINK("https://www.boe.es/gazeta/dias/1833/11/28/pdfs/GMD-1833-151.pdf#page=1","Abrir facsímil")</f>
        <v>Abrir facsímil</v>
      </c>
      <c r="K2793" s="3" t="s">
        <v>24</v>
      </c>
    </row>
    <row r="2794" spans="1:11" ht="42" customHeight="1">
      <c r="A2794" s="2" t="s">
        <v>6027</v>
      </c>
      <c r="B2794" s="2" t="s">
        <v>6027</v>
      </c>
      <c r="C2794" s="2" t="s">
        <v>33</v>
      </c>
      <c r="D2794" s="2" t="s">
        <v>34</v>
      </c>
      <c r="E2794" s="5" t="s">
        <v>178</v>
      </c>
      <c r="F2794" s="3" t="s">
        <v>179</v>
      </c>
      <c r="G2794" s="3" t="s">
        <v>21</v>
      </c>
      <c r="H2794" s="2" t="s">
        <v>22</v>
      </c>
      <c r="I2794" s="2" t="s">
        <v>6028</v>
      </c>
      <c r="J2794" s="3" t="str">
        <f>HYPERLINK("https://www.boe.es/gazeta/dias/1833/01/05/pdfs/GMD-1833-3.pdf#page=4","Abrir facsímil")</f>
        <v>Abrir facsímil</v>
      </c>
      <c r="K2794" s="3" t="s">
        <v>24</v>
      </c>
    </row>
    <row r="2795" spans="1:11" ht="42" customHeight="1">
      <c r="A2795" s="2" t="s">
        <v>6027</v>
      </c>
      <c r="B2795" s="2" t="s">
        <v>6027</v>
      </c>
      <c r="C2795" s="2" t="s">
        <v>207</v>
      </c>
      <c r="D2795" s="2" t="s">
        <v>18</v>
      </c>
      <c r="E2795" s="5" t="s">
        <v>1087</v>
      </c>
      <c r="F2795" s="3" t="s">
        <v>1088</v>
      </c>
      <c r="G2795" s="3" t="s">
        <v>56</v>
      </c>
      <c r="H2795" s="2" t="s">
        <v>22</v>
      </c>
      <c r="I2795" s="2" t="s">
        <v>6029</v>
      </c>
      <c r="J2795" s="3" t="str">
        <f>HYPERLINK("https://www.boe.es/gazeta/dias/1833/01/24/pdfs/GMD-1833-11.pdf#page=1","Abrir facsímil")</f>
        <v>Abrir facsímil</v>
      </c>
      <c r="K2795" s="3" t="s">
        <v>24</v>
      </c>
    </row>
    <row r="2796" spans="1:11" ht="42" customHeight="1">
      <c r="A2796" s="2" t="s">
        <v>6030</v>
      </c>
      <c r="B2796" s="2" t="s">
        <v>6030</v>
      </c>
      <c r="C2796" s="2" t="s">
        <v>49</v>
      </c>
      <c r="D2796" s="2" t="s">
        <v>50</v>
      </c>
      <c r="E2796" s="5" t="s">
        <v>1411</v>
      </c>
      <c r="F2796" s="3" t="s">
        <v>1412</v>
      </c>
      <c r="G2796" s="3" t="s">
        <v>89</v>
      </c>
      <c r="H2796" s="2" t="s">
        <v>22</v>
      </c>
      <c r="I2796" s="2" t="s">
        <v>6031</v>
      </c>
      <c r="J2796" s="3" t="str">
        <f>HYPERLINK("https://www.boe.es/gazeta/dias/1833/03/05/pdfs/GMD-1833-28.pdf#page=3","Abrir facsímil")</f>
        <v>Abrir facsímil</v>
      </c>
      <c r="K2796" s="3" t="s">
        <v>24</v>
      </c>
    </row>
    <row r="2797" spans="1:11" ht="42" customHeight="1">
      <c r="A2797" s="2" t="s">
        <v>6030</v>
      </c>
      <c r="B2797" s="2" t="s">
        <v>6030</v>
      </c>
      <c r="C2797" s="2" t="s">
        <v>33</v>
      </c>
      <c r="D2797" s="2" t="s">
        <v>34</v>
      </c>
      <c r="E2797" s="5" t="s">
        <v>2134</v>
      </c>
      <c r="F2797" s="3" t="s">
        <v>2135</v>
      </c>
      <c r="G2797" s="3" t="s">
        <v>21</v>
      </c>
      <c r="H2797" s="2" t="s">
        <v>22</v>
      </c>
      <c r="I2797" s="2" t="s">
        <v>6032</v>
      </c>
      <c r="J2797" s="3" t="str">
        <f>HYPERLINK("https://www.boe.es/gazeta/dias/1833/04/02/pdfs/GMD-1833-40.pdf#page=4","Abrir facsímil")</f>
        <v>Abrir facsímil</v>
      </c>
      <c r="K2797" s="3" t="s">
        <v>24</v>
      </c>
    </row>
    <row r="2798" spans="1:11" ht="42" customHeight="1">
      <c r="A2798" s="2" t="s">
        <v>6030</v>
      </c>
      <c r="B2798" s="2" t="s">
        <v>6030</v>
      </c>
      <c r="C2798" s="2" t="s">
        <v>33</v>
      </c>
      <c r="D2798" s="2" t="s">
        <v>34</v>
      </c>
      <c r="E2798" s="5" t="s">
        <v>523</v>
      </c>
      <c r="F2798" s="3" t="s">
        <v>524</v>
      </c>
      <c r="G2798" s="3" t="s">
        <v>56</v>
      </c>
      <c r="H2798" s="2" t="s">
        <v>22</v>
      </c>
      <c r="I2798" s="2" t="s">
        <v>6033</v>
      </c>
      <c r="J2798" s="3" t="str">
        <f>HYPERLINK("https://www.boe.es/gazeta/dias/1833/04/27/pdfs/GMD-1833-52.pdf#page=1","Abrir facsímil")</f>
        <v>Abrir facsímil</v>
      </c>
      <c r="K2798" s="3" t="s">
        <v>24</v>
      </c>
    </row>
    <row r="2799" spans="1:11" ht="42" customHeight="1">
      <c r="A2799" s="2" t="s">
        <v>6030</v>
      </c>
      <c r="B2799" s="2" t="s">
        <v>6030</v>
      </c>
      <c r="C2799" s="2" t="s">
        <v>26</v>
      </c>
      <c r="D2799" s="2" t="s">
        <v>18</v>
      </c>
      <c r="E2799" s="5" t="s">
        <v>2509</v>
      </c>
      <c r="F2799" s="3" t="s">
        <v>2510</v>
      </c>
      <c r="G2799" s="3" t="s">
        <v>21</v>
      </c>
      <c r="H2799" s="2" t="s">
        <v>22</v>
      </c>
      <c r="I2799" s="2" t="s">
        <v>6034</v>
      </c>
      <c r="J2799" s="3" t="str">
        <f>HYPERLINK("https://www.boe.es/gazeta/dias/1833/06/15/pdfs/GMD-1833-73.pdf#page=4","Abrir facsímil")</f>
        <v>Abrir facsímil</v>
      </c>
      <c r="K2799" s="3" t="s">
        <v>24</v>
      </c>
    </row>
    <row r="2800" spans="1:11" ht="42" customHeight="1">
      <c r="A2800" s="2" t="s">
        <v>6030</v>
      </c>
      <c r="B2800" s="2" t="s">
        <v>6030</v>
      </c>
      <c r="C2800" s="2" t="s">
        <v>297</v>
      </c>
      <c r="D2800" s="2" t="s">
        <v>18</v>
      </c>
      <c r="E2800" s="5" t="s">
        <v>102</v>
      </c>
      <c r="F2800" s="3" t="s">
        <v>103</v>
      </c>
      <c r="G2800" s="3" t="s">
        <v>37</v>
      </c>
      <c r="H2800" s="2" t="s">
        <v>22</v>
      </c>
      <c r="I2800" s="2" t="s">
        <v>6035</v>
      </c>
      <c r="J2800" s="3" t="str">
        <f>HYPERLINK("https://www.boe.es/gazeta/dias/1833/06/18/pdfs/GMD-1833-74.pdf#page=2","Abrir facsímil")</f>
        <v>Abrir facsímil</v>
      </c>
      <c r="K2800" s="3" t="s">
        <v>24</v>
      </c>
    </row>
    <row r="2801" spans="1:11" ht="42" customHeight="1">
      <c r="A2801" s="2" t="s">
        <v>6030</v>
      </c>
      <c r="B2801" s="2" t="s">
        <v>6030</v>
      </c>
      <c r="C2801" s="2" t="s">
        <v>26</v>
      </c>
      <c r="D2801" s="2" t="s">
        <v>18</v>
      </c>
      <c r="E2801" s="5" t="s">
        <v>352</v>
      </c>
      <c r="F2801" s="3" t="s">
        <v>353</v>
      </c>
      <c r="G2801" s="3" t="s">
        <v>21</v>
      </c>
      <c r="H2801" s="2" t="s">
        <v>22</v>
      </c>
      <c r="I2801" s="2" t="s">
        <v>6036</v>
      </c>
      <c r="J2801" s="3" t="str">
        <f>HYPERLINK("https://www.boe.es/gazeta/dias/1833/07/13/pdfs/GMD-1833-85.pdf#page=4","Abrir facsímil")</f>
        <v>Abrir facsímil</v>
      </c>
      <c r="K2801" s="3" t="s">
        <v>24</v>
      </c>
    </row>
    <row r="2802" spans="1:11" ht="42" customHeight="1">
      <c r="A2802" s="2" t="s">
        <v>6030</v>
      </c>
      <c r="B2802" s="2" t="s">
        <v>6030</v>
      </c>
      <c r="C2802" s="2" t="s">
        <v>33</v>
      </c>
      <c r="D2802" s="2" t="s">
        <v>34</v>
      </c>
      <c r="E2802" s="5" t="s">
        <v>566</v>
      </c>
      <c r="F2802" s="3" t="s">
        <v>567</v>
      </c>
      <c r="G2802" s="3" t="s">
        <v>37</v>
      </c>
      <c r="H2802" s="2" t="s">
        <v>22</v>
      </c>
      <c r="I2802" s="2" t="s">
        <v>6037</v>
      </c>
      <c r="J2802" s="3" t="str">
        <f>HYPERLINK("https://www.boe.es/gazeta/dias/1833/07/30/pdfs/GMD-1833-92.pdf#page=2","Abrir facsímil")</f>
        <v>Abrir facsímil</v>
      </c>
      <c r="K2802" s="3" t="s">
        <v>24</v>
      </c>
    </row>
    <row r="2803" spans="1:11" ht="42" customHeight="1">
      <c r="A2803" s="2" t="s">
        <v>6030</v>
      </c>
      <c r="B2803" s="2" t="s">
        <v>6030</v>
      </c>
      <c r="C2803" s="2" t="s">
        <v>49</v>
      </c>
      <c r="D2803" s="2" t="s">
        <v>50</v>
      </c>
      <c r="E2803" s="5" t="s">
        <v>155</v>
      </c>
      <c r="F2803" s="3" t="s">
        <v>156</v>
      </c>
      <c r="G2803" s="3" t="s">
        <v>56</v>
      </c>
      <c r="H2803" s="2" t="s">
        <v>22</v>
      </c>
      <c r="I2803" s="2" t="s">
        <v>6038</v>
      </c>
      <c r="J2803" s="3" t="str">
        <f>HYPERLINK("https://www.boe.es/gazeta/dias/1833/08/01/pdfs/GMD-1833-93.pdf#page=1","Abrir facsímil")</f>
        <v>Abrir facsímil</v>
      </c>
      <c r="K2803" s="3" t="s">
        <v>24</v>
      </c>
    </row>
    <row r="2804" spans="1:11" ht="42" customHeight="1">
      <c r="A2804" s="2" t="s">
        <v>6030</v>
      </c>
      <c r="B2804" s="2" t="s">
        <v>6030</v>
      </c>
      <c r="C2804" s="2" t="s">
        <v>33</v>
      </c>
      <c r="D2804" s="2" t="s">
        <v>34</v>
      </c>
      <c r="E2804" s="5" t="s">
        <v>573</v>
      </c>
      <c r="F2804" s="3" t="s">
        <v>574</v>
      </c>
      <c r="G2804" s="3" t="s">
        <v>21</v>
      </c>
      <c r="H2804" s="2" t="s">
        <v>22</v>
      </c>
      <c r="I2804" s="2" t="s">
        <v>6039</v>
      </c>
      <c r="J2804" s="3" t="str">
        <f>HYPERLINK("https://www.boe.es/gazeta/dias/1833/08/10/pdfs/GMD-1833-97.pdf#page=4","Abrir facsímil")</f>
        <v>Abrir facsímil</v>
      </c>
      <c r="K2804" s="3" t="s">
        <v>24</v>
      </c>
    </row>
    <row r="2805" spans="1:11" ht="42" customHeight="1">
      <c r="A2805" s="2" t="s">
        <v>6030</v>
      </c>
      <c r="B2805" s="2" t="s">
        <v>6030</v>
      </c>
      <c r="C2805" s="2" t="s">
        <v>33</v>
      </c>
      <c r="D2805" s="2" t="s">
        <v>34</v>
      </c>
      <c r="E2805" s="5" t="s">
        <v>681</v>
      </c>
      <c r="F2805" s="3" t="s">
        <v>682</v>
      </c>
      <c r="G2805" s="3" t="s">
        <v>37</v>
      </c>
      <c r="H2805" s="2" t="s">
        <v>22</v>
      </c>
      <c r="I2805" s="2" t="s">
        <v>6040</v>
      </c>
      <c r="J2805" s="3" t="str">
        <f>HYPERLINK("https://www.boe.es/gazeta/dias/1833/08/13/pdfs/GMD-1833-98.pdf#page=2","Abrir facsímil")</f>
        <v>Abrir facsímil</v>
      </c>
      <c r="K2805" s="3" t="s">
        <v>24</v>
      </c>
    </row>
    <row r="2806" spans="1:11" ht="42" customHeight="1">
      <c r="A2806" s="2" t="s">
        <v>6030</v>
      </c>
      <c r="B2806" s="2" t="s">
        <v>6030</v>
      </c>
      <c r="C2806" s="2" t="s">
        <v>297</v>
      </c>
      <c r="D2806" s="2" t="s">
        <v>18</v>
      </c>
      <c r="E2806" s="5" t="s">
        <v>681</v>
      </c>
      <c r="F2806" s="3" t="s">
        <v>682</v>
      </c>
      <c r="G2806" s="3" t="s">
        <v>127</v>
      </c>
      <c r="H2806" s="2" t="s">
        <v>22</v>
      </c>
      <c r="I2806" s="2" t="s">
        <v>6041</v>
      </c>
      <c r="J2806" s="3" t="str">
        <f>HYPERLINK("https://www.boe.es/gazeta/dias/1833/08/13/pdfs/GMD-1833-98.pdf#page=5","Abrir facsímil")</f>
        <v>Abrir facsímil</v>
      </c>
      <c r="K2806" s="3" t="s">
        <v>24</v>
      </c>
    </row>
    <row r="2807" spans="1:11" ht="42" customHeight="1">
      <c r="A2807" s="2" t="s">
        <v>6030</v>
      </c>
      <c r="B2807" s="2" t="s">
        <v>6030</v>
      </c>
      <c r="C2807" s="2" t="s">
        <v>33</v>
      </c>
      <c r="D2807" s="2" t="s">
        <v>34</v>
      </c>
      <c r="E2807" s="5" t="s">
        <v>213</v>
      </c>
      <c r="F2807" s="3" t="s">
        <v>214</v>
      </c>
      <c r="G2807" s="3" t="s">
        <v>89</v>
      </c>
      <c r="H2807" s="2" t="s">
        <v>22</v>
      </c>
      <c r="I2807" s="2" t="s">
        <v>6042</v>
      </c>
      <c r="J2807" s="3" t="str">
        <f>HYPERLINK("https://www.boe.es/gazeta/dias/1833/08/17/pdfs/GMD-1833-100.pdf#page=3","Abrir facsímil")</f>
        <v>Abrir facsímil</v>
      </c>
      <c r="K2807" s="3" t="s">
        <v>24</v>
      </c>
    </row>
    <row r="2808" spans="1:11" ht="42" customHeight="1">
      <c r="A2808" s="2" t="s">
        <v>6030</v>
      </c>
      <c r="B2808" s="2" t="s">
        <v>6030</v>
      </c>
      <c r="C2808" s="2" t="s">
        <v>17</v>
      </c>
      <c r="D2808" s="2" t="s">
        <v>18</v>
      </c>
      <c r="E2808" s="5" t="s">
        <v>114</v>
      </c>
      <c r="F2808" s="3" t="s">
        <v>115</v>
      </c>
      <c r="G2808" s="3" t="s">
        <v>89</v>
      </c>
      <c r="H2808" s="2" t="s">
        <v>22</v>
      </c>
      <c r="I2808" s="2" t="s">
        <v>6043</v>
      </c>
      <c r="J2808" s="3" t="str">
        <f>HYPERLINK("https://www.boe.es/gazeta/dias/1833/08/20/pdfs/GMD-1833-101.pdf#page=3","Abrir facsímil")</f>
        <v>Abrir facsímil</v>
      </c>
      <c r="K2808" s="3" t="s">
        <v>24</v>
      </c>
    </row>
    <row r="2809" spans="1:11" ht="42" customHeight="1">
      <c r="A2809" s="2" t="s">
        <v>6030</v>
      </c>
      <c r="B2809" s="2" t="s">
        <v>6030</v>
      </c>
      <c r="C2809" s="2" t="s">
        <v>26</v>
      </c>
      <c r="D2809" s="2" t="s">
        <v>18</v>
      </c>
      <c r="E2809" s="5" t="s">
        <v>578</v>
      </c>
      <c r="F2809" s="3" t="s">
        <v>579</v>
      </c>
      <c r="G2809" s="3" t="s">
        <v>89</v>
      </c>
      <c r="H2809" s="2" t="s">
        <v>22</v>
      </c>
      <c r="I2809" s="2" t="s">
        <v>6044</v>
      </c>
      <c r="J2809" s="3" t="str">
        <f>HYPERLINK("https://www.boe.es/gazeta/dias/1833/08/22/pdfs/GMD-1833-102.pdf#page=3","Abrir facsímil")</f>
        <v>Abrir facsímil</v>
      </c>
      <c r="K2809" s="3" t="s">
        <v>24</v>
      </c>
    </row>
    <row r="2810" spans="1:11" ht="42" customHeight="1">
      <c r="A2810" s="2" t="s">
        <v>6030</v>
      </c>
      <c r="B2810" s="2" t="s">
        <v>6030</v>
      </c>
      <c r="C2810" s="2" t="s">
        <v>49</v>
      </c>
      <c r="D2810" s="2" t="s">
        <v>50</v>
      </c>
      <c r="E2810" s="5" t="s">
        <v>581</v>
      </c>
      <c r="F2810" s="3" t="s">
        <v>582</v>
      </c>
      <c r="G2810" s="3" t="s">
        <v>56</v>
      </c>
      <c r="H2810" s="2" t="s">
        <v>22</v>
      </c>
      <c r="I2810" s="2" t="s">
        <v>6045</v>
      </c>
      <c r="J2810" s="3" t="str">
        <f>HYPERLINK("https://www.boe.es/gazeta/dias/1833/08/27/pdfs/GMD-1833-104.pdf#page=1","Abrir facsímil")</f>
        <v>Abrir facsímil</v>
      </c>
      <c r="K2810" s="3" t="s">
        <v>24</v>
      </c>
    </row>
    <row r="2811" spans="1:11" ht="42" customHeight="1">
      <c r="A2811" s="2" t="s">
        <v>6030</v>
      </c>
      <c r="B2811" s="2" t="s">
        <v>6030</v>
      </c>
      <c r="C2811" s="2" t="s">
        <v>17</v>
      </c>
      <c r="D2811" s="2" t="s">
        <v>18</v>
      </c>
      <c r="E2811" s="5" t="s">
        <v>581</v>
      </c>
      <c r="F2811" s="3" t="s">
        <v>582</v>
      </c>
      <c r="G2811" s="3" t="s">
        <v>89</v>
      </c>
      <c r="H2811" s="2" t="s">
        <v>22</v>
      </c>
      <c r="I2811" s="2" t="s">
        <v>6046</v>
      </c>
      <c r="J2811" s="3" t="str">
        <f>HYPERLINK("https://www.boe.es/gazeta/dias/1833/08/27/pdfs/GMD-1833-104.pdf#page=3","Abrir facsímil")</f>
        <v>Abrir facsímil</v>
      </c>
      <c r="K2811" s="3" t="s">
        <v>24</v>
      </c>
    </row>
    <row r="2812" spans="1:11" ht="42" customHeight="1">
      <c r="A2812" s="2" t="s">
        <v>6030</v>
      </c>
      <c r="B2812" s="2" t="s">
        <v>6030</v>
      </c>
      <c r="C2812" s="2" t="s">
        <v>33</v>
      </c>
      <c r="D2812" s="2" t="s">
        <v>34</v>
      </c>
      <c r="E2812" s="5" t="s">
        <v>125</v>
      </c>
      <c r="F2812" s="3" t="s">
        <v>126</v>
      </c>
      <c r="G2812" s="3" t="s">
        <v>696</v>
      </c>
      <c r="H2812" s="2" t="s">
        <v>22</v>
      </c>
      <c r="I2812" s="2" t="s">
        <v>6047</v>
      </c>
      <c r="J2812" s="3" t="str">
        <f>HYPERLINK("https://www.boe.es/gazeta/dias/1833/08/29/pdfs/GMD-1833-105.pdf#page=3","Abrir facsímil")</f>
        <v>Abrir facsímil</v>
      </c>
      <c r="K2812" s="3" t="s">
        <v>24</v>
      </c>
    </row>
    <row r="2813" spans="1:11" ht="42" customHeight="1">
      <c r="A2813" s="2" t="s">
        <v>6030</v>
      </c>
      <c r="B2813" s="2" t="s">
        <v>6030</v>
      </c>
      <c r="C2813" s="2" t="s">
        <v>49</v>
      </c>
      <c r="D2813" s="2" t="s">
        <v>50</v>
      </c>
      <c r="E2813" s="5" t="s">
        <v>584</v>
      </c>
      <c r="F2813" s="3" t="s">
        <v>585</v>
      </c>
      <c r="G2813" s="3" t="s">
        <v>37</v>
      </c>
      <c r="H2813" s="2" t="s">
        <v>22</v>
      </c>
      <c r="I2813" s="2" t="s">
        <v>6048</v>
      </c>
      <c r="J2813" s="3" t="str">
        <f>HYPERLINK("https://www.boe.es/gazeta/dias/1833/08/31/pdfs/GMD-1833-106.pdf#page=2","Abrir facsímil")</f>
        <v>Abrir facsímil</v>
      </c>
      <c r="K2813" s="3" t="s">
        <v>24</v>
      </c>
    </row>
    <row r="2814" spans="1:11" ht="42" customHeight="1">
      <c r="A2814" s="2" t="s">
        <v>6030</v>
      </c>
      <c r="B2814" s="2" t="s">
        <v>6030</v>
      </c>
      <c r="C2814" s="2" t="s">
        <v>33</v>
      </c>
      <c r="D2814" s="2" t="s">
        <v>34</v>
      </c>
      <c r="E2814" s="5" t="s">
        <v>19</v>
      </c>
      <c r="F2814" s="3" t="s">
        <v>20</v>
      </c>
      <c r="G2814" s="3" t="s">
        <v>89</v>
      </c>
      <c r="H2814" s="2" t="s">
        <v>22</v>
      </c>
      <c r="I2814" s="2" t="s">
        <v>6049</v>
      </c>
      <c r="J2814" s="3" t="str">
        <f>HYPERLINK("https://www.boe.es/gazeta/dias/1833/09/07/pdfs/GMD-1833-109.pdf#page=3","Abrir facsímil")</f>
        <v>Abrir facsímil</v>
      </c>
      <c r="K2814" s="3" t="s">
        <v>24</v>
      </c>
    </row>
    <row r="2815" spans="1:11" ht="42" customHeight="1">
      <c r="A2815" s="2" t="s">
        <v>6030</v>
      </c>
      <c r="B2815" s="2" t="s">
        <v>6030</v>
      </c>
      <c r="C2815" s="2" t="s">
        <v>17</v>
      </c>
      <c r="D2815" s="2" t="s">
        <v>18</v>
      </c>
      <c r="E2815" s="5" t="s">
        <v>3103</v>
      </c>
      <c r="F2815" s="3" t="s">
        <v>3104</v>
      </c>
      <c r="G2815" s="3" t="s">
        <v>56</v>
      </c>
      <c r="H2815" s="2" t="s">
        <v>22</v>
      </c>
      <c r="I2815" s="2" t="s">
        <v>6050</v>
      </c>
      <c r="J2815" s="3" t="str">
        <f>HYPERLINK("https://www.boe.es/gazeta/dias/1833/09/10/pdfs/GMD-1833-110.pdf#page=1","Abrir facsímil")</f>
        <v>Abrir facsímil</v>
      </c>
      <c r="K2815" s="3" t="s">
        <v>24</v>
      </c>
    </row>
    <row r="2816" spans="1:11" ht="42" customHeight="1">
      <c r="A2816" s="2" t="s">
        <v>6030</v>
      </c>
      <c r="B2816" s="2" t="s">
        <v>6030</v>
      </c>
      <c r="C2816" s="2" t="s">
        <v>17</v>
      </c>
      <c r="D2816" s="2" t="s">
        <v>18</v>
      </c>
      <c r="E2816" s="5" t="s">
        <v>3103</v>
      </c>
      <c r="F2816" s="3" t="s">
        <v>3104</v>
      </c>
      <c r="G2816" s="3" t="s">
        <v>37</v>
      </c>
      <c r="H2816" s="2" t="s">
        <v>22</v>
      </c>
      <c r="I2816" s="2" t="s">
        <v>6051</v>
      </c>
      <c r="J2816" s="3" t="str">
        <f>HYPERLINK("https://www.boe.es/gazeta/dias/1833/09/10/pdfs/GMD-1833-110.pdf#page=2","Abrir facsímil")</f>
        <v>Abrir facsímil</v>
      </c>
      <c r="K2816" s="3" t="s">
        <v>24</v>
      </c>
    </row>
    <row r="2817" spans="1:11" ht="42" customHeight="1">
      <c r="A2817" s="2" t="s">
        <v>6030</v>
      </c>
      <c r="B2817" s="2" t="s">
        <v>6030</v>
      </c>
      <c r="C2817" s="2" t="s">
        <v>297</v>
      </c>
      <c r="D2817" s="2" t="s">
        <v>18</v>
      </c>
      <c r="E2817" s="5" t="s">
        <v>623</v>
      </c>
      <c r="F2817" s="3" t="s">
        <v>624</v>
      </c>
      <c r="G2817" s="3" t="s">
        <v>56</v>
      </c>
      <c r="H2817" s="2" t="s">
        <v>22</v>
      </c>
      <c r="I2817" s="2" t="s">
        <v>6052</v>
      </c>
      <c r="J2817" s="3" t="str">
        <f>HYPERLINK("https://www.boe.es/gazeta/dias/1833/09/17/pdfs/GMD-1833-113.pdf#page=1","Abrir facsímil")</f>
        <v>Abrir facsímil</v>
      </c>
      <c r="K2817" s="3" t="s">
        <v>24</v>
      </c>
    </row>
    <row r="2818" spans="1:11" ht="42" customHeight="1">
      <c r="A2818" s="2" t="s">
        <v>6030</v>
      </c>
      <c r="B2818" s="2" t="s">
        <v>6030</v>
      </c>
      <c r="C2818" s="2" t="s">
        <v>49</v>
      </c>
      <c r="D2818" s="2" t="s">
        <v>50</v>
      </c>
      <c r="E2818" s="5" t="s">
        <v>623</v>
      </c>
      <c r="F2818" s="3" t="s">
        <v>624</v>
      </c>
      <c r="G2818" s="3" t="s">
        <v>21</v>
      </c>
      <c r="H2818" s="2" t="s">
        <v>22</v>
      </c>
      <c r="I2818" s="2" t="s">
        <v>6053</v>
      </c>
      <c r="J2818" s="3" t="str">
        <f>HYPERLINK("https://www.boe.es/gazeta/dias/1833/09/17/pdfs/GMD-1833-113.pdf#page=4","Abrir facsímil")</f>
        <v>Abrir facsímil</v>
      </c>
      <c r="K2818" s="3" t="s">
        <v>24</v>
      </c>
    </row>
    <row r="2819" spans="1:11" ht="42" customHeight="1">
      <c r="A2819" s="2" t="s">
        <v>6030</v>
      </c>
      <c r="B2819" s="2" t="s">
        <v>6030</v>
      </c>
      <c r="C2819" s="2" t="s">
        <v>33</v>
      </c>
      <c r="D2819" s="2" t="s">
        <v>34</v>
      </c>
      <c r="E2819" s="5" t="s">
        <v>623</v>
      </c>
      <c r="F2819" s="3" t="s">
        <v>624</v>
      </c>
      <c r="G2819" s="3" t="s">
        <v>127</v>
      </c>
      <c r="H2819" s="2" t="s">
        <v>22</v>
      </c>
      <c r="I2819" s="2" t="s">
        <v>6054</v>
      </c>
      <c r="J2819" s="3" t="str">
        <f>HYPERLINK("https://www.boe.es/gazeta/dias/1833/09/17/pdfs/GMD-1833-113.pdf#page=5","Abrir facsímil")</f>
        <v>Abrir facsímil</v>
      </c>
      <c r="K2819" s="3" t="s">
        <v>24</v>
      </c>
    </row>
    <row r="2820" spans="1:11" ht="42" customHeight="1">
      <c r="A2820" s="2" t="s">
        <v>6030</v>
      </c>
      <c r="B2820" s="2" t="s">
        <v>6030</v>
      </c>
      <c r="C2820" s="2" t="s">
        <v>33</v>
      </c>
      <c r="D2820" s="2" t="s">
        <v>34</v>
      </c>
      <c r="E2820" s="5" t="s">
        <v>159</v>
      </c>
      <c r="F2820" s="3" t="s">
        <v>160</v>
      </c>
      <c r="G2820" s="3" t="s">
        <v>89</v>
      </c>
      <c r="H2820" s="2" t="s">
        <v>22</v>
      </c>
      <c r="I2820" s="2" t="s">
        <v>6055</v>
      </c>
      <c r="J2820" s="3" t="str">
        <f>HYPERLINK("https://www.boe.es/gazeta/dias/1833/09/24/pdfs/GMD-1833-116.pdf#page=3","Abrir facsímil")</f>
        <v>Abrir facsímil</v>
      </c>
      <c r="K2820" s="3" t="s">
        <v>24</v>
      </c>
    </row>
    <row r="2821" spans="1:11" ht="42" customHeight="1">
      <c r="A2821" s="2" t="s">
        <v>6030</v>
      </c>
      <c r="B2821" s="2" t="s">
        <v>6030</v>
      </c>
      <c r="C2821" s="2" t="s">
        <v>26</v>
      </c>
      <c r="D2821" s="2" t="s">
        <v>18</v>
      </c>
      <c r="E2821" s="5" t="s">
        <v>2968</v>
      </c>
      <c r="F2821" s="3" t="s">
        <v>2969</v>
      </c>
      <c r="G2821" s="3" t="s">
        <v>89</v>
      </c>
      <c r="H2821" s="2" t="s">
        <v>22</v>
      </c>
      <c r="I2821" s="2" t="s">
        <v>6056</v>
      </c>
      <c r="J2821" s="3" t="str">
        <f>HYPERLINK("https://www.boe.es/gazeta/dias/1833/09/28/pdfs/GMD-1833-118.pdf#page=3","Abrir facsímil")</f>
        <v>Abrir facsímil</v>
      </c>
      <c r="K2821" s="3" t="s">
        <v>24</v>
      </c>
    </row>
    <row r="2822" spans="1:11" ht="42" customHeight="1">
      <c r="A2822" s="2" t="s">
        <v>6030</v>
      </c>
      <c r="B2822" s="2" t="s">
        <v>6030</v>
      </c>
      <c r="C2822" s="2" t="s">
        <v>49</v>
      </c>
      <c r="D2822" s="2" t="s">
        <v>50</v>
      </c>
      <c r="E2822" s="5" t="s">
        <v>927</v>
      </c>
      <c r="F2822" s="3" t="s">
        <v>928</v>
      </c>
      <c r="G2822" s="3" t="s">
        <v>5668</v>
      </c>
      <c r="H2822" s="2" t="s">
        <v>22</v>
      </c>
      <c r="I2822" s="2" t="s">
        <v>6057</v>
      </c>
      <c r="J2822" s="3" t="str">
        <f>HYPERLINK("https://www.boe.es/gazeta/dias/1833/10/01/pdfs/GMD-1833-120.pdf#page=2","Abrir facsímil")</f>
        <v>Abrir facsímil</v>
      </c>
      <c r="K2822" s="3" t="s">
        <v>24</v>
      </c>
    </row>
    <row r="2823" spans="1:11" ht="42" customHeight="1">
      <c r="A2823" s="2" t="s">
        <v>6030</v>
      </c>
      <c r="B2823" s="2" t="s">
        <v>6030</v>
      </c>
      <c r="C2823" s="2" t="s">
        <v>207</v>
      </c>
      <c r="D2823" s="2" t="s">
        <v>18</v>
      </c>
      <c r="E2823" s="5" t="s">
        <v>58</v>
      </c>
      <c r="F2823" s="3" t="s">
        <v>59</v>
      </c>
      <c r="G2823" s="3" t="s">
        <v>56</v>
      </c>
      <c r="H2823" s="2" t="s">
        <v>22</v>
      </c>
      <c r="I2823" s="2" t="s">
        <v>6058</v>
      </c>
      <c r="J2823" s="3" t="str">
        <f>HYPERLINK("https://www.boe.es/gazeta/dias/1833/10/03/pdfs/GMD-1833-121.pdf#page=1","Abrir facsímil")</f>
        <v>Abrir facsímil</v>
      </c>
      <c r="K2823" s="3" t="s">
        <v>24</v>
      </c>
    </row>
    <row r="2824" spans="1:11" ht="42" customHeight="1">
      <c r="A2824" s="2" t="s">
        <v>6030</v>
      </c>
      <c r="B2824" s="2" t="s">
        <v>6030</v>
      </c>
      <c r="C2824" s="2" t="s">
        <v>26</v>
      </c>
      <c r="D2824" s="2" t="s">
        <v>18</v>
      </c>
      <c r="E2824" s="5" t="s">
        <v>859</v>
      </c>
      <c r="F2824" s="3" t="s">
        <v>860</v>
      </c>
      <c r="G2824" s="3" t="s">
        <v>89</v>
      </c>
      <c r="H2824" s="2" t="s">
        <v>22</v>
      </c>
      <c r="I2824" s="2" t="s">
        <v>6059</v>
      </c>
      <c r="J2824" s="3" t="str">
        <f>HYPERLINK("https://www.boe.es/gazeta/dias/1833/10/12/pdfs/GMD-1833-125.pdf#page=3","Abrir facsímil")</f>
        <v>Abrir facsímil</v>
      </c>
      <c r="K2824" s="3" t="s">
        <v>24</v>
      </c>
    </row>
    <row r="2825" spans="1:11" ht="42" customHeight="1">
      <c r="A2825" s="2" t="s">
        <v>6030</v>
      </c>
      <c r="B2825" s="2" t="s">
        <v>6030</v>
      </c>
      <c r="C2825" s="2" t="s">
        <v>49</v>
      </c>
      <c r="D2825" s="2" t="s">
        <v>50</v>
      </c>
      <c r="E2825" s="5" t="s">
        <v>1079</v>
      </c>
      <c r="F2825" s="3" t="s">
        <v>1080</v>
      </c>
      <c r="G2825" s="3" t="s">
        <v>37</v>
      </c>
      <c r="H2825" s="2" t="s">
        <v>22</v>
      </c>
      <c r="I2825" s="2" t="s">
        <v>6060</v>
      </c>
      <c r="J2825" s="3" t="str">
        <f>HYPERLINK("https://www.boe.es/gazeta/dias/1833/11/12/pdfs/GMD-1833-141.pdf#page=2","Abrir facsímil")</f>
        <v>Abrir facsímil</v>
      </c>
      <c r="K2825" s="3" t="s">
        <v>24</v>
      </c>
    </row>
    <row r="2826" spans="1:11" ht="42" customHeight="1">
      <c r="A2826" s="2" t="s">
        <v>6030</v>
      </c>
      <c r="B2826" s="2" t="s">
        <v>6030</v>
      </c>
      <c r="C2826" s="2" t="s">
        <v>49</v>
      </c>
      <c r="D2826" s="2" t="s">
        <v>50</v>
      </c>
      <c r="E2826" s="5" t="s">
        <v>324</v>
      </c>
      <c r="F2826" s="3" t="s">
        <v>325</v>
      </c>
      <c r="G2826" s="3" t="s">
        <v>89</v>
      </c>
      <c r="H2826" s="2" t="s">
        <v>22</v>
      </c>
      <c r="I2826" s="2" t="s">
        <v>6061</v>
      </c>
      <c r="J2826" s="3" t="str">
        <f>HYPERLINK("https://www.boe.es/gazeta/dias/1833/11/14/pdfs/GMD-1833-142.pdf#page=3","Abrir facsímil")</f>
        <v>Abrir facsímil</v>
      </c>
      <c r="K2826" s="3" t="s">
        <v>24</v>
      </c>
    </row>
    <row r="2827" spans="1:11" ht="42" customHeight="1">
      <c r="A2827" s="2" t="s">
        <v>6030</v>
      </c>
      <c r="B2827" s="2" t="s">
        <v>6030</v>
      </c>
      <c r="C2827" s="2" t="s">
        <v>17</v>
      </c>
      <c r="D2827" s="2" t="s">
        <v>18</v>
      </c>
      <c r="E2827" s="5" t="s">
        <v>671</v>
      </c>
      <c r="F2827" s="3" t="s">
        <v>672</v>
      </c>
      <c r="G2827" s="3" t="s">
        <v>89</v>
      </c>
      <c r="H2827" s="2" t="s">
        <v>22</v>
      </c>
      <c r="I2827" s="2" t="s">
        <v>6062</v>
      </c>
      <c r="J2827" s="3" t="str">
        <f>HYPERLINK("https://www.boe.es/gazeta/dias/1833/11/28/pdfs/GMD-1833-151.pdf#page=3","Abrir facsímil")</f>
        <v>Abrir facsímil</v>
      </c>
      <c r="K2827" s="3" t="s">
        <v>24</v>
      </c>
    </row>
    <row r="2828" spans="1:11" ht="42" customHeight="1">
      <c r="A2828" s="2" t="s">
        <v>6030</v>
      </c>
      <c r="B2828" s="2" t="s">
        <v>6030</v>
      </c>
      <c r="C2828" s="2" t="s">
        <v>26</v>
      </c>
      <c r="D2828" s="2" t="s">
        <v>18</v>
      </c>
      <c r="E2828" s="5" t="s">
        <v>43</v>
      </c>
      <c r="F2828" s="3" t="s">
        <v>44</v>
      </c>
      <c r="G2828" s="3" t="s">
        <v>127</v>
      </c>
      <c r="H2828" s="2" t="s">
        <v>22</v>
      </c>
      <c r="I2828" s="2" t="s">
        <v>6063</v>
      </c>
      <c r="J2828" s="3" t="str">
        <f>HYPERLINK("https://www.boe.es/gazeta/dias/1833/12/07/pdfs/GMD-1833-156.pdf#page=5","Abrir facsímil")</f>
        <v>Abrir facsímil</v>
      </c>
      <c r="K2828" s="3" t="s">
        <v>24</v>
      </c>
    </row>
    <row r="2829" spans="1:11" ht="42" customHeight="1">
      <c r="A2829" s="2" t="s">
        <v>6030</v>
      </c>
      <c r="B2829" s="2" t="s">
        <v>6030</v>
      </c>
      <c r="C2829" s="2" t="s">
        <v>297</v>
      </c>
      <c r="D2829" s="2" t="s">
        <v>18</v>
      </c>
      <c r="E2829" s="5" t="s">
        <v>2600</v>
      </c>
      <c r="F2829" s="3" t="s">
        <v>2601</v>
      </c>
      <c r="G2829" s="3" t="s">
        <v>21</v>
      </c>
      <c r="H2829" s="2" t="s">
        <v>22</v>
      </c>
      <c r="I2829" s="2" t="s">
        <v>6064</v>
      </c>
      <c r="J2829" s="3" t="str">
        <f>HYPERLINK("https://www.boe.es/gazeta/dias/1833/12/10/pdfs/GMD-1833-157.pdf#page=4","Abrir facsímil")</f>
        <v>Abrir facsímil</v>
      </c>
      <c r="K2829" s="3" t="s">
        <v>24</v>
      </c>
    </row>
    <row r="2830" spans="1:11" ht="42" customHeight="1">
      <c r="A2830" s="2" t="s">
        <v>6030</v>
      </c>
      <c r="B2830" s="2" t="s">
        <v>6030</v>
      </c>
      <c r="C2830" s="2" t="s">
        <v>207</v>
      </c>
      <c r="D2830" s="2" t="s">
        <v>18</v>
      </c>
      <c r="E2830" s="5" t="s">
        <v>192</v>
      </c>
      <c r="F2830" s="3" t="s">
        <v>218</v>
      </c>
      <c r="G2830" s="3" t="s">
        <v>219</v>
      </c>
      <c r="H2830" s="2" t="s">
        <v>22</v>
      </c>
      <c r="I2830" s="2" t="s">
        <v>6065</v>
      </c>
      <c r="J2830" s="3" t="str">
        <f>HYPERLINK("https://www.boe.es/gazeta/dias/1833/12/14/pdfs/GMD-1833-159.pdf#page=4","Abrir facsímil")</f>
        <v>Abrir facsímil</v>
      </c>
      <c r="K2830" s="3" t="s">
        <v>24</v>
      </c>
    </row>
    <row r="2831" spans="1:11" ht="42" customHeight="1">
      <c r="A2831" s="2" t="s">
        <v>6030</v>
      </c>
      <c r="B2831" s="2" t="s">
        <v>6030</v>
      </c>
      <c r="C2831" s="2" t="s">
        <v>26</v>
      </c>
      <c r="D2831" s="2" t="s">
        <v>18</v>
      </c>
      <c r="E2831" s="5" t="s">
        <v>485</v>
      </c>
      <c r="F2831" s="3" t="s">
        <v>486</v>
      </c>
      <c r="G2831" s="3" t="s">
        <v>1708</v>
      </c>
      <c r="H2831" s="2" t="s">
        <v>22</v>
      </c>
      <c r="I2831" s="2" t="s">
        <v>6066</v>
      </c>
      <c r="J2831" s="3" t="str">
        <f>HYPERLINK("https://www.boe.es/gazeta/dias/1833/12/19/pdfs/GMD-1833-162.pdf#page=2","Abrir facsímil")</f>
        <v>Abrir facsímil</v>
      </c>
      <c r="K2831" s="3" t="s">
        <v>24</v>
      </c>
    </row>
    <row r="2832" spans="1:11" ht="42" customHeight="1">
      <c r="A2832" s="2" t="s">
        <v>6030</v>
      </c>
      <c r="B2832" s="2" t="s">
        <v>6030</v>
      </c>
      <c r="C2832" s="2" t="s">
        <v>33</v>
      </c>
      <c r="D2832" s="2" t="s">
        <v>34</v>
      </c>
      <c r="E2832" s="5" t="s">
        <v>338</v>
      </c>
      <c r="F2832" s="3" t="s">
        <v>339</v>
      </c>
      <c r="G2832" s="3" t="s">
        <v>340</v>
      </c>
      <c r="H2832" s="2" t="s">
        <v>22</v>
      </c>
      <c r="I2832" s="2" t="s">
        <v>6067</v>
      </c>
      <c r="J2832" s="3" t="str">
        <f>HYPERLINK("https://www.boe.es/gazeta/dias/1833/12/31/pdfs/GMD-1833-167.pdf#page=3","Abrir facsímil")</f>
        <v>Abrir facsímil</v>
      </c>
      <c r="K2832" s="3" t="s">
        <v>24</v>
      </c>
    </row>
    <row r="2833" spans="1:11" ht="42" customHeight="1">
      <c r="A2833" s="2" t="s">
        <v>6068</v>
      </c>
      <c r="B2833" s="2" t="s">
        <v>6069</v>
      </c>
      <c r="C2833" s="2" t="s">
        <v>33</v>
      </c>
      <c r="D2833" s="2" t="s">
        <v>34</v>
      </c>
      <c r="E2833" s="5" t="s">
        <v>155</v>
      </c>
      <c r="F2833" s="3" t="s">
        <v>156</v>
      </c>
      <c r="G2833" s="3" t="s">
        <v>21</v>
      </c>
      <c r="H2833" s="2" t="s">
        <v>22</v>
      </c>
      <c r="I2833" s="2" t="s">
        <v>6070</v>
      </c>
      <c r="J2833" s="3" t="str">
        <f>HYPERLINK("https://www.boe.es/gazeta/dias/1833/08/01/pdfs/GMD-1833-93.pdf#page=4","Abrir facsímil")</f>
        <v>Abrir facsímil</v>
      </c>
      <c r="K2833" s="3" t="s">
        <v>24</v>
      </c>
    </row>
    <row r="2834" spans="1:11" ht="42" customHeight="1">
      <c r="A2834" s="2" t="s">
        <v>6071</v>
      </c>
      <c r="B2834" s="2" t="s">
        <v>6072</v>
      </c>
      <c r="C2834" s="2" t="s">
        <v>33</v>
      </c>
      <c r="D2834" s="2" t="s">
        <v>34</v>
      </c>
      <c r="E2834" s="5" t="s">
        <v>470</v>
      </c>
      <c r="F2834" s="3" t="s">
        <v>471</v>
      </c>
      <c r="G2834" s="3" t="s">
        <v>56</v>
      </c>
      <c r="H2834" s="2" t="s">
        <v>22</v>
      </c>
      <c r="I2834" s="2" t="s">
        <v>6073</v>
      </c>
      <c r="J2834" s="3" t="str">
        <f>HYPERLINK("https://www.boe.es/gazeta/dias/1833/12/28/pdfs/GMD-1833-166.pdf#page=1","Abrir facsímil")</f>
        <v>Abrir facsímil</v>
      </c>
      <c r="K2834" s="3" t="s">
        <v>24</v>
      </c>
    </row>
    <row r="2835" spans="1:11" ht="42" customHeight="1">
      <c r="A2835" s="2" t="s">
        <v>6074</v>
      </c>
      <c r="B2835" s="2" t="s">
        <v>6075</v>
      </c>
      <c r="C2835" s="2" t="s">
        <v>33</v>
      </c>
      <c r="D2835" s="2" t="s">
        <v>34</v>
      </c>
      <c r="E2835" s="5" t="s">
        <v>713</v>
      </c>
      <c r="F2835" s="3" t="s">
        <v>714</v>
      </c>
      <c r="G2835" s="3" t="s">
        <v>56</v>
      </c>
      <c r="H2835" s="2" t="s">
        <v>22</v>
      </c>
      <c r="I2835" s="2" t="s">
        <v>6076</v>
      </c>
      <c r="J2835" s="3" t="str">
        <f>HYPERLINK("https://www.boe.es/gazeta/dias/1833/04/25/pdfs/GMD-1833-51.pdf#page=1","Abrir facsímil")</f>
        <v>Abrir facsímil</v>
      </c>
      <c r="K2835" s="3" t="s">
        <v>24</v>
      </c>
    </row>
    <row r="2836" spans="1:11" ht="42" customHeight="1">
      <c r="A2836" s="2" t="s">
        <v>6077</v>
      </c>
      <c r="B2836" s="2" t="s">
        <v>6078</v>
      </c>
      <c r="C2836" s="2" t="s">
        <v>26</v>
      </c>
      <c r="D2836" s="2" t="s">
        <v>18</v>
      </c>
      <c r="E2836" s="5" t="s">
        <v>541</v>
      </c>
      <c r="F2836" s="3" t="s">
        <v>542</v>
      </c>
      <c r="G2836" s="3" t="s">
        <v>21</v>
      </c>
      <c r="H2836" s="2" t="s">
        <v>22</v>
      </c>
      <c r="I2836" s="2" t="s">
        <v>6079</v>
      </c>
      <c r="J2836" s="3" t="str">
        <f>HYPERLINK("https://www.boe.es/gazeta/dias/1833/05/25/pdfs/GMD-1833-64.pdf#page=4","Abrir facsímil")</f>
        <v>Abrir facsímil</v>
      </c>
      <c r="K2836" s="3" t="s">
        <v>24</v>
      </c>
    </row>
    <row r="2837" spans="1:11" ht="42" customHeight="1">
      <c r="A2837" s="2" t="s">
        <v>6080</v>
      </c>
      <c r="B2837" s="2" t="s">
        <v>6081</v>
      </c>
      <c r="C2837" s="2" t="s">
        <v>17</v>
      </c>
      <c r="D2837" s="2" t="s">
        <v>18</v>
      </c>
      <c r="E2837" s="5" t="s">
        <v>2509</v>
      </c>
      <c r="F2837" s="3" t="s">
        <v>2510</v>
      </c>
      <c r="G2837" s="3" t="s">
        <v>21</v>
      </c>
      <c r="H2837" s="2" t="s">
        <v>22</v>
      </c>
      <c r="I2837" s="2" t="s">
        <v>6082</v>
      </c>
      <c r="J2837" s="3" t="str">
        <f>HYPERLINK("https://www.boe.es/gazeta/dias/1833/06/15/pdfs/GMD-1833-73.pdf#page=4","Abrir facsímil")</f>
        <v>Abrir facsímil</v>
      </c>
      <c r="K2837" s="3" t="s">
        <v>24</v>
      </c>
    </row>
    <row r="2838" spans="1:11" ht="42" customHeight="1">
      <c r="A2838" s="2" t="s">
        <v>6080</v>
      </c>
      <c r="B2838" s="2" t="s">
        <v>6081</v>
      </c>
      <c r="C2838" s="2" t="s">
        <v>26</v>
      </c>
      <c r="D2838" s="2" t="s">
        <v>18</v>
      </c>
      <c r="E2838" s="5" t="s">
        <v>364</v>
      </c>
      <c r="F2838" s="3" t="s">
        <v>365</v>
      </c>
      <c r="G2838" s="3" t="s">
        <v>21</v>
      </c>
      <c r="H2838" s="2" t="s">
        <v>22</v>
      </c>
      <c r="I2838" s="2" t="s">
        <v>6083</v>
      </c>
      <c r="J2838" s="3" t="str">
        <f>HYPERLINK("https://www.boe.es/gazeta/dias/1833/11/07/pdfs/GMD-1833-139.pdf#page=4","Abrir facsímil")</f>
        <v>Abrir facsímil</v>
      </c>
      <c r="K2838" s="3" t="s">
        <v>24</v>
      </c>
    </row>
    <row r="2839" spans="1:11" ht="42" customHeight="1">
      <c r="A2839" s="2" t="s">
        <v>6084</v>
      </c>
      <c r="B2839" s="2" t="s">
        <v>6085</v>
      </c>
      <c r="C2839" s="2" t="s">
        <v>26</v>
      </c>
      <c r="D2839" s="2" t="s">
        <v>18</v>
      </c>
      <c r="E2839" s="5" t="s">
        <v>377</v>
      </c>
      <c r="F2839" s="3" t="s">
        <v>378</v>
      </c>
      <c r="G2839" s="3" t="s">
        <v>37</v>
      </c>
      <c r="H2839" s="2" t="s">
        <v>22</v>
      </c>
      <c r="I2839" s="2" t="s">
        <v>6086</v>
      </c>
      <c r="J2839" s="3" t="str">
        <f>HYPERLINK("https://www.boe.es/gazeta/dias/1833/02/05/pdfs/GMD-1833-16.pdf#page=2","Abrir facsímil")</f>
        <v>Abrir facsímil</v>
      </c>
      <c r="K2839" s="3" t="s">
        <v>24</v>
      </c>
    </row>
    <row r="2840" spans="1:11" ht="42" customHeight="1">
      <c r="A2840" s="2" t="s">
        <v>6084</v>
      </c>
      <c r="B2840" s="2" t="s">
        <v>6085</v>
      </c>
      <c r="C2840" s="2" t="s">
        <v>122</v>
      </c>
      <c r="D2840" s="2" t="s">
        <v>18</v>
      </c>
      <c r="E2840" s="5" t="s">
        <v>311</v>
      </c>
      <c r="F2840" s="3" t="s">
        <v>312</v>
      </c>
      <c r="G2840" s="3" t="s">
        <v>21</v>
      </c>
      <c r="H2840" s="2" t="s">
        <v>22</v>
      </c>
      <c r="I2840" s="2" t="s">
        <v>6087</v>
      </c>
      <c r="J2840" s="3" t="str">
        <f>HYPERLINK("https://www.boe.es/gazeta/dias/1833/02/09/pdfs/GMD-1833-18.pdf#page=4","Abrir facsímil")</f>
        <v>Abrir facsímil</v>
      </c>
      <c r="K2840" s="3" t="s">
        <v>24</v>
      </c>
    </row>
    <row r="2841" spans="1:11" ht="42" customHeight="1">
      <c r="A2841" s="2" t="s">
        <v>6084</v>
      </c>
      <c r="B2841" s="2" t="s">
        <v>6085</v>
      </c>
      <c r="C2841" s="2" t="s">
        <v>49</v>
      </c>
      <c r="D2841" s="2" t="s">
        <v>50</v>
      </c>
      <c r="E2841" s="5" t="s">
        <v>623</v>
      </c>
      <c r="F2841" s="3" t="s">
        <v>624</v>
      </c>
      <c r="G2841" s="3" t="s">
        <v>45</v>
      </c>
      <c r="H2841" s="2" t="s">
        <v>22</v>
      </c>
      <c r="I2841" s="2" t="s">
        <v>6088</v>
      </c>
      <c r="J2841" s="3" t="str">
        <f>HYPERLINK("https://www.boe.es/gazeta/dias/1833/09/17/pdfs/GMD-1833-113.pdf#page=6","Abrir facsímil")</f>
        <v>Abrir facsímil</v>
      </c>
      <c r="K2841" s="3" t="s">
        <v>24</v>
      </c>
    </row>
    <row r="2842" spans="1:11" ht="42" customHeight="1">
      <c r="A2842" s="2" t="s">
        <v>6084</v>
      </c>
      <c r="B2842" s="2" t="s">
        <v>6085</v>
      </c>
      <c r="C2842" s="2" t="s">
        <v>49</v>
      </c>
      <c r="D2842" s="2" t="s">
        <v>50</v>
      </c>
      <c r="E2842" s="5" t="s">
        <v>58</v>
      </c>
      <c r="F2842" s="3" t="s">
        <v>59</v>
      </c>
      <c r="G2842" s="3" t="s">
        <v>56</v>
      </c>
      <c r="H2842" s="2" t="s">
        <v>22</v>
      </c>
      <c r="I2842" s="2" t="s">
        <v>6089</v>
      </c>
      <c r="J2842" s="3" t="str">
        <f>HYPERLINK("https://www.boe.es/gazeta/dias/1833/10/03/pdfs/GMD-1833-121.pdf#page=1","Abrir facsímil")</f>
        <v>Abrir facsímil</v>
      </c>
      <c r="K2842" s="3" t="s">
        <v>24</v>
      </c>
    </row>
    <row r="2843" spans="1:11" ht="42" customHeight="1">
      <c r="A2843" s="2" t="s">
        <v>6084</v>
      </c>
      <c r="B2843" s="2" t="s">
        <v>6085</v>
      </c>
      <c r="C2843" s="2" t="s">
        <v>49</v>
      </c>
      <c r="D2843" s="2" t="s">
        <v>50</v>
      </c>
      <c r="E2843" s="5" t="s">
        <v>61</v>
      </c>
      <c r="F2843" s="3" t="s">
        <v>62</v>
      </c>
      <c r="G2843" s="3" t="s">
        <v>89</v>
      </c>
      <c r="H2843" s="2" t="s">
        <v>22</v>
      </c>
      <c r="I2843" s="2" t="s">
        <v>6090</v>
      </c>
      <c r="J2843" s="3" t="str">
        <f>HYPERLINK("https://www.boe.es/gazeta/dias/1833/10/15/pdfs/GMD-1833-126.pdf#page=3","Abrir facsímil")</f>
        <v>Abrir facsímil</v>
      </c>
      <c r="K2843" s="3" t="s">
        <v>24</v>
      </c>
    </row>
    <row r="2844" spans="1:11" ht="42" customHeight="1">
      <c r="A2844" s="2" t="s">
        <v>6084</v>
      </c>
      <c r="B2844" s="2" t="s">
        <v>6085</v>
      </c>
      <c r="C2844" s="2" t="s">
        <v>49</v>
      </c>
      <c r="D2844" s="2" t="s">
        <v>50</v>
      </c>
      <c r="E2844" s="5" t="s">
        <v>233</v>
      </c>
      <c r="F2844" s="3" t="s">
        <v>234</v>
      </c>
      <c r="G2844" s="3" t="s">
        <v>21</v>
      </c>
      <c r="H2844" s="2" t="s">
        <v>22</v>
      </c>
      <c r="I2844" s="2" t="s">
        <v>6091</v>
      </c>
      <c r="J2844" s="3" t="str">
        <f>HYPERLINK("https://www.boe.es/gazeta/dias/1833/11/21/pdfs/GMD-1833-146.pdf#page=4","Abrir facsímil")</f>
        <v>Abrir facsímil</v>
      </c>
      <c r="K2844" s="3" t="s">
        <v>24</v>
      </c>
    </row>
    <row r="2845" spans="1:11" ht="42" customHeight="1">
      <c r="A2845" s="2" t="s">
        <v>6092</v>
      </c>
      <c r="B2845" s="2" t="s">
        <v>6093</v>
      </c>
      <c r="C2845" s="2" t="s">
        <v>49</v>
      </c>
      <c r="D2845" s="2" t="s">
        <v>50</v>
      </c>
      <c r="E2845" s="5" t="s">
        <v>618</v>
      </c>
      <c r="F2845" s="3" t="s">
        <v>619</v>
      </c>
      <c r="G2845" s="3" t="s">
        <v>21</v>
      </c>
      <c r="H2845" s="2" t="s">
        <v>22</v>
      </c>
      <c r="I2845" s="2" t="s">
        <v>6094</v>
      </c>
      <c r="J2845" s="3" t="str">
        <f>HYPERLINK("https://www.boe.es/gazeta/dias/1833/01/29/pdfs/GMD-1833-13.pdf#page=4","Abrir facsímil")</f>
        <v>Abrir facsímil</v>
      </c>
      <c r="K2845" s="3" t="s">
        <v>24</v>
      </c>
    </row>
    <row r="2846" spans="1:11" ht="42" customHeight="1">
      <c r="A2846" s="2" t="s">
        <v>6095</v>
      </c>
      <c r="B2846" s="2" t="s">
        <v>6096</v>
      </c>
      <c r="C2846" s="2" t="s">
        <v>33</v>
      </c>
      <c r="D2846" s="2" t="s">
        <v>34</v>
      </c>
      <c r="E2846" s="5" t="s">
        <v>799</v>
      </c>
      <c r="F2846" s="3" t="s">
        <v>800</v>
      </c>
      <c r="G2846" s="3" t="s">
        <v>89</v>
      </c>
      <c r="H2846" s="2" t="s">
        <v>22</v>
      </c>
      <c r="I2846" s="2" t="s">
        <v>6097</v>
      </c>
      <c r="J2846" s="3" t="str">
        <f>HYPERLINK("https://www.boe.es/gazeta/dias/1833/02/07/pdfs/GMD-1833-17.pdf#page=3","Abrir facsímil")</f>
        <v>Abrir facsímil</v>
      </c>
      <c r="K2846" s="3" t="s">
        <v>24</v>
      </c>
    </row>
    <row r="2847" spans="1:11" ht="42" customHeight="1">
      <c r="A2847" s="2" t="s">
        <v>6095</v>
      </c>
      <c r="B2847" s="2" t="s">
        <v>6096</v>
      </c>
      <c r="C2847" s="2" t="s">
        <v>33</v>
      </c>
      <c r="D2847" s="2" t="s">
        <v>34</v>
      </c>
      <c r="E2847" s="5" t="s">
        <v>110</v>
      </c>
      <c r="F2847" s="3" t="s">
        <v>111</v>
      </c>
      <c r="G2847" s="3" t="s">
        <v>21</v>
      </c>
      <c r="H2847" s="2" t="s">
        <v>22</v>
      </c>
      <c r="I2847" s="2" t="s">
        <v>6098</v>
      </c>
      <c r="J2847" s="3" t="str">
        <f>HYPERLINK("https://www.boe.es/gazeta/dias/1833/11/16/pdfs/GMD-1833-143.pdf#page=4","Abrir facsímil")</f>
        <v>Abrir facsímil</v>
      </c>
      <c r="K2847" s="3" t="s">
        <v>24</v>
      </c>
    </row>
    <row r="2848" spans="1:11" ht="42" customHeight="1">
      <c r="A2848" s="2" t="s">
        <v>6095</v>
      </c>
      <c r="B2848" s="2" t="s">
        <v>6096</v>
      </c>
      <c r="C2848" s="2" t="s">
        <v>207</v>
      </c>
      <c r="D2848" s="2" t="s">
        <v>18</v>
      </c>
      <c r="E2848" s="5" t="s">
        <v>233</v>
      </c>
      <c r="F2848" s="3" t="s">
        <v>234</v>
      </c>
      <c r="G2848" s="3" t="s">
        <v>21</v>
      </c>
      <c r="H2848" s="2" t="s">
        <v>22</v>
      </c>
      <c r="I2848" s="2" t="s">
        <v>6099</v>
      </c>
      <c r="J2848" s="3" t="str">
        <f>HYPERLINK("https://www.boe.es/gazeta/dias/1833/11/21/pdfs/GMD-1833-146.pdf#page=4","Abrir facsímil")</f>
        <v>Abrir facsímil</v>
      </c>
      <c r="K2848" s="3" t="s">
        <v>24</v>
      </c>
    </row>
    <row r="2849" spans="1:11" ht="42" customHeight="1">
      <c r="A2849" s="2" t="s">
        <v>6100</v>
      </c>
      <c r="B2849" s="2" t="s">
        <v>6101</v>
      </c>
      <c r="C2849" s="2" t="s">
        <v>297</v>
      </c>
      <c r="D2849" s="2" t="s">
        <v>18</v>
      </c>
      <c r="E2849" s="5" t="s">
        <v>259</v>
      </c>
      <c r="F2849" s="3" t="s">
        <v>260</v>
      </c>
      <c r="G2849" s="3" t="s">
        <v>21</v>
      </c>
      <c r="H2849" s="2" t="s">
        <v>22</v>
      </c>
      <c r="I2849" s="2" t="s">
        <v>6102</v>
      </c>
      <c r="J2849" s="3" t="str">
        <f>HYPERLINK("https://www.boe.es/gazeta/dias/1833/02/26/pdfs/GMD-1833-25.pdf#page=4","Abrir facsímil")</f>
        <v>Abrir facsímil</v>
      </c>
      <c r="K2849" s="3" t="s">
        <v>24</v>
      </c>
    </row>
    <row r="2850" spans="1:11" ht="42" customHeight="1">
      <c r="A2850" s="2" t="s">
        <v>6103</v>
      </c>
      <c r="B2850" s="2" t="s">
        <v>6104</v>
      </c>
      <c r="C2850" s="2" t="s">
        <v>49</v>
      </c>
      <c r="D2850" s="2" t="s">
        <v>50</v>
      </c>
      <c r="E2850" s="5" t="s">
        <v>61</v>
      </c>
      <c r="F2850" s="3" t="s">
        <v>62</v>
      </c>
      <c r="G2850" s="3" t="s">
        <v>56</v>
      </c>
      <c r="H2850" s="2" t="s">
        <v>22</v>
      </c>
      <c r="I2850" s="2" t="s">
        <v>6105</v>
      </c>
      <c r="J2850" s="3" t="str">
        <f>HYPERLINK("https://www.boe.es/gazeta/dias/1833/10/15/pdfs/GMD-1833-126.pdf#page=1","Abrir facsímil")</f>
        <v>Abrir facsímil</v>
      </c>
      <c r="K2850" s="3" t="s">
        <v>24</v>
      </c>
    </row>
    <row r="2851" spans="1:11" ht="42" customHeight="1">
      <c r="A2851" s="2" t="s">
        <v>6103</v>
      </c>
      <c r="B2851" s="2" t="s">
        <v>6104</v>
      </c>
      <c r="C2851" s="2" t="s">
        <v>49</v>
      </c>
      <c r="D2851" s="2" t="s">
        <v>50</v>
      </c>
      <c r="E2851" s="5" t="s">
        <v>596</v>
      </c>
      <c r="F2851" s="3" t="s">
        <v>597</v>
      </c>
      <c r="G2851" s="3" t="s">
        <v>56</v>
      </c>
      <c r="H2851" s="2" t="s">
        <v>22</v>
      </c>
      <c r="I2851" s="2" t="s">
        <v>6106</v>
      </c>
      <c r="J2851" s="3" t="str">
        <f>HYPERLINK("https://www.boe.es/gazeta/dias/1833/10/29/pdfs/GMD-1833-134.pdf#page=1","Abrir facsímil")</f>
        <v>Abrir facsímil</v>
      </c>
      <c r="K2851" s="3" t="s">
        <v>24</v>
      </c>
    </row>
    <row r="2852" spans="1:11" ht="42" customHeight="1">
      <c r="A2852" s="2" t="s">
        <v>6107</v>
      </c>
      <c r="B2852" s="2" t="s">
        <v>6108</v>
      </c>
      <c r="C2852" s="2" t="s">
        <v>33</v>
      </c>
      <c r="D2852" s="2" t="s">
        <v>34</v>
      </c>
      <c r="E2852" s="5" t="s">
        <v>92</v>
      </c>
      <c r="F2852" s="3" t="s">
        <v>93</v>
      </c>
      <c r="G2852" s="3" t="s">
        <v>56</v>
      </c>
      <c r="H2852" s="2" t="s">
        <v>22</v>
      </c>
      <c r="I2852" s="2" t="s">
        <v>6109</v>
      </c>
      <c r="J2852" s="3" t="str">
        <f>HYPERLINK("https://www.boe.es/gazeta/dias/1833/05/21/pdfs/GMD-1833-62.pdf#page=1","Abrir facsímil")</f>
        <v>Abrir facsímil</v>
      </c>
      <c r="K2852" s="3" t="s">
        <v>24</v>
      </c>
    </row>
    <row r="2853" spans="1:11" ht="42" customHeight="1">
      <c r="A2853" s="2" t="s">
        <v>6110</v>
      </c>
      <c r="B2853" s="2" t="s">
        <v>6110</v>
      </c>
      <c r="C2853" s="2" t="s">
        <v>297</v>
      </c>
      <c r="D2853" s="2" t="s">
        <v>18</v>
      </c>
      <c r="E2853" s="5" t="s">
        <v>155</v>
      </c>
      <c r="F2853" s="3" t="s">
        <v>156</v>
      </c>
      <c r="G2853" s="3" t="s">
        <v>21</v>
      </c>
      <c r="H2853" s="2" t="s">
        <v>22</v>
      </c>
      <c r="I2853" s="2" t="s">
        <v>6111</v>
      </c>
      <c r="J2853" s="3" t="str">
        <f>HYPERLINK("https://www.boe.es/gazeta/dias/1833/08/01/pdfs/GMD-1833-93.pdf#page=4","Abrir facsímil")</f>
        <v>Abrir facsímil</v>
      </c>
      <c r="K2853" s="3" t="s">
        <v>24</v>
      </c>
    </row>
    <row r="2854" spans="1:11" ht="42" customHeight="1">
      <c r="A2854" s="2" t="s">
        <v>6112</v>
      </c>
      <c r="B2854" s="2" t="s">
        <v>6112</v>
      </c>
      <c r="C2854" s="2" t="s">
        <v>33</v>
      </c>
      <c r="D2854" s="2" t="s">
        <v>34</v>
      </c>
      <c r="E2854" s="5" t="s">
        <v>197</v>
      </c>
      <c r="F2854" s="3" t="s">
        <v>198</v>
      </c>
      <c r="G2854" s="3" t="s">
        <v>21</v>
      </c>
      <c r="H2854" s="2" t="s">
        <v>22</v>
      </c>
      <c r="I2854" s="2" t="s">
        <v>6113</v>
      </c>
      <c r="J2854" s="3" t="str">
        <f>HYPERLINK("https://www.boe.es/gazeta/dias/1833/05/07/pdfs/GMD-1833-56.pdf#page=4","Abrir facsímil")</f>
        <v>Abrir facsímil</v>
      </c>
      <c r="K2854" s="3" t="s">
        <v>24</v>
      </c>
    </row>
    <row r="2855" spans="1:11" ht="42" customHeight="1">
      <c r="A2855" s="2" t="s">
        <v>6114</v>
      </c>
      <c r="B2855" s="2" t="s">
        <v>6115</v>
      </c>
      <c r="C2855" s="2" t="s">
        <v>49</v>
      </c>
      <c r="D2855" s="2" t="s">
        <v>50</v>
      </c>
      <c r="E2855" s="5" t="s">
        <v>927</v>
      </c>
      <c r="F2855" s="3" t="s">
        <v>928</v>
      </c>
      <c r="G2855" s="3" t="s">
        <v>21</v>
      </c>
      <c r="H2855" s="2" t="s">
        <v>22</v>
      </c>
      <c r="I2855" s="2" t="s">
        <v>6116</v>
      </c>
      <c r="J2855" s="3" t="str">
        <f>HYPERLINK("https://www.boe.es/gazeta/dias/1833/10/01/pdfs/GMD-1833-120.pdf#page=4","Abrir facsímil")</f>
        <v>Abrir facsímil</v>
      </c>
      <c r="K2855" s="3" t="s">
        <v>24</v>
      </c>
    </row>
    <row r="2856" spans="1:11" ht="42" customHeight="1">
      <c r="A2856" s="2" t="s">
        <v>6117</v>
      </c>
      <c r="B2856" s="2" t="s">
        <v>6117</v>
      </c>
      <c r="C2856" s="2" t="s">
        <v>17</v>
      </c>
      <c r="D2856" s="2" t="s">
        <v>18</v>
      </c>
      <c r="E2856" s="5" t="s">
        <v>466</v>
      </c>
      <c r="F2856" s="3" t="s">
        <v>467</v>
      </c>
      <c r="G2856" s="3" t="s">
        <v>21</v>
      </c>
      <c r="H2856" s="2" t="s">
        <v>22</v>
      </c>
      <c r="I2856" s="2" t="s">
        <v>6118</v>
      </c>
      <c r="J2856" s="3" t="str">
        <f>HYPERLINK("https://www.boe.es/gazeta/dias/1833/10/22/pdfs/GMD-1833-130.pdf#page=4","Abrir facsímil")</f>
        <v>Abrir facsímil</v>
      </c>
      <c r="K2856" s="3" t="s">
        <v>24</v>
      </c>
    </row>
    <row r="2857" spans="1:11" ht="42" customHeight="1">
      <c r="A2857" s="2" t="s">
        <v>6119</v>
      </c>
      <c r="B2857" s="2" t="s">
        <v>6120</v>
      </c>
      <c r="C2857" s="2" t="s">
        <v>297</v>
      </c>
      <c r="D2857" s="2" t="s">
        <v>18</v>
      </c>
      <c r="E2857" s="5" t="s">
        <v>1125</v>
      </c>
      <c r="F2857" s="3" t="s">
        <v>1126</v>
      </c>
      <c r="G2857" s="3" t="s">
        <v>56</v>
      </c>
      <c r="H2857" s="2" t="s">
        <v>22</v>
      </c>
      <c r="I2857" s="2" t="s">
        <v>6121</v>
      </c>
      <c r="J2857" s="3" t="str">
        <f>HYPERLINK("https://www.boe.es/gazeta/dias/1833/04/30/pdfs/GMD-1833-53.pdf#page=1","Abrir facsímil")</f>
        <v>Abrir facsímil</v>
      </c>
      <c r="K2857" s="3" t="s">
        <v>24</v>
      </c>
    </row>
    <row r="2858" spans="1:11" ht="42" customHeight="1">
      <c r="A2858" s="2" t="s">
        <v>6122</v>
      </c>
      <c r="B2858" s="2" t="s">
        <v>6123</v>
      </c>
      <c r="C2858" s="2" t="s">
        <v>122</v>
      </c>
      <c r="D2858" s="2" t="s">
        <v>18</v>
      </c>
      <c r="E2858" s="5" t="s">
        <v>61</v>
      </c>
      <c r="F2858" s="3" t="s">
        <v>62</v>
      </c>
      <c r="G2858" s="3" t="s">
        <v>56</v>
      </c>
      <c r="H2858" s="2" t="s">
        <v>22</v>
      </c>
      <c r="I2858" s="2" t="s">
        <v>6124</v>
      </c>
      <c r="J2858" s="3" t="str">
        <f>HYPERLINK("https://www.boe.es/gazeta/dias/1833/10/15/pdfs/GMD-1833-126.pdf#page=1","Abrir facsímil")</f>
        <v>Abrir facsímil</v>
      </c>
      <c r="K2858" s="3" t="s">
        <v>24</v>
      </c>
    </row>
    <row r="2859" spans="1:11" ht="42" customHeight="1">
      <c r="A2859" s="2" t="s">
        <v>6125</v>
      </c>
      <c r="B2859" s="2" t="s">
        <v>6126</v>
      </c>
      <c r="C2859" s="2" t="s">
        <v>207</v>
      </c>
      <c r="D2859" s="2" t="s">
        <v>18</v>
      </c>
      <c r="E2859" s="5" t="s">
        <v>618</v>
      </c>
      <c r="F2859" s="3" t="s">
        <v>619</v>
      </c>
      <c r="G2859" s="3" t="s">
        <v>21</v>
      </c>
      <c r="H2859" s="2" t="s">
        <v>22</v>
      </c>
      <c r="I2859" s="2" t="s">
        <v>6127</v>
      </c>
      <c r="J2859" s="3" t="str">
        <f>HYPERLINK("https://www.boe.es/gazeta/dias/1833/01/29/pdfs/GMD-1833-13.pdf#page=4","Abrir facsímil")</f>
        <v>Abrir facsímil</v>
      </c>
      <c r="K2859" s="3" t="s">
        <v>24</v>
      </c>
    </row>
    <row r="2860" spans="1:11" ht="42" customHeight="1">
      <c r="A2860" s="2" t="s">
        <v>6128</v>
      </c>
      <c r="B2860" s="2" t="s">
        <v>6128</v>
      </c>
      <c r="C2860" s="2" t="s">
        <v>33</v>
      </c>
      <c r="D2860" s="2" t="s">
        <v>34</v>
      </c>
      <c r="E2860" s="5" t="s">
        <v>1824</v>
      </c>
      <c r="F2860" s="3" t="s">
        <v>1825</v>
      </c>
      <c r="G2860" s="3" t="s">
        <v>37</v>
      </c>
      <c r="H2860" s="2" t="s">
        <v>22</v>
      </c>
      <c r="I2860" s="2" t="s">
        <v>6129</v>
      </c>
      <c r="J2860" s="3" t="str">
        <f>HYPERLINK("https://www.boe.es/gazeta/dias/1833/04/18/pdfs/GMD-1833-48.pdf#page=2","Abrir facsímil")</f>
        <v>Abrir facsímil</v>
      </c>
      <c r="K2860" s="3" t="s">
        <v>24</v>
      </c>
    </row>
    <row r="2861" spans="1:11" ht="42" customHeight="1">
      <c r="A2861" s="2" t="s">
        <v>6130</v>
      </c>
      <c r="B2861" s="2" t="s">
        <v>6130</v>
      </c>
      <c r="C2861" s="2" t="s">
        <v>33</v>
      </c>
      <c r="D2861" s="2" t="s">
        <v>34</v>
      </c>
      <c r="E2861" s="5" t="s">
        <v>511</v>
      </c>
      <c r="F2861" s="3" t="s">
        <v>512</v>
      </c>
      <c r="G2861" s="3" t="s">
        <v>37</v>
      </c>
      <c r="H2861" s="2" t="s">
        <v>22</v>
      </c>
      <c r="I2861" s="2" t="s">
        <v>6131</v>
      </c>
      <c r="J2861" s="3" t="str">
        <f>HYPERLINK("https://www.boe.es/gazeta/dias/1833/03/28/pdfs/GMD-1833-38.pdf#page=2","Abrir facsímil")</f>
        <v>Abrir facsímil</v>
      </c>
      <c r="K2861" s="3" t="s">
        <v>24</v>
      </c>
    </row>
    <row r="2862" spans="1:11" ht="42" customHeight="1">
      <c r="A2862" s="2" t="s">
        <v>6130</v>
      </c>
      <c r="B2862" s="2" t="s">
        <v>6130</v>
      </c>
      <c r="C2862" s="2" t="s">
        <v>33</v>
      </c>
      <c r="D2862" s="2" t="s">
        <v>34</v>
      </c>
      <c r="E2862" s="5" t="s">
        <v>159</v>
      </c>
      <c r="F2862" s="3" t="s">
        <v>160</v>
      </c>
      <c r="G2862" s="3" t="s">
        <v>175</v>
      </c>
      <c r="H2862" s="2" t="s">
        <v>22</v>
      </c>
      <c r="I2862" s="2" t="s">
        <v>6132</v>
      </c>
      <c r="J2862" s="3" t="str">
        <f>HYPERLINK("https://www.boe.es/gazeta/dias/1833/09/24/pdfs/GMD-1833-116.pdf#page=7","Abrir facsímil")</f>
        <v>Abrir facsímil</v>
      </c>
      <c r="K2862" s="3" t="s">
        <v>24</v>
      </c>
    </row>
    <row r="2863" spans="1:11" ht="42" customHeight="1">
      <c r="A2863" s="2" t="s">
        <v>6133</v>
      </c>
      <c r="B2863" s="2" t="s">
        <v>6134</v>
      </c>
      <c r="C2863" s="2" t="s">
        <v>33</v>
      </c>
      <c r="D2863" s="2" t="s">
        <v>34</v>
      </c>
      <c r="E2863" s="5" t="s">
        <v>1863</v>
      </c>
      <c r="F2863" s="3" t="s">
        <v>1864</v>
      </c>
      <c r="G2863" s="3" t="s">
        <v>56</v>
      </c>
      <c r="H2863" s="2" t="s">
        <v>22</v>
      </c>
      <c r="I2863" s="2" t="s">
        <v>6135</v>
      </c>
      <c r="J2863" s="3" t="str">
        <f>HYPERLINK("https://www.boe.es/gazeta/dias/1833/01/03/pdfs/GMD-1833-2.pdf#page=1","Abrir facsímil")</f>
        <v>Abrir facsímil</v>
      </c>
      <c r="K2863" s="3" t="s">
        <v>24</v>
      </c>
    </row>
    <row r="2864" spans="1:11" ht="42" customHeight="1">
      <c r="A2864" s="2" t="s">
        <v>6136</v>
      </c>
      <c r="B2864" s="2" t="s">
        <v>6137</v>
      </c>
      <c r="C2864" s="2" t="s">
        <v>26</v>
      </c>
      <c r="D2864" s="2" t="s">
        <v>18</v>
      </c>
      <c r="E2864" s="5" t="s">
        <v>647</v>
      </c>
      <c r="F2864" s="3" t="s">
        <v>648</v>
      </c>
      <c r="G2864" s="3" t="s">
        <v>649</v>
      </c>
      <c r="H2864" s="2" t="s">
        <v>22</v>
      </c>
      <c r="I2864" s="2" t="s">
        <v>6138</v>
      </c>
      <c r="J2864" s="3" t="str">
        <f>HYPERLINK("https://www.boe.es/gazeta/dias/1833/03/26/pdfs/GMD-1833-37.pdf#page=4","Abrir facsímil")</f>
        <v>Abrir facsímil</v>
      </c>
      <c r="K2864" s="3" t="s">
        <v>24</v>
      </c>
    </row>
    <row r="2865" spans="1:11" ht="42" customHeight="1">
      <c r="A2865" s="2" t="s">
        <v>6139</v>
      </c>
      <c r="B2865" s="2" t="s">
        <v>6140</v>
      </c>
      <c r="C2865" s="2" t="s">
        <v>33</v>
      </c>
      <c r="D2865" s="2" t="s">
        <v>34</v>
      </c>
      <c r="E2865" s="5" t="s">
        <v>307</v>
      </c>
      <c r="F2865" s="3" t="s">
        <v>308</v>
      </c>
      <c r="G2865" s="3" t="s">
        <v>21</v>
      </c>
      <c r="H2865" s="2" t="s">
        <v>22</v>
      </c>
      <c r="I2865" s="2" t="s">
        <v>6141</v>
      </c>
      <c r="J2865" s="3" t="str">
        <f>HYPERLINK("https://www.boe.es/gazeta/dias/1833/03/09/pdfs/GMD-1833-30.pdf#page=4","Abrir facsímil")</f>
        <v>Abrir facsímil</v>
      </c>
      <c r="K2865" s="3" t="s">
        <v>24</v>
      </c>
    </row>
    <row r="2866" spans="1:11" ht="42" customHeight="1">
      <c r="A2866" s="2" t="s">
        <v>6142</v>
      </c>
      <c r="B2866" s="2" t="s">
        <v>6142</v>
      </c>
      <c r="C2866" s="2" t="s">
        <v>33</v>
      </c>
      <c r="D2866" s="2" t="s">
        <v>34</v>
      </c>
      <c r="E2866" s="5" t="s">
        <v>414</v>
      </c>
      <c r="F2866" s="3" t="s">
        <v>415</v>
      </c>
      <c r="G2866" s="3" t="s">
        <v>37</v>
      </c>
      <c r="H2866" s="2" t="s">
        <v>22</v>
      </c>
      <c r="I2866" s="2" t="s">
        <v>6143</v>
      </c>
      <c r="J2866" s="3" t="str">
        <f>HYPERLINK("https://www.boe.es/gazeta/dias/1833/03/02/pdfs/GMD-1833-27.pdf#page=2","Abrir facsímil")</f>
        <v>Abrir facsímil</v>
      </c>
      <c r="K2866" s="3" t="s">
        <v>24</v>
      </c>
    </row>
    <row r="2867" spans="1:11" ht="42" customHeight="1">
      <c r="A2867" s="2" t="s">
        <v>6142</v>
      </c>
      <c r="B2867" s="2" t="s">
        <v>6142</v>
      </c>
      <c r="C2867" s="2" t="s">
        <v>131</v>
      </c>
      <c r="D2867" s="2" t="s">
        <v>18</v>
      </c>
      <c r="E2867" s="5" t="s">
        <v>421</v>
      </c>
      <c r="F2867" s="3" t="s">
        <v>422</v>
      </c>
      <c r="G2867" s="3" t="s">
        <v>21</v>
      </c>
      <c r="H2867" s="2" t="s">
        <v>22</v>
      </c>
      <c r="I2867" s="2" t="s">
        <v>6144</v>
      </c>
      <c r="J2867" s="3" t="str">
        <f>HYPERLINK("https://www.boe.es/gazeta/dias/1833/12/05/pdfs/GMD-1833-155.pdf#page=4","Abrir facsímil")</f>
        <v>Abrir facsímil</v>
      </c>
      <c r="K2867" s="3" t="s">
        <v>24</v>
      </c>
    </row>
    <row r="2868" spans="1:11" ht="42" customHeight="1">
      <c r="A2868" s="2" t="s">
        <v>6145</v>
      </c>
      <c r="B2868" s="2" t="s">
        <v>6146</v>
      </c>
      <c r="C2868" s="2" t="s">
        <v>131</v>
      </c>
      <c r="D2868" s="2" t="s">
        <v>18</v>
      </c>
      <c r="E2868" s="5" t="s">
        <v>72</v>
      </c>
      <c r="F2868" s="3" t="s">
        <v>73</v>
      </c>
      <c r="G2868" s="3" t="s">
        <v>74</v>
      </c>
      <c r="H2868" s="2" t="s">
        <v>38</v>
      </c>
      <c r="I2868" s="2" t="s">
        <v>6147</v>
      </c>
      <c r="J2868" s="3" t="str">
        <f>HYPERLINK("https://www.boe.es/gazeta/dias/1833/11/26/pdfs/GMD-1833-150.pdf#page=4","Abrir facsímil")</f>
        <v>Abrir facsímil</v>
      </c>
      <c r="K2868" s="3" t="s">
        <v>40</v>
      </c>
    </row>
    <row r="2869" spans="1:11" ht="42" customHeight="1">
      <c r="A2869" s="2" t="s">
        <v>6148</v>
      </c>
      <c r="B2869" s="2" t="s">
        <v>6149</v>
      </c>
      <c r="C2869" s="2" t="s">
        <v>33</v>
      </c>
      <c r="D2869" s="2" t="s">
        <v>34</v>
      </c>
      <c r="E2869" s="5" t="s">
        <v>647</v>
      </c>
      <c r="F2869" s="3" t="s">
        <v>648</v>
      </c>
      <c r="G2869" s="3" t="s">
        <v>56</v>
      </c>
      <c r="H2869" s="2" t="s">
        <v>22</v>
      </c>
      <c r="I2869" s="2" t="s">
        <v>6150</v>
      </c>
      <c r="J2869" s="3" t="str">
        <f>HYPERLINK("https://www.boe.es/gazeta/dias/1833/03/26/pdfs/GMD-1833-37.pdf#page=1","Abrir facsímil")</f>
        <v>Abrir facsímil</v>
      </c>
      <c r="K2869" s="3" t="s">
        <v>24</v>
      </c>
    </row>
    <row r="2870" spans="1:11" ht="42" customHeight="1">
      <c r="A2870" s="2" t="s">
        <v>6151</v>
      </c>
      <c r="B2870" s="2" t="s">
        <v>6152</v>
      </c>
      <c r="C2870" s="2" t="s">
        <v>26</v>
      </c>
      <c r="D2870" s="2" t="s">
        <v>18</v>
      </c>
      <c r="E2870" s="5" t="s">
        <v>66</v>
      </c>
      <c r="F2870" s="3" t="s">
        <v>67</v>
      </c>
      <c r="G2870" s="3" t="s">
        <v>68</v>
      </c>
      <c r="H2870" s="2" t="s">
        <v>22</v>
      </c>
      <c r="I2870" s="2" t="s">
        <v>6153</v>
      </c>
      <c r="J2870" s="3" t="str">
        <f>HYPERLINK("https://www.boe.es/gazeta/dias/1833/01/31/pdfs/GMD-1833-14.pdf#page=4","Abrir facsímil")</f>
        <v>Abrir facsímil</v>
      </c>
      <c r="K2870" s="3" t="s">
        <v>24</v>
      </c>
    </row>
    <row r="2871" spans="1:11" ht="42" customHeight="1">
      <c r="A2871" s="2" t="s">
        <v>6154</v>
      </c>
      <c r="B2871" s="2" t="s">
        <v>6155</v>
      </c>
      <c r="C2871" s="2" t="s">
        <v>26</v>
      </c>
      <c r="D2871" s="2" t="s">
        <v>18</v>
      </c>
      <c r="E2871" s="5" t="s">
        <v>197</v>
      </c>
      <c r="F2871" s="3" t="s">
        <v>198</v>
      </c>
      <c r="G2871" s="3" t="s">
        <v>21</v>
      </c>
      <c r="H2871" s="2" t="s">
        <v>22</v>
      </c>
      <c r="I2871" s="2" t="s">
        <v>6156</v>
      </c>
      <c r="J2871" s="3" t="str">
        <f>HYPERLINK("https://www.boe.es/gazeta/dias/1833/05/07/pdfs/GMD-1833-56.pdf#page=4","Abrir facsímil")</f>
        <v>Abrir facsímil</v>
      </c>
      <c r="K2871" s="3" t="s">
        <v>24</v>
      </c>
    </row>
    <row r="2872" spans="1:11" ht="42" customHeight="1">
      <c r="A2872" s="2" t="s">
        <v>6157</v>
      </c>
      <c r="B2872" s="2" t="s">
        <v>6158</v>
      </c>
      <c r="C2872" s="2" t="s">
        <v>33</v>
      </c>
      <c r="D2872" s="2" t="s">
        <v>34</v>
      </c>
      <c r="E2872" s="5" t="s">
        <v>364</v>
      </c>
      <c r="F2872" s="3" t="s">
        <v>365</v>
      </c>
      <c r="G2872" s="3" t="s">
        <v>89</v>
      </c>
      <c r="H2872" s="2" t="s">
        <v>22</v>
      </c>
      <c r="I2872" s="2" t="s">
        <v>6159</v>
      </c>
      <c r="J2872" s="3" t="str">
        <f>HYPERLINK("https://www.boe.es/gazeta/dias/1833/11/07/pdfs/GMD-1833-139.pdf#page=3","Abrir facsímil")</f>
        <v>Abrir facsímil</v>
      </c>
      <c r="K2872" s="3" t="s">
        <v>24</v>
      </c>
    </row>
    <row r="2873" spans="1:11" ht="42" customHeight="1">
      <c r="A2873" s="2" t="s">
        <v>6160</v>
      </c>
      <c r="B2873" s="2" t="s">
        <v>6161</v>
      </c>
      <c r="C2873" s="2" t="s">
        <v>33</v>
      </c>
      <c r="D2873" s="2" t="s">
        <v>34</v>
      </c>
      <c r="E2873" s="5" t="s">
        <v>369</v>
      </c>
      <c r="F2873" s="3" t="s">
        <v>370</v>
      </c>
      <c r="G2873" s="3" t="s">
        <v>21</v>
      </c>
      <c r="H2873" s="2" t="s">
        <v>22</v>
      </c>
      <c r="I2873" s="2" t="s">
        <v>6162</v>
      </c>
      <c r="J2873" s="3" t="str">
        <f>HYPERLINK("https://www.boe.es/gazeta/dias/1833/07/27/pdfs/GMD-1833-91.pdf#page=4","Abrir facsímil")</f>
        <v>Abrir facsímil</v>
      </c>
      <c r="K2873" s="3" t="s">
        <v>24</v>
      </c>
    </row>
    <row r="2874" spans="1:11" ht="42" customHeight="1">
      <c r="A2874" s="2" t="s">
        <v>6163</v>
      </c>
      <c r="B2874" s="2" t="s">
        <v>6163</v>
      </c>
      <c r="C2874" s="2" t="s">
        <v>33</v>
      </c>
      <c r="D2874" s="2" t="s">
        <v>34</v>
      </c>
      <c r="E2874" s="5" t="s">
        <v>83</v>
      </c>
      <c r="F2874" s="3" t="s">
        <v>84</v>
      </c>
      <c r="G2874" s="3" t="s">
        <v>21</v>
      </c>
      <c r="H2874" s="2" t="s">
        <v>22</v>
      </c>
      <c r="I2874" s="2" t="s">
        <v>6164</v>
      </c>
      <c r="J2874" s="3" t="str">
        <f>HYPERLINK("https://www.boe.es/gazeta/dias/1833/02/23/pdfs/GMD-1833-24.pdf#page=4","Abrir facsímil")</f>
        <v>Abrir facsímil</v>
      </c>
      <c r="K2874" s="3" t="s">
        <v>24</v>
      </c>
    </row>
    <row r="2875" spans="1:11" ht="42" customHeight="1">
      <c r="A2875" s="2" t="s">
        <v>6165</v>
      </c>
      <c r="B2875" s="2" t="s">
        <v>6166</v>
      </c>
      <c r="C2875" s="2" t="s">
        <v>33</v>
      </c>
      <c r="D2875" s="2" t="s">
        <v>34</v>
      </c>
      <c r="E2875" s="5" t="s">
        <v>647</v>
      </c>
      <c r="F2875" s="3" t="s">
        <v>648</v>
      </c>
      <c r="G2875" s="3" t="s">
        <v>56</v>
      </c>
      <c r="H2875" s="2" t="s">
        <v>22</v>
      </c>
      <c r="I2875" s="2" t="s">
        <v>6167</v>
      </c>
      <c r="J2875" s="3" t="str">
        <f>HYPERLINK("https://www.boe.es/gazeta/dias/1833/03/26/pdfs/GMD-1833-37.pdf#page=1","Abrir facsímil")</f>
        <v>Abrir facsímil</v>
      </c>
      <c r="K2875" s="3" t="s">
        <v>24</v>
      </c>
    </row>
    <row r="2876" spans="1:11" ht="42" customHeight="1">
      <c r="A2876" s="2" t="s">
        <v>6168</v>
      </c>
      <c r="B2876" s="2" t="s">
        <v>6169</v>
      </c>
      <c r="C2876" s="2" t="s">
        <v>49</v>
      </c>
      <c r="D2876" s="2" t="s">
        <v>50</v>
      </c>
      <c r="E2876" s="5" t="s">
        <v>1360</v>
      </c>
      <c r="F2876" s="3" t="s">
        <v>1361</v>
      </c>
      <c r="G2876" s="3" t="s">
        <v>56</v>
      </c>
      <c r="H2876" s="2" t="s">
        <v>22</v>
      </c>
      <c r="I2876" s="2" t="s">
        <v>6170</v>
      </c>
      <c r="J2876" s="3" t="str">
        <f>HYPERLINK("https://www.boe.es/gazeta/dias/1833/08/24/pdfs/GMD-1833-103.pdf#page=1","Abrir facsímil")</f>
        <v>Abrir facsímil</v>
      </c>
      <c r="K2876" s="3" t="s">
        <v>24</v>
      </c>
    </row>
    <row r="2877" spans="1:11" ht="42" customHeight="1">
      <c r="A2877" s="2" t="s">
        <v>6168</v>
      </c>
      <c r="B2877" s="2" t="s">
        <v>6169</v>
      </c>
      <c r="C2877" s="2" t="s">
        <v>26</v>
      </c>
      <c r="D2877" s="2" t="s">
        <v>18</v>
      </c>
      <c r="E2877" s="5" t="s">
        <v>150</v>
      </c>
      <c r="F2877" s="3" t="s">
        <v>151</v>
      </c>
      <c r="G2877" s="3" t="s">
        <v>56</v>
      </c>
      <c r="H2877" s="2" t="s">
        <v>22</v>
      </c>
      <c r="I2877" s="2" t="s">
        <v>6171</v>
      </c>
      <c r="J2877" s="3" t="str">
        <f>HYPERLINK("https://www.boe.es/gazeta/dias/1833/10/24/pdfs/GMD-1833-131.pdf#page=1","Abrir facsímil")</f>
        <v>Abrir facsímil</v>
      </c>
      <c r="K2877" s="3" t="s">
        <v>24</v>
      </c>
    </row>
    <row r="2878" spans="1:11" ht="42" customHeight="1">
      <c r="A2878" s="2" t="s">
        <v>6168</v>
      </c>
      <c r="B2878" s="2" t="s">
        <v>6169</v>
      </c>
      <c r="C2878" s="2" t="s">
        <v>122</v>
      </c>
      <c r="D2878" s="2" t="s">
        <v>18</v>
      </c>
      <c r="E2878" s="5" t="s">
        <v>470</v>
      </c>
      <c r="F2878" s="3" t="s">
        <v>471</v>
      </c>
      <c r="G2878" s="3" t="s">
        <v>56</v>
      </c>
      <c r="H2878" s="2" t="s">
        <v>22</v>
      </c>
      <c r="I2878" s="2" t="s">
        <v>6172</v>
      </c>
      <c r="J2878" s="3" t="str">
        <f>HYPERLINK("https://www.boe.es/gazeta/dias/1833/12/28/pdfs/GMD-1833-166.pdf#page=1","Abrir facsímil")</f>
        <v>Abrir facsímil</v>
      </c>
      <c r="K2878" s="3" t="s">
        <v>24</v>
      </c>
    </row>
    <row r="2879" spans="1:11" ht="42" customHeight="1">
      <c r="A2879" s="2" t="s">
        <v>6173</v>
      </c>
      <c r="B2879" s="2" t="s">
        <v>6174</v>
      </c>
      <c r="C2879" s="2" t="s">
        <v>49</v>
      </c>
      <c r="D2879" s="2" t="s">
        <v>50</v>
      </c>
      <c r="E2879" s="5" t="s">
        <v>2591</v>
      </c>
      <c r="F2879" s="3" t="s">
        <v>2592</v>
      </c>
      <c r="G2879" s="3" t="s">
        <v>2593</v>
      </c>
      <c r="H2879" s="2" t="s">
        <v>22</v>
      </c>
      <c r="I2879" s="2" t="s">
        <v>6175</v>
      </c>
      <c r="J2879" s="3" t="str">
        <f>HYPERLINK("https://www.boe.es/gazeta/dias/1833/09/21/pdfs/GMD-1833-115.pdf#page=4","Abrir facsímil")</f>
        <v>Abrir facsímil</v>
      </c>
      <c r="K2879" s="3" t="s">
        <v>24</v>
      </c>
    </row>
    <row r="2880" spans="1:11" ht="42" customHeight="1">
      <c r="A2880" s="2" t="s">
        <v>6176</v>
      </c>
      <c r="B2880" s="2" t="s">
        <v>6177</v>
      </c>
      <c r="C2880" s="2" t="s">
        <v>49</v>
      </c>
      <c r="D2880" s="2" t="s">
        <v>50</v>
      </c>
      <c r="E2880" s="5" t="s">
        <v>377</v>
      </c>
      <c r="F2880" s="3" t="s">
        <v>378</v>
      </c>
      <c r="G2880" s="3" t="s">
        <v>45</v>
      </c>
      <c r="H2880" s="2" t="s">
        <v>22</v>
      </c>
      <c r="I2880" s="2" t="s">
        <v>6178</v>
      </c>
      <c r="J2880" s="3" t="str">
        <f>HYPERLINK("https://www.boe.es/gazeta/dias/1833/02/05/pdfs/GMD-1833-16.pdf#page=6","Abrir facsímil")</f>
        <v>Abrir facsímil</v>
      </c>
      <c r="K2880" s="3" t="s">
        <v>24</v>
      </c>
    </row>
    <row r="2881" spans="1:11" ht="42" customHeight="1">
      <c r="A2881" s="2" t="s">
        <v>6176</v>
      </c>
      <c r="B2881" s="2" t="s">
        <v>6177</v>
      </c>
      <c r="C2881" s="2" t="s">
        <v>17</v>
      </c>
      <c r="D2881" s="2" t="s">
        <v>18</v>
      </c>
      <c r="E2881" s="5" t="s">
        <v>399</v>
      </c>
      <c r="F2881" s="3" t="s">
        <v>400</v>
      </c>
      <c r="G2881" s="3" t="s">
        <v>21</v>
      </c>
      <c r="H2881" s="2" t="s">
        <v>22</v>
      </c>
      <c r="I2881" s="2" t="s">
        <v>6179</v>
      </c>
      <c r="J2881" s="3" t="str">
        <f>HYPERLINK("https://www.boe.es/gazeta/dias/1833/05/18/pdfs/GMD-1833-61.pdf#page=4","Abrir facsímil")</f>
        <v>Abrir facsímil</v>
      </c>
      <c r="K2881" s="3" t="s">
        <v>24</v>
      </c>
    </row>
    <row r="2882" spans="1:11" ht="42" customHeight="1">
      <c r="A2882" s="2" t="s">
        <v>6176</v>
      </c>
      <c r="B2882" s="2" t="s">
        <v>6177</v>
      </c>
      <c r="C2882" s="2" t="s">
        <v>49</v>
      </c>
      <c r="D2882" s="2" t="s">
        <v>50</v>
      </c>
      <c r="E2882" s="5" t="s">
        <v>566</v>
      </c>
      <c r="F2882" s="3" t="s">
        <v>567</v>
      </c>
      <c r="G2882" s="3" t="s">
        <v>56</v>
      </c>
      <c r="H2882" s="2" t="s">
        <v>22</v>
      </c>
      <c r="I2882" s="2" t="s">
        <v>6180</v>
      </c>
      <c r="J2882" s="3" t="str">
        <f>HYPERLINK("https://www.boe.es/gazeta/dias/1833/07/30/pdfs/GMD-1833-92.pdf#page=1","Abrir facsímil")</f>
        <v>Abrir facsímil</v>
      </c>
      <c r="K2882" s="3" t="s">
        <v>24</v>
      </c>
    </row>
    <row r="2883" spans="1:11" ht="42" customHeight="1">
      <c r="A2883" s="2" t="s">
        <v>6176</v>
      </c>
      <c r="B2883" s="2" t="s">
        <v>6177</v>
      </c>
      <c r="C2883" s="2" t="s">
        <v>131</v>
      </c>
      <c r="D2883" s="2" t="s">
        <v>18</v>
      </c>
      <c r="E2883" s="5" t="s">
        <v>125</v>
      </c>
      <c r="F2883" s="3" t="s">
        <v>126</v>
      </c>
      <c r="G2883" s="3" t="s">
        <v>45</v>
      </c>
      <c r="H2883" s="2" t="s">
        <v>22</v>
      </c>
      <c r="I2883" s="2" t="s">
        <v>6181</v>
      </c>
      <c r="J2883" s="3" t="str">
        <f>HYPERLINK("https://www.boe.es/gazeta/dias/1833/08/29/pdfs/GMD-1833-105.pdf#page=6","Abrir facsímil")</f>
        <v>Abrir facsímil</v>
      </c>
      <c r="K2883" s="3" t="s">
        <v>24</v>
      </c>
    </row>
    <row r="2884" spans="1:11" ht="42" customHeight="1">
      <c r="A2884" s="2" t="s">
        <v>6176</v>
      </c>
      <c r="B2884" s="2" t="s">
        <v>6177</v>
      </c>
      <c r="C2884" s="2" t="s">
        <v>131</v>
      </c>
      <c r="D2884" s="2" t="s">
        <v>18</v>
      </c>
      <c r="E2884" s="5" t="s">
        <v>233</v>
      </c>
      <c r="F2884" s="3" t="s">
        <v>234</v>
      </c>
      <c r="G2884" s="3" t="s">
        <v>56</v>
      </c>
      <c r="H2884" s="2" t="s">
        <v>22</v>
      </c>
      <c r="I2884" s="2" t="s">
        <v>6182</v>
      </c>
      <c r="J2884" s="3" t="str">
        <f>HYPERLINK("https://www.boe.es/gazeta/dias/1833/11/21/pdfs/GMD-1833-146.pdf#page=1","Abrir facsímil")</f>
        <v>Abrir facsímil</v>
      </c>
      <c r="K2884" s="3" t="s">
        <v>24</v>
      </c>
    </row>
    <row r="2885" spans="1:11" ht="42" customHeight="1">
      <c r="A2885" s="2" t="s">
        <v>6183</v>
      </c>
      <c r="B2885" s="2" t="s">
        <v>6184</v>
      </c>
      <c r="C2885" s="2" t="s">
        <v>33</v>
      </c>
      <c r="D2885" s="2" t="s">
        <v>34</v>
      </c>
      <c r="E2885" s="5" t="s">
        <v>182</v>
      </c>
      <c r="F2885" s="3" t="s">
        <v>183</v>
      </c>
      <c r="G2885" s="3" t="s">
        <v>1143</v>
      </c>
      <c r="H2885" s="2" t="s">
        <v>22</v>
      </c>
      <c r="I2885" s="2" t="s">
        <v>6185</v>
      </c>
      <c r="J2885" s="3" t="str">
        <f>HYPERLINK("https://www.boe.es/gazeta/dias/1833/02/12/pdfs/GMD-1833-19.pdf#page=6","Abrir facsímil")</f>
        <v>Abrir facsímil</v>
      </c>
      <c r="K2885" s="3" t="s">
        <v>24</v>
      </c>
    </row>
    <row r="2886" spans="1:11" ht="42" customHeight="1">
      <c r="A2886" s="2" t="s">
        <v>6186</v>
      </c>
      <c r="B2886" s="2" t="s">
        <v>6187</v>
      </c>
      <c r="C2886" s="2" t="s">
        <v>207</v>
      </c>
      <c r="D2886" s="2" t="s">
        <v>18</v>
      </c>
      <c r="E2886" s="5" t="s">
        <v>83</v>
      </c>
      <c r="F2886" s="3" t="s">
        <v>84</v>
      </c>
      <c r="G2886" s="3" t="s">
        <v>1098</v>
      </c>
      <c r="H2886" s="2" t="s">
        <v>22</v>
      </c>
      <c r="I2886" s="2" t="s">
        <v>6188</v>
      </c>
      <c r="J2886" s="3" t="str">
        <f>HYPERLINK("https://www.boe.es/gazeta/dias/1833/02/23/pdfs/GMD-1833-24.pdf#page=6","Abrir facsímil")</f>
        <v>Abrir facsímil</v>
      </c>
      <c r="K2886" s="3" t="s">
        <v>24</v>
      </c>
    </row>
    <row r="2887" spans="1:11" ht="42" customHeight="1">
      <c r="A2887" s="2" t="s">
        <v>6189</v>
      </c>
      <c r="B2887" s="2" t="s">
        <v>6190</v>
      </c>
      <c r="C2887" s="2" t="s">
        <v>297</v>
      </c>
      <c r="D2887" s="2" t="s">
        <v>18</v>
      </c>
      <c r="E2887" s="5" t="s">
        <v>259</v>
      </c>
      <c r="F2887" s="3" t="s">
        <v>260</v>
      </c>
      <c r="G2887" s="3" t="s">
        <v>21</v>
      </c>
      <c r="H2887" s="2" t="s">
        <v>22</v>
      </c>
      <c r="I2887" s="2" t="s">
        <v>6191</v>
      </c>
      <c r="J2887" s="3" t="str">
        <f>HYPERLINK("https://www.boe.es/gazeta/dias/1833/02/26/pdfs/GMD-1833-25.pdf#page=4","Abrir facsímil")</f>
        <v>Abrir facsímil</v>
      </c>
      <c r="K2887" s="3" t="s">
        <v>24</v>
      </c>
    </row>
    <row r="2888" spans="1:11" ht="42" customHeight="1">
      <c r="A2888" s="2" t="s">
        <v>6192</v>
      </c>
      <c r="B2888" s="2" t="s">
        <v>6193</v>
      </c>
      <c r="C2888" s="2" t="s">
        <v>26</v>
      </c>
      <c r="D2888" s="2" t="s">
        <v>18</v>
      </c>
      <c r="E2888" s="5" t="s">
        <v>259</v>
      </c>
      <c r="F2888" s="3" t="s">
        <v>260</v>
      </c>
      <c r="G2888" s="3" t="s">
        <v>21</v>
      </c>
      <c r="H2888" s="2" t="s">
        <v>22</v>
      </c>
      <c r="I2888" s="2" t="s">
        <v>6194</v>
      </c>
      <c r="J2888" s="3" t="str">
        <f>HYPERLINK("https://www.boe.es/gazeta/dias/1833/02/26/pdfs/GMD-1833-25.pdf#page=4","Abrir facsímil")</f>
        <v>Abrir facsímil</v>
      </c>
      <c r="K2888" s="3" t="s">
        <v>24</v>
      </c>
    </row>
    <row r="2889" spans="1:11" ht="42" customHeight="1">
      <c r="A2889" s="2" t="s">
        <v>6192</v>
      </c>
      <c r="B2889" s="2" t="s">
        <v>6193</v>
      </c>
      <c r="C2889" s="2" t="s">
        <v>131</v>
      </c>
      <c r="D2889" s="2" t="s">
        <v>18</v>
      </c>
      <c r="E2889" s="5" t="s">
        <v>566</v>
      </c>
      <c r="F2889" s="3" t="s">
        <v>567</v>
      </c>
      <c r="G2889" s="3" t="s">
        <v>21</v>
      </c>
      <c r="H2889" s="2" t="s">
        <v>22</v>
      </c>
      <c r="I2889" s="2" t="s">
        <v>6195</v>
      </c>
      <c r="J2889" s="3" t="str">
        <f>HYPERLINK("https://www.boe.es/gazeta/dias/1833/07/30/pdfs/GMD-1833-92.pdf#page=4","Abrir facsímil")</f>
        <v>Abrir facsímil</v>
      </c>
      <c r="K2889" s="3" t="s">
        <v>24</v>
      </c>
    </row>
    <row r="2890" spans="1:11" ht="42" customHeight="1">
      <c r="A2890" s="2" t="s">
        <v>6196</v>
      </c>
      <c r="B2890" s="2" t="s">
        <v>6197</v>
      </c>
      <c r="C2890" s="2" t="s">
        <v>207</v>
      </c>
      <c r="D2890" s="2" t="s">
        <v>18</v>
      </c>
      <c r="E2890" s="5" t="s">
        <v>377</v>
      </c>
      <c r="F2890" s="3" t="s">
        <v>378</v>
      </c>
      <c r="G2890" s="3" t="s">
        <v>45</v>
      </c>
      <c r="H2890" s="2" t="s">
        <v>22</v>
      </c>
      <c r="I2890" s="2" t="s">
        <v>6198</v>
      </c>
      <c r="J2890" s="3" t="str">
        <f>HYPERLINK("https://www.boe.es/gazeta/dias/1833/02/05/pdfs/GMD-1833-16.pdf#page=6","Abrir facsímil")</f>
        <v>Abrir facsímil</v>
      </c>
      <c r="K2890" s="3" t="s">
        <v>24</v>
      </c>
    </row>
    <row r="2891" spans="1:11" ht="42" customHeight="1">
      <c r="A2891" s="2" t="s">
        <v>6199</v>
      </c>
      <c r="B2891" s="2" t="s">
        <v>6200</v>
      </c>
      <c r="C2891" s="2" t="s">
        <v>26</v>
      </c>
      <c r="D2891" s="2" t="s">
        <v>191</v>
      </c>
      <c r="E2891" s="5" t="s">
        <v>1377</v>
      </c>
      <c r="F2891" s="3" t="s">
        <v>1378</v>
      </c>
      <c r="G2891" s="3" t="s">
        <v>56</v>
      </c>
      <c r="H2891" s="2" t="s">
        <v>22</v>
      </c>
      <c r="I2891" s="2" t="s">
        <v>6201</v>
      </c>
      <c r="J2891" s="3" t="str">
        <f>HYPERLINK("https://www.boe.es/gazeta/dias/1833/11/25/pdfs/GMD-1833-149E.pdf#page=1","Abrir facsímil")</f>
        <v>Abrir facsímil</v>
      </c>
      <c r="K2891" s="3" t="s">
        <v>24</v>
      </c>
    </row>
    <row r="2892" spans="1:11" ht="42" customHeight="1">
      <c r="A2892" s="2" t="s">
        <v>6202</v>
      </c>
      <c r="B2892" s="2" t="s">
        <v>6203</v>
      </c>
      <c r="C2892" s="2" t="s">
        <v>33</v>
      </c>
      <c r="D2892" s="2" t="s">
        <v>34</v>
      </c>
      <c r="E2892" s="5" t="s">
        <v>277</v>
      </c>
      <c r="F2892" s="3" t="s">
        <v>278</v>
      </c>
      <c r="G2892" s="3" t="s">
        <v>45</v>
      </c>
      <c r="H2892" s="2" t="s">
        <v>22</v>
      </c>
      <c r="I2892" s="2" t="s">
        <v>6204</v>
      </c>
      <c r="J2892" s="3" t="str">
        <f>HYPERLINK("https://www.boe.es/gazeta/dias/1833/12/12/pdfs/GMD-1833-158.pdf#page=6","Abrir facsímil")</f>
        <v>Abrir facsímil</v>
      </c>
      <c r="K2892" s="3" t="s">
        <v>24</v>
      </c>
    </row>
    <row r="2893" spans="1:11" ht="42" customHeight="1">
      <c r="A2893" s="2" t="s">
        <v>6205</v>
      </c>
      <c r="B2893" s="2" t="s">
        <v>6206</v>
      </c>
      <c r="C2893" s="2" t="s">
        <v>26</v>
      </c>
      <c r="D2893" s="2" t="s">
        <v>18</v>
      </c>
      <c r="E2893" s="5" t="s">
        <v>1824</v>
      </c>
      <c r="F2893" s="3" t="s">
        <v>1825</v>
      </c>
      <c r="G2893" s="3" t="s">
        <v>56</v>
      </c>
      <c r="H2893" s="2" t="s">
        <v>22</v>
      </c>
      <c r="I2893" s="2" t="s">
        <v>6207</v>
      </c>
      <c r="J2893" s="3" t="str">
        <f>HYPERLINK("https://www.boe.es/gazeta/dias/1833/04/18/pdfs/GMD-1833-48.pdf#page=1","Abrir facsímil")</f>
        <v>Abrir facsímil</v>
      </c>
      <c r="K2893" s="3" t="s">
        <v>24</v>
      </c>
    </row>
    <row r="2894" spans="1:11" ht="42" customHeight="1">
      <c r="A2894" s="2" t="s">
        <v>6208</v>
      </c>
      <c r="B2894" s="2" t="s">
        <v>6209</v>
      </c>
      <c r="C2894" s="2" t="s">
        <v>33</v>
      </c>
      <c r="D2894" s="2" t="s">
        <v>34</v>
      </c>
      <c r="E2894" s="5" t="s">
        <v>566</v>
      </c>
      <c r="F2894" s="3" t="s">
        <v>567</v>
      </c>
      <c r="G2894" s="3" t="s">
        <v>21</v>
      </c>
      <c r="H2894" s="2" t="s">
        <v>22</v>
      </c>
      <c r="I2894" s="2" t="s">
        <v>6210</v>
      </c>
      <c r="J2894" s="3" t="str">
        <f>HYPERLINK("https://www.boe.es/gazeta/dias/1833/07/30/pdfs/GMD-1833-92.pdf#page=4","Abrir facsímil")</f>
        <v>Abrir facsímil</v>
      </c>
      <c r="K2894" s="3" t="s">
        <v>24</v>
      </c>
    </row>
    <row r="2895" spans="1:11" ht="42" customHeight="1">
      <c r="A2895" s="2" t="s">
        <v>6211</v>
      </c>
      <c r="B2895" s="2" t="s">
        <v>6212</v>
      </c>
      <c r="C2895" s="2" t="s">
        <v>33</v>
      </c>
      <c r="D2895" s="2" t="s">
        <v>34</v>
      </c>
      <c r="E2895" s="5" t="s">
        <v>159</v>
      </c>
      <c r="F2895" s="3" t="s">
        <v>160</v>
      </c>
      <c r="G2895" s="3" t="s">
        <v>175</v>
      </c>
      <c r="H2895" s="2" t="s">
        <v>22</v>
      </c>
      <c r="I2895" s="2" t="s">
        <v>6213</v>
      </c>
      <c r="J2895" s="3" t="str">
        <f>HYPERLINK("https://www.boe.es/gazeta/dias/1833/09/24/pdfs/GMD-1833-116.pdf#page=7","Abrir facsímil")</f>
        <v>Abrir facsímil</v>
      </c>
      <c r="K2895" s="3" t="s">
        <v>24</v>
      </c>
    </row>
    <row r="2896" spans="1:11" ht="42" customHeight="1">
      <c r="A2896" s="2" t="s">
        <v>6214</v>
      </c>
      <c r="B2896" s="2" t="s">
        <v>6215</v>
      </c>
      <c r="C2896" s="2" t="s">
        <v>207</v>
      </c>
      <c r="D2896" s="2" t="s">
        <v>18</v>
      </c>
      <c r="E2896" s="5" t="s">
        <v>66</v>
      </c>
      <c r="F2896" s="3" t="s">
        <v>67</v>
      </c>
      <c r="G2896" s="3" t="s">
        <v>68</v>
      </c>
      <c r="H2896" s="2" t="s">
        <v>22</v>
      </c>
      <c r="I2896" s="2" t="s">
        <v>6216</v>
      </c>
      <c r="J2896" s="3" t="str">
        <f>HYPERLINK("https://www.boe.es/gazeta/dias/1833/01/31/pdfs/GMD-1833-14.pdf#page=4","Abrir facsímil")</f>
        <v>Abrir facsímil</v>
      </c>
      <c r="K2896" s="3" t="s">
        <v>24</v>
      </c>
    </row>
    <row r="2897" spans="1:11" ht="42" customHeight="1">
      <c r="A2897" s="2" t="s">
        <v>6217</v>
      </c>
      <c r="B2897" s="2" t="s">
        <v>6218</v>
      </c>
      <c r="C2897" s="2" t="s">
        <v>258</v>
      </c>
      <c r="D2897" s="2" t="s">
        <v>50</v>
      </c>
      <c r="E2897" s="5" t="s">
        <v>399</v>
      </c>
      <c r="F2897" s="3" t="s">
        <v>400</v>
      </c>
      <c r="G2897" s="3" t="s">
        <v>21</v>
      </c>
      <c r="H2897" s="2" t="s">
        <v>22</v>
      </c>
      <c r="I2897" s="2" t="s">
        <v>6219</v>
      </c>
      <c r="J2897" s="3" t="str">
        <f>HYPERLINK("https://www.boe.es/gazeta/dias/1833/05/18/pdfs/GMD-1833-61.pdf#page=4","Abrir facsímil")</f>
        <v>Abrir facsímil</v>
      </c>
      <c r="K2897" s="3" t="s">
        <v>24</v>
      </c>
    </row>
    <row r="2898" spans="1:11" ht="42" customHeight="1">
      <c r="A2898" s="2" t="s">
        <v>6220</v>
      </c>
      <c r="B2898" s="2" t="s">
        <v>6221</v>
      </c>
      <c r="C2898" s="2" t="s">
        <v>33</v>
      </c>
      <c r="D2898" s="2" t="s">
        <v>34</v>
      </c>
      <c r="E2898" s="5" t="s">
        <v>404</v>
      </c>
      <c r="F2898" s="3" t="s">
        <v>405</v>
      </c>
      <c r="G2898" s="3" t="s">
        <v>56</v>
      </c>
      <c r="H2898" s="2" t="s">
        <v>22</v>
      </c>
      <c r="I2898" s="2" t="s">
        <v>6222</v>
      </c>
      <c r="J2898" s="3" t="str">
        <f>HYPERLINK("https://www.boe.es/gazeta/dias/1833/03/16/pdfs/GMD-1833-33.pdf#page=1","Abrir facsímil")</f>
        <v>Abrir facsímil</v>
      </c>
      <c r="K2898" s="3" t="s">
        <v>24</v>
      </c>
    </row>
    <row r="2899" spans="1:11" ht="42" customHeight="1">
      <c r="A2899" s="2" t="s">
        <v>6223</v>
      </c>
      <c r="B2899" s="2" t="s">
        <v>6224</v>
      </c>
      <c r="C2899" s="2" t="s">
        <v>26</v>
      </c>
      <c r="D2899" s="2" t="s">
        <v>18</v>
      </c>
      <c r="E2899" s="5" t="s">
        <v>159</v>
      </c>
      <c r="F2899" s="3" t="s">
        <v>160</v>
      </c>
      <c r="G2899" s="3" t="s">
        <v>175</v>
      </c>
      <c r="H2899" s="2" t="s">
        <v>22</v>
      </c>
      <c r="I2899" s="2" t="s">
        <v>6225</v>
      </c>
      <c r="J2899" s="3" t="str">
        <f>HYPERLINK("https://www.boe.es/gazeta/dias/1833/09/24/pdfs/GMD-1833-116.pdf#page=7","Abrir facsímil")</f>
        <v>Abrir facsímil</v>
      </c>
      <c r="K2899" s="3" t="s">
        <v>24</v>
      </c>
    </row>
    <row r="2900" spans="1:11" ht="42" customHeight="1">
      <c r="A2900" s="2" t="s">
        <v>6226</v>
      </c>
      <c r="B2900" s="2" t="s">
        <v>6227</v>
      </c>
      <c r="C2900" s="2" t="s">
        <v>49</v>
      </c>
      <c r="D2900" s="2" t="s">
        <v>50</v>
      </c>
      <c r="E2900" s="5" t="s">
        <v>409</v>
      </c>
      <c r="F2900" s="3" t="s">
        <v>410</v>
      </c>
      <c r="G2900" s="3" t="s">
        <v>37</v>
      </c>
      <c r="H2900" s="2" t="s">
        <v>22</v>
      </c>
      <c r="I2900" s="2" t="s">
        <v>6228</v>
      </c>
      <c r="J2900" s="3" t="str">
        <f>HYPERLINK("https://www.boe.es/gazeta/dias/1833/11/23/pdfs/GMD-1833-147.pdf#page=2","Abrir facsímil")</f>
        <v>Abrir facsímil</v>
      </c>
      <c r="K2900" s="3" t="s">
        <v>24</v>
      </c>
    </row>
    <row r="2901" spans="1:11" ht="42" customHeight="1">
      <c r="A2901" s="2" t="s">
        <v>6229</v>
      </c>
      <c r="B2901" s="2" t="s">
        <v>6229</v>
      </c>
      <c r="C2901" s="2" t="s">
        <v>17</v>
      </c>
      <c r="D2901" s="2" t="s">
        <v>18</v>
      </c>
      <c r="E2901" s="5" t="s">
        <v>78</v>
      </c>
      <c r="F2901" s="3" t="s">
        <v>79</v>
      </c>
      <c r="G2901" s="3" t="s">
        <v>1345</v>
      </c>
      <c r="H2901" s="2" t="s">
        <v>22</v>
      </c>
      <c r="I2901" s="2" t="s">
        <v>6230</v>
      </c>
      <c r="J2901" s="3" t="str">
        <f>HYPERLINK("https://www.boe.es/gazeta/dias/1833/02/21/pdfs/GMD-1833-23.pdf#page=4","Abrir facsímil")</f>
        <v>Abrir facsímil</v>
      </c>
      <c r="K2901" s="3" t="s">
        <v>24</v>
      </c>
    </row>
    <row r="2902" spans="1:11" ht="42" customHeight="1">
      <c r="A2902" s="2" t="s">
        <v>6231</v>
      </c>
      <c r="B2902" s="2" t="s">
        <v>6231</v>
      </c>
      <c r="C2902" s="2" t="s">
        <v>17</v>
      </c>
      <c r="D2902" s="2" t="s">
        <v>18</v>
      </c>
      <c r="E2902" s="5" t="s">
        <v>1882</v>
      </c>
      <c r="F2902" s="3" t="s">
        <v>1883</v>
      </c>
      <c r="G2902" s="3" t="s">
        <v>37</v>
      </c>
      <c r="H2902" s="2" t="s">
        <v>22</v>
      </c>
      <c r="I2902" s="2" t="s">
        <v>6232</v>
      </c>
      <c r="J2902" s="3" t="str">
        <f>HYPERLINK("https://www.boe.es/gazeta/dias/1833/04/16/pdfs/GMD-1833-47.pdf#page=2","Abrir facsímil")</f>
        <v>Abrir facsímil</v>
      </c>
      <c r="K2902" s="3" t="s">
        <v>24</v>
      </c>
    </row>
    <row r="2903" spans="1:11" ht="42" customHeight="1">
      <c r="A2903" s="2" t="s">
        <v>6233</v>
      </c>
      <c r="B2903" s="2" t="s">
        <v>6233</v>
      </c>
      <c r="C2903" s="2" t="s">
        <v>49</v>
      </c>
      <c r="D2903" s="2" t="s">
        <v>50</v>
      </c>
      <c r="E2903" s="5" t="s">
        <v>566</v>
      </c>
      <c r="F2903" s="3" t="s">
        <v>567</v>
      </c>
      <c r="G2903" s="3" t="s">
        <v>89</v>
      </c>
      <c r="H2903" s="2" t="s">
        <v>22</v>
      </c>
      <c r="I2903" s="2" t="s">
        <v>6234</v>
      </c>
      <c r="J2903" s="3" t="str">
        <f>HYPERLINK("https://www.boe.es/gazeta/dias/1833/07/30/pdfs/GMD-1833-92.pdf#page=3","Abrir facsímil")</f>
        <v>Abrir facsímil</v>
      </c>
      <c r="K2903" s="3" t="s">
        <v>24</v>
      </c>
    </row>
    <row r="2904" spans="1:11" ht="42" customHeight="1">
      <c r="A2904" s="2" t="s">
        <v>6235</v>
      </c>
      <c r="B2904" s="2" t="s">
        <v>6235</v>
      </c>
      <c r="C2904" s="2" t="s">
        <v>17</v>
      </c>
      <c r="D2904" s="2" t="s">
        <v>18</v>
      </c>
      <c r="E2904" s="5" t="s">
        <v>145</v>
      </c>
      <c r="F2904" s="3" t="s">
        <v>146</v>
      </c>
      <c r="G2904" s="3" t="s">
        <v>37</v>
      </c>
      <c r="H2904" s="2" t="s">
        <v>22</v>
      </c>
      <c r="I2904" s="2" t="s">
        <v>6236</v>
      </c>
      <c r="J2904" s="3" t="str">
        <f>HYPERLINK("https://www.boe.es/gazeta/dias/1833/06/25/pdfs/GMD-1833-77.pdf#page=2","Abrir facsímil")</f>
        <v>Abrir facsímil</v>
      </c>
      <c r="K2904" s="3" t="s">
        <v>24</v>
      </c>
    </row>
    <row r="2905" spans="1:11" ht="42" customHeight="1">
      <c r="A2905" s="2" t="s">
        <v>6237</v>
      </c>
      <c r="B2905" s="2" t="s">
        <v>6237</v>
      </c>
      <c r="C2905" s="2" t="s">
        <v>33</v>
      </c>
      <c r="D2905" s="2" t="s">
        <v>34</v>
      </c>
      <c r="E2905" s="5" t="s">
        <v>485</v>
      </c>
      <c r="F2905" s="3" t="s">
        <v>486</v>
      </c>
      <c r="G2905" s="3" t="s">
        <v>21</v>
      </c>
      <c r="H2905" s="2" t="s">
        <v>22</v>
      </c>
      <c r="I2905" s="2" t="s">
        <v>6238</v>
      </c>
      <c r="J2905" s="3" t="str">
        <f>HYPERLINK("https://www.boe.es/gazeta/dias/1833/12/19/pdfs/GMD-1833-162.pdf#page=4","Abrir facsímil")</f>
        <v>Abrir facsímil</v>
      </c>
      <c r="K2905" s="3" t="s">
        <v>24</v>
      </c>
    </row>
    <row r="2906" spans="1:11" ht="42" customHeight="1">
      <c r="A2906" s="2" t="s">
        <v>6239</v>
      </c>
      <c r="B2906" s="2" t="s">
        <v>6239</v>
      </c>
      <c r="C2906" s="2" t="s">
        <v>17</v>
      </c>
      <c r="D2906" s="2" t="s">
        <v>18</v>
      </c>
      <c r="E2906" s="5" t="s">
        <v>19</v>
      </c>
      <c r="F2906" s="3" t="s">
        <v>20</v>
      </c>
      <c r="G2906" s="3" t="s">
        <v>56</v>
      </c>
      <c r="H2906" s="2" t="s">
        <v>22</v>
      </c>
      <c r="I2906" s="2" t="s">
        <v>6240</v>
      </c>
      <c r="J2906" s="3" t="str">
        <f>HYPERLINK("https://www.boe.es/gazeta/dias/1833/09/07/pdfs/GMD-1833-109.pdf#page=1","Abrir facsímil")</f>
        <v>Abrir facsímil</v>
      </c>
      <c r="K2906" s="3" t="s">
        <v>24</v>
      </c>
    </row>
    <row r="2907" spans="1:11" ht="42" customHeight="1">
      <c r="A2907" s="2" t="s">
        <v>6241</v>
      </c>
      <c r="B2907" s="2" t="s">
        <v>6242</v>
      </c>
      <c r="C2907" s="2" t="s">
        <v>33</v>
      </c>
      <c r="D2907" s="2" t="s">
        <v>34</v>
      </c>
      <c r="E2907" s="5" t="s">
        <v>277</v>
      </c>
      <c r="F2907" s="3" t="s">
        <v>278</v>
      </c>
      <c r="G2907" s="3" t="s">
        <v>2197</v>
      </c>
      <c r="H2907" s="2" t="s">
        <v>38</v>
      </c>
      <c r="I2907" s="2" t="s">
        <v>6243</v>
      </c>
      <c r="J2907" s="3" t="str">
        <f>HYPERLINK("https://www.boe.es/gazeta/dias/1833/12/12/pdfs/GMD-1833-158.pdf#page=5","Abrir facsímil")</f>
        <v>Abrir facsímil</v>
      </c>
      <c r="K2907" s="3" t="s">
        <v>40</v>
      </c>
    </row>
    <row r="2908" spans="1:11" ht="42" customHeight="1">
      <c r="A2908" s="2" t="s">
        <v>6244</v>
      </c>
      <c r="B2908" s="2" t="s">
        <v>6245</v>
      </c>
      <c r="C2908" s="2" t="s">
        <v>33</v>
      </c>
      <c r="D2908" s="2" t="s">
        <v>34</v>
      </c>
      <c r="E2908" s="5" t="s">
        <v>266</v>
      </c>
      <c r="F2908" s="3" t="s">
        <v>267</v>
      </c>
      <c r="G2908" s="3" t="s">
        <v>268</v>
      </c>
      <c r="H2908" s="2" t="s">
        <v>22</v>
      </c>
      <c r="I2908" s="2" t="s">
        <v>6246</v>
      </c>
      <c r="J2908" s="3" t="str">
        <f>HYPERLINK("https://www.boe.es/gazeta/dias/1833/10/05/pdfs/GMD-1833-122.pdf#page=3","Abrir facsímil")</f>
        <v>Abrir facsímil</v>
      </c>
      <c r="K2908" s="3" t="s">
        <v>24</v>
      </c>
    </row>
    <row r="2909" spans="1:11" ht="42" customHeight="1">
      <c r="A2909" s="2" t="s">
        <v>6247</v>
      </c>
      <c r="B2909" s="2" t="s">
        <v>6247</v>
      </c>
      <c r="C2909" s="2" t="s">
        <v>17</v>
      </c>
      <c r="D2909" s="2" t="s">
        <v>18</v>
      </c>
      <c r="E2909" s="5" t="s">
        <v>752</v>
      </c>
      <c r="F2909" s="3" t="s">
        <v>753</v>
      </c>
      <c r="G2909" s="3" t="s">
        <v>127</v>
      </c>
      <c r="H2909" s="2" t="s">
        <v>22</v>
      </c>
      <c r="I2909" s="2" t="s">
        <v>6248</v>
      </c>
      <c r="J2909" s="3" t="str">
        <f>HYPERLINK("https://www.boe.es/gazeta/dias/1833/10/10/pdfs/GMD-1833-124.pdf#page=5","Abrir facsímil")</f>
        <v>Abrir facsímil</v>
      </c>
      <c r="K2909" s="3" t="s">
        <v>24</v>
      </c>
    </row>
    <row r="2910" spans="1:11" ht="42" customHeight="1">
      <c r="A2910" s="2" t="s">
        <v>6249</v>
      </c>
      <c r="B2910" s="2" t="s">
        <v>6250</v>
      </c>
      <c r="C2910" s="2" t="s">
        <v>49</v>
      </c>
      <c r="D2910" s="2" t="s">
        <v>50</v>
      </c>
      <c r="E2910" s="5" t="s">
        <v>324</v>
      </c>
      <c r="F2910" s="3" t="s">
        <v>325</v>
      </c>
      <c r="G2910" s="3" t="s">
        <v>37</v>
      </c>
      <c r="H2910" s="2" t="s">
        <v>22</v>
      </c>
      <c r="I2910" s="2" t="s">
        <v>6251</v>
      </c>
      <c r="J2910" s="3" t="str">
        <f>HYPERLINK("https://www.boe.es/gazeta/dias/1833/11/14/pdfs/GMD-1833-142.pdf#page=2","Abrir facsímil")</f>
        <v>Abrir facsímil</v>
      </c>
      <c r="K2910" s="3" t="s">
        <v>24</v>
      </c>
    </row>
    <row r="2911" spans="1:11" ht="42" customHeight="1">
      <c r="A2911" s="2" t="s">
        <v>6252</v>
      </c>
      <c r="B2911" s="2" t="s">
        <v>6253</v>
      </c>
      <c r="C2911" s="2" t="s">
        <v>33</v>
      </c>
      <c r="D2911" s="2" t="s">
        <v>34</v>
      </c>
      <c r="E2911" s="5" t="s">
        <v>369</v>
      </c>
      <c r="F2911" s="3" t="s">
        <v>370</v>
      </c>
      <c r="G2911" s="3" t="s">
        <v>37</v>
      </c>
      <c r="H2911" s="2" t="s">
        <v>22</v>
      </c>
      <c r="I2911" s="2" t="s">
        <v>6254</v>
      </c>
      <c r="J2911" s="3" t="str">
        <f>HYPERLINK("https://www.boe.es/gazeta/dias/1833/07/27/pdfs/GMD-1833-91.pdf#page=2","Abrir facsímil")</f>
        <v>Abrir facsímil</v>
      </c>
      <c r="K2911" s="3" t="s">
        <v>24</v>
      </c>
    </row>
    <row r="2912" spans="1:11" ht="42" customHeight="1">
      <c r="A2912" s="2" t="s">
        <v>6255</v>
      </c>
      <c r="B2912" s="2" t="s">
        <v>6255</v>
      </c>
      <c r="C2912" s="2" t="s">
        <v>33</v>
      </c>
      <c r="D2912" s="2" t="s">
        <v>34</v>
      </c>
      <c r="E2912" s="5" t="s">
        <v>702</v>
      </c>
      <c r="F2912" s="3" t="s">
        <v>703</v>
      </c>
      <c r="G2912" s="3" t="s">
        <v>704</v>
      </c>
      <c r="H2912" s="2" t="s">
        <v>22</v>
      </c>
      <c r="I2912" s="2" t="s">
        <v>6256</v>
      </c>
      <c r="J2912" s="3" t="str">
        <f>HYPERLINK("https://www.boe.es/gazeta/dias/1833/09/14/pdfs/GMD-1833-112.pdf#page=3","Abrir facsímil")</f>
        <v>Abrir facsímil</v>
      </c>
      <c r="K2912" s="3" t="s">
        <v>24</v>
      </c>
    </row>
    <row r="2913" spans="1:11" ht="42" customHeight="1">
      <c r="A2913" s="2" t="s">
        <v>6257</v>
      </c>
      <c r="B2913" s="2" t="s">
        <v>6258</v>
      </c>
      <c r="C2913" s="2" t="s">
        <v>33</v>
      </c>
      <c r="D2913" s="2" t="s">
        <v>34</v>
      </c>
      <c r="E2913" s="5" t="s">
        <v>702</v>
      </c>
      <c r="F2913" s="3" t="s">
        <v>703</v>
      </c>
      <c r="G2913" s="3" t="s">
        <v>704</v>
      </c>
      <c r="H2913" s="2" t="s">
        <v>22</v>
      </c>
      <c r="I2913" s="2" t="s">
        <v>6259</v>
      </c>
      <c r="J2913" s="3" t="str">
        <f>HYPERLINK("https://www.boe.es/gazeta/dias/1833/09/14/pdfs/GMD-1833-112.pdf#page=3","Abrir facsímil")</f>
        <v>Abrir facsímil</v>
      </c>
      <c r="K2913" s="3" t="s">
        <v>24</v>
      </c>
    </row>
    <row r="2914" spans="1:11" ht="42" customHeight="1">
      <c r="A2914" s="2" t="s">
        <v>6260</v>
      </c>
      <c r="B2914" s="2" t="s">
        <v>6261</v>
      </c>
      <c r="C2914" s="2" t="s">
        <v>297</v>
      </c>
      <c r="D2914" s="2" t="s">
        <v>18</v>
      </c>
      <c r="E2914" s="5" t="s">
        <v>647</v>
      </c>
      <c r="F2914" s="3" t="s">
        <v>648</v>
      </c>
      <c r="G2914" s="3" t="s">
        <v>649</v>
      </c>
      <c r="H2914" s="2" t="s">
        <v>22</v>
      </c>
      <c r="I2914" s="2" t="s">
        <v>6262</v>
      </c>
      <c r="J2914" s="3" t="str">
        <f>HYPERLINK("https://www.boe.es/gazeta/dias/1833/03/26/pdfs/GMD-1833-37.pdf#page=4","Abrir facsímil")</f>
        <v>Abrir facsímil</v>
      </c>
      <c r="K2914" s="3" t="s">
        <v>24</v>
      </c>
    </row>
    <row r="2915" spans="1:11" ht="42" customHeight="1">
      <c r="A2915" s="2" t="s">
        <v>6263</v>
      </c>
      <c r="B2915" s="2" t="s">
        <v>6264</v>
      </c>
      <c r="C2915" s="2" t="s">
        <v>26</v>
      </c>
      <c r="D2915" s="2" t="s">
        <v>18</v>
      </c>
      <c r="E2915" s="5" t="s">
        <v>1765</v>
      </c>
      <c r="F2915" s="3" t="s">
        <v>1766</v>
      </c>
      <c r="G2915" s="3" t="s">
        <v>56</v>
      </c>
      <c r="H2915" s="2" t="s">
        <v>22</v>
      </c>
      <c r="I2915" s="2" t="s">
        <v>6265</v>
      </c>
      <c r="J2915" s="3" t="str">
        <f>HYPERLINK("https://www.boe.es/gazeta/dias/1833/01/10/pdfs/GMD-1833-5.pdf#page=1","Abrir facsímil")</f>
        <v>Abrir facsímil</v>
      </c>
      <c r="K2915" s="3" t="s">
        <v>24</v>
      </c>
    </row>
    <row r="2916" spans="1:11" ht="42" customHeight="1">
      <c r="A2916" s="2" t="s">
        <v>6266</v>
      </c>
      <c r="B2916" s="2" t="s">
        <v>6266</v>
      </c>
      <c r="C2916" s="2" t="s">
        <v>26</v>
      </c>
      <c r="D2916" s="2" t="s">
        <v>18</v>
      </c>
      <c r="E2916" s="5" t="s">
        <v>1107</v>
      </c>
      <c r="F2916" s="3" t="s">
        <v>1108</v>
      </c>
      <c r="G2916" s="3" t="s">
        <v>56</v>
      </c>
      <c r="H2916" s="2" t="s">
        <v>22</v>
      </c>
      <c r="I2916" s="2" t="s">
        <v>6267</v>
      </c>
      <c r="J2916" s="3" t="str">
        <f>HYPERLINK("https://www.boe.es/gazeta/dias/1833/03/21/pdfs/GMD-1833-35.pdf#page=1","Abrir facsímil")</f>
        <v>Abrir facsímil</v>
      </c>
      <c r="K2916" s="3" t="s">
        <v>24</v>
      </c>
    </row>
    <row r="2917" spans="1:11" ht="42" customHeight="1">
      <c r="A2917" s="2" t="s">
        <v>6268</v>
      </c>
      <c r="B2917" s="2" t="s">
        <v>6269</v>
      </c>
      <c r="C2917" s="2" t="s">
        <v>49</v>
      </c>
      <c r="D2917" s="2" t="s">
        <v>50</v>
      </c>
      <c r="E2917" s="5" t="s">
        <v>150</v>
      </c>
      <c r="F2917" s="3" t="s">
        <v>151</v>
      </c>
      <c r="G2917" s="3" t="s">
        <v>56</v>
      </c>
      <c r="H2917" s="2" t="s">
        <v>22</v>
      </c>
      <c r="I2917" s="2" t="s">
        <v>6270</v>
      </c>
      <c r="J2917" s="3" t="str">
        <f>HYPERLINK("https://www.boe.es/gazeta/dias/1833/10/24/pdfs/GMD-1833-131.pdf#page=1","Abrir facsímil")</f>
        <v>Abrir facsímil</v>
      </c>
      <c r="K2917" s="3" t="s">
        <v>24</v>
      </c>
    </row>
    <row r="2918" spans="1:11" ht="42" customHeight="1">
      <c r="A2918" s="2" t="s">
        <v>6271</v>
      </c>
      <c r="B2918" s="2" t="s">
        <v>6272</v>
      </c>
      <c r="C2918" s="2" t="s">
        <v>33</v>
      </c>
      <c r="D2918" s="2" t="s">
        <v>34</v>
      </c>
      <c r="E2918" s="5" t="s">
        <v>266</v>
      </c>
      <c r="F2918" s="3" t="s">
        <v>267</v>
      </c>
      <c r="G2918" s="3" t="s">
        <v>21</v>
      </c>
      <c r="H2918" s="2" t="s">
        <v>22</v>
      </c>
      <c r="I2918" s="2" t="s">
        <v>6273</v>
      </c>
      <c r="J2918" s="3" t="str">
        <f>HYPERLINK("https://www.boe.es/gazeta/dias/1833/10/05/pdfs/GMD-1833-122.pdf#page=4","Abrir facsímil")</f>
        <v>Abrir facsímil</v>
      </c>
      <c r="K2918" s="3" t="s">
        <v>24</v>
      </c>
    </row>
    <row r="2919" spans="1:11" ht="42" customHeight="1">
      <c r="A2919" s="2" t="s">
        <v>6274</v>
      </c>
      <c r="B2919" s="2" t="s">
        <v>6274</v>
      </c>
      <c r="C2919" s="2" t="s">
        <v>33</v>
      </c>
      <c r="D2919" s="2" t="s">
        <v>34</v>
      </c>
      <c r="E2919" s="5" t="s">
        <v>1017</v>
      </c>
      <c r="F2919" s="3" t="s">
        <v>1018</v>
      </c>
      <c r="G2919" s="3" t="s">
        <v>89</v>
      </c>
      <c r="H2919" s="2" t="s">
        <v>22</v>
      </c>
      <c r="I2919" s="2" t="s">
        <v>6275</v>
      </c>
      <c r="J2919" s="3" t="str">
        <f>HYPERLINK("https://www.boe.es/gazeta/dias/1833/10/08/pdfs/GMD-1833-123.pdf#page=3","Abrir facsímil")</f>
        <v>Abrir facsímil</v>
      </c>
      <c r="K2919" s="3" t="s">
        <v>24</v>
      </c>
    </row>
    <row r="2920" spans="1:11" ht="42" customHeight="1">
      <c r="A2920" s="2" t="s">
        <v>6276</v>
      </c>
      <c r="B2920" s="2" t="s">
        <v>6277</v>
      </c>
      <c r="C2920" s="2" t="s">
        <v>33</v>
      </c>
      <c r="D2920" s="2" t="s">
        <v>34</v>
      </c>
      <c r="E2920" s="5" t="s">
        <v>110</v>
      </c>
      <c r="F2920" s="3" t="s">
        <v>111</v>
      </c>
      <c r="G2920" s="3" t="s">
        <v>127</v>
      </c>
      <c r="H2920" s="2" t="s">
        <v>22</v>
      </c>
      <c r="I2920" s="2" t="s">
        <v>6278</v>
      </c>
      <c r="J2920" s="3" t="str">
        <f>HYPERLINK("https://www.boe.es/gazeta/dias/1833/11/16/pdfs/GMD-1833-143.pdf#page=5","Abrir facsímil")</f>
        <v>Abrir facsímil</v>
      </c>
      <c r="K2920" s="3" t="s">
        <v>24</v>
      </c>
    </row>
    <row r="2921" spans="1:11" ht="42" customHeight="1">
      <c r="A2921" s="2" t="s">
        <v>6279</v>
      </c>
      <c r="B2921" s="2" t="s">
        <v>6279</v>
      </c>
      <c r="C2921" s="2" t="s">
        <v>33</v>
      </c>
      <c r="D2921" s="2" t="s">
        <v>34</v>
      </c>
      <c r="E2921" s="5" t="s">
        <v>1355</v>
      </c>
      <c r="F2921" s="3" t="s">
        <v>1356</v>
      </c>
      <c r="G2921" s="3" t="s">
        <v>37</v>
      </c>
      <c r="H2921" s="2" t="s">
        <v>22</v>
      </c>
      <c r="I2921" s="2" t="s">
        <v>6280</v>
      </c>
      <c r="J2921" s="3" t="str">
        <f>HYPERLINK("https://www.boe.es/gazeta/dias/1833/01/22/pdfs/GMD-1833-10.pdf#page=2","Abrir facsímil")</f>
        <v>Abrir facsímil</v>
      </c>
      <c r="K2921" s="3" t="s">
        <v>24</v>
      </c>
    </row>
    <row r="2922" spans="1:11" ht="42" customHeight="1">
      <c r="A2922" s="2" t="s">
        <v>6281</v>
      </c>
      <c r="B2922" s="2" t="s">
        <v>6282</v>
      </c>
      <c r="C2922" s="2" t="s">
        <v>26</v>
      </c>
      <c r="D2922" s="2" t="s">
        <v>18</v>
      </c>
      <c r="E2922" s="5" t="s">
        <v>623</v>
      </c>
      <c r="F2922" s="3" t="s">
        <v>624</v>
      </c>
      <c r="G2922" s="3" t="s">
        <v>127</v>
      </c>
      <c r="H2922" s="2" t="s">
        <v>22</v>
      </c>
      <c r="I2922" s="2" t="s">
        <v>6283</v>
      </c>
      <c r="J2922" s="3" t="str">
        <f>HYPERLINK("https://www.boe.es/gazeta/dias/1833/09/17/pdfs/GMD-1833-113.pdf#page=5","Abrir facsímil")</f>
        <v>Abrir facsímil</v>
      </c>
      <c r="K2922" s="3" t="s">
        <v>24</v>
      </c>
    </row>
    <row r="2923" spans="1:11" ht="42" customHeight="1">
      <c r="A2923" s="2" t="s">
        <v>6284</v>
      </c>
      <c r="B2923" s="2" t="s">
        <v>6285</v>
      </c>
      <c r="C2923" s="2" t="s">
        <v>26</v>
      </c>
      <c r="D2923" s="2" t="s">
        <v>18</v>
      </c>
      <c r="E2923" s="5" t="s">
        <v>452</v>
      </c>
      <c r="F2923" s="3" t="s">
        <v>453</v>
      </c>
      <c r="G2923" s="3" t="s">
        <v>89</v>
      </c>
      <c r="H2923" s="2" t="s">
        <v>22</v>
      </c>
      <c r="I2923" s="2" t="s">
        <v>6286</v>
      </c>
      <c r="J2923" s="3" t="str">
        <f>HYPERLINK("https://www.boe.es/gazeta/dias/1833/12/17/pdfs/GMD-1833-161.pdf#page=3","Abrir facsímil")</f>
        <v>Abrir facsímil</v>
      </c>
      <c r="K2923" s="3" t="s">
        <v>24</v>
      </c>
    </row>
    <row r="2924" spans="1:11" ht="42" customHeight="1">
      <c r="A2924" s="2" t="s">
        <v>6287</v>
      </c>
      <c r="B2924" s="2" t="s">
        <v>6288</v>
      </c>
      <c r="C2924" s="2" t="s">
        <v>26</v>
      </c>
      <c r="D2924" s="2" t="s">
        <v>18</v>
      </c>
      <c r="E2924" s="5" t="s">
        <v>192</v>
      </c>
      <c r="F2924" s="3" t="s">
        <v>218</v>
      </c>
      <c r="G2924" s="3" t="s">
        <v>127</v>
      </c>
      <c r="H2924" s="2" t="s">
        <v>22</v>
      </c>
      <c r="I2924" s="2" t="s">
        <v>6289</v>
      </c>
      <c r="J2924" s="3" t="str">
        <f>HYPERLINK("https://www.boe.es/gazeta/dias/1833/12/14/pdfs/GMD-1833-159.pdf#page=5","Abrir facsímil")</f>
        <v>Abrir facsímil</v>
      </c>
      <c r="K2924" s="3" t="s">
        <v>24</v>
      </c>
    </row>
    <row r="2925" spans="1:11" ht="42" customHeight="1">
      <c r="A2925" s="2" t="s">
        <v>6290</v>
      </c>
      <c r="B2925" s="2" t="s">
        <v>6290</v>
      </c>
      <c r="C2925" s="2" t="s">
        <v>26</v>
      </c>
      <c r="D2925" s="2" t="s">
        <v>18</v>
      </c>
      <c r="E2925" s="5" t="s">
        <v>523</v>
      </c>
      <c r="F2925" s="3" t="s">
        <v>524</v>
      </c>
      <c r="G2925" s="3" t="s">
        <v>525</v>
      </c>
      <c r="H2925" s="2" t="s">
        <v>22</v>
      </c>
      <c r="I2925" s="2" t="s">
        <v>6291</v>
      </c>
      <c r="J2925" s="3" t="str">
        <f>HYPERLINK("https://www.boe.es/gazeta/dias/1833/04/27/pdfs/GMD-1833-52.pdf#page=2","Abrir facsímil")</f>
        <v>Abrir facsímil</v>
      </c>
      <c r="K2925" s="3" t="s">
        <v>24</v>
      </c>
    </row>
    <row r="2926" spans="1:11" ht="42" customHeight="1">
      <c r="A2926" s="2" t="s">
        <v>6292</v>
      </c>
      <c r="B2926" s="2" t="s">
        <v>6292</v>
      </c>
      <c r="C2926" s="2" t="s">
        <v>33</v>
      </c>
      <c r="D2926" s="2" t="s">
        <v>34</v>
      </c>
      <c r="E2926" s="5" t="s">
        <v>581</v>
      </c>
      <c r="F2926" s="3" t="s">
        <v>582</v>
      </c>
      <c r="G2926" s="3" t="s">
        <v>37</v>
      </c>
      <c r="H2926" s="2" t="s">
        <v>22</v>
      </c>
      <c r="I2926" s="2" t="s">
        <v>6293</v>
      </c>
      <c r="J2926" s="3" t="str">
        <f>HYPERLINK("https://www.boe.es/gazeta/dias/1833/08/27/pdfs/GMD-1833-104.pdf#page=2","Abrir facsímil")</f>
        <v>Abrir facsímil</v>
      </c>
      <c r="K2926" s="3" t="s">
        <v>24</v>
      </c>
    </row>
    <row r="2927" spans="1:11" ht="42" customHeight="1">
      <c r="A2927" s="2" t="s">
        <v>6294</v>
      </c>
      <c r="B2927" s="2" t="s">
        <v>6295</v>
      </c>
      <c r="C2927" s="2" t="s">
        <v>26</v>
      </c>
      <c r="D2927" s="2" t="s">
        <v>18</v>
      </c>
      <c r="E2927" s="5" t="s">
        <v>213</v>
      </c>
      <c r="F2927" s="3" t="s">
        <v>214</v>
      </c>
      <c r="G2927" s="3" t="s">
        <v>56</v>
      </c>
      <c r="H2927" s="2" t="s">
        <v>22</v>
      </c>
      <c r="I2927" s="2" t="s">
        <v>6296</v>
      </c>
      <c r="J2927" s="3" t="str">
        <f>HYPERLINK("https://www.boe.es/gazeta/dias/1833/08/17/pdfs/GMD-1833-100.pdf#page=1","Abrir facsímil")</f>
        <v>Abrir facsímil</v>
      </c>
      <c r="K2927" s="3" t="s">
        <v>24</v>
      </c>
    </row>
    <row r="2928" spans="1:11" ht="42" customHeight="1">
      <c r="A2928" s="2" t="s">
        <v>6297</v>
      </c>
      <c r="B2928" s="2" t="s">
        <v>6298</v>
      </c>
      <c r="C2928" s="2" t="s">
        <v>33</v>
      </c>
      <c r="D2928" s="2" t="s">
        <v>34</v>
      </c>
      <c r="E2928" s="5" t="s">
        <v>19</v>
      </c>
      <c r="F2928" s="3" t="s">
        <v>20</v>
      </c>
      <c r="G2928" s="3" t="s">
        <v>37</v>
      </c>
      <c r="H2928" s="2" t="s">
        <v>22</v>
      </c>
      <c r="I2928" s="2" t="s">
        <v>6299</v>
      </c>
      <c r="J2928" s="3" t="str">
        <f>HYPERLINK("https://www.boe.es/gazeta/dias/1833/09/07/pdfs/GMD-1833-109.pdf#page=2","Abrir facsímil")</f>
        <v>Abrir facsímil</v>
      </c>
      <c r="K2928" s="3" t="s">
        <v>24</v>
      </c>
    </row>
    <row r="2929" spans="1:11" ht="42" customHeight="1">
      <c r="A2929" s="2" t="s">
        <v>6300</v>
      </c>
      <c r="B2929" s="2" t="s">
        <v>6301</v>
      </c>
      <c r="C2929" s="2" t="s">
        <v>33</v>
      </c>
      <c r="D2929" s="2" t="s">
        <v>34</v>
      </c>
      <c r="E2929" s="5" t="s">
        <v>2591</v>
      </c>
      <c r="F2929" s="3" t="s">
        <v>2592</v>
      </c>
      <c r="G2929" s="3" t="s">
        <v>37</v>
      </c>
      <c r="H2929" s="2" t="s">
        <v>22</v>
      </c>
      <c r="I2929" s="2" t="s">
        <v>6302</v>
      </c>
      <c r="J2929" s="3" t="str">
        <f>HYPERLINK("https://www.boe.es/gazeta/dias/1833/09/21/pdfs/GMD-1833-115.pdf#page=2","Abrir facsímil")</f>
        <v>Abrir facsímil</v>
      </c>
      <c r="K2929" s="3" t="s">
        <v>24</v>
      </c>
    </row>
    <row r="2930" spans="1:11" ht="42" customHeight="1">
      <c r="A2930" s="2" t="s">
        <v>6303</v>
      </c>
      <c r="B2930" s="2" t="s">
        <v>6304</v>
      </c>
      <c r="C2930" s="2" t="s">
        <v>131</v>
      </c>
      <c r="D2930" s="2" t="s">
        <v>18</v>
      </c>
      <c r="E2930" s="5" t="s">
        <v>940</v>
      </c>
      <c r="F2930" s="3" t="s">
        <v>941</v>
      </c>
      <c r="G2930" s="3" t="s">
        <v>56</v>
      </c>
      <c r="H2930" s="2" t="s">
        <v>22</v>
      </c>
      <c r="I2930" s="2" t="s">
        <v>6305</v>
      </c>
      <c r="J2930" s="3" t="str">
        <f>HYPERLINK("https://www.boe.es/gazeta/dias/1833/04/23/pdfs/GMD-1833-50.pdf#page=1","Abrir facsímil")</f>
        <v>Abrir facsímil</v>
      </c>
      <c r="K2930" s="3" t="s">
        <v>24</v>
      </c>
    </row>
    <row r="2931" spans="1:11" ht="42" customHeight="1">
      <c r="A2931" s="2" t="s">
        <v>6306</v>
      </c>
      <c r="B2931" s="2" t="s">
        <v>6306</v>
      </c>
      <c r="C2931" s="2" t="s">
        <v>49</v>
      </c>
      <c r="D2931" s="2" t="s">
        <v>50</v>
      </c>
      <c r="E2931" s="5" t="s">
        <v>1411</v>
      </c>
      <c r="F2931" s="3" t="s">
        <v>1412</v>
      </c>
      <c r="G2931" s="3" t="s">
        <v>21</v>
      </c>
      <c r="H2931" s="2" t="s">
        <v>22</v>
      </c>
      <c r="I2931" s="2" t="s">
        <v>6307</v>
      </c>
      <c r="J2931" s="3" t="str">
        <f>HYPERLINK("https://www.boe.es/gazeta/dias/1833/03/05/pdfs/GMD-1833-28.pdf#page=4","Abrir facsímil")</f>
        <v>Abrir facsímil</v>
      </c>
      <c r="K2931" s="3" t="s">
        <v>24</v>
      </c>
    </row>
    <row r="2932" spans="1:11" ht="42" customHeight="1">
      <c r="A2932" s="2" t="s">
        <v>6308</v>
      </c>
      <c r="B2932" s="2" t="s">
        <v>6308</v>
      </c>
      <c r="C2932" s="2" t="s">
        <v>33</v>
      </c>
      <c r="D2932" s="2" t="s">
        <v>34</v>
      </c>
      <c r="E2932" s="5" t="s">
        <v>292</v>
      </c>
      <c r="F2932" s="3" t="s">
        <v>293</v>
      </c>
      <c r="G2932" s="3" t="s">
        <v>37</v>
      </c>
      <c r="H2932" s="2" t="s">
        <v>22</v>
      </c>
      <c r="I2932" s="2" t="s">
        <v>6309</v>
      </c>
      <c r="J2932" s="3" t="str">
        <f>HYPERLINK("https://www.boe.es/gazeta/dias/1833/05/28/pdfs/GMD-1833-65.pdf#page=2","Abrir facsímil")</f>
        <v>Abrir facsímil</v>
      </c>
      <c r="K2932" s="3" t="s">
        <v>24</v>
      </c>
    </row>
    <row r="2933" spans="1:11" ht="42" customHeight="1">
      <c r="A2933" s="2" t="s">
        <v>6310</v>
      </c>
      <c r="B2933" s="2" t="s">
        <v>6310</v>
      </c>
      <c r="C2933" s="2" t="s">
        <v>49</v>
      </c>
      <c r="D2933" s="2" t="s">
        <v>50</v>
      </c>
      <c r="E2933" s="5" t="s">
        <v>573</v>
      </c>
      <c r="F2933" s="3" t="s">
        <v>574</v>
      </c>
      <c r="G2933" s="3" t="s">
        <v>37</v>
      </c>
      <c r="H2933" s="2" t="s">
        <v>22</v>
      </c>
      <c r="I2933" s="2" t="s">
        <v>6311</v>
      </c>
      <c r="J2933" s="3" t="str">
        <f>HYPERLINK("https://www.boe.es/gazeta/dias/1833/08/10/pdfs/GMD-1833-97.pdf#page=2","Abrir facsímil")</f>
        <v>Abrir facsímil</v>
      </c>
      <c r="K2933" s="3" t="s">
        <v>24</v>
      </c>
    </row>
    <row r="2934" spans="1:11" ht="42" customHeight="1">
      <c r="A2934" s="2" t="s">
        <v>6310</v>
      </c>
      <c r="B2934" s="2" t="s">
        <v>6310</v>
      </c>
      <c r="C2934" s="2" t="s">
        <v>26</v>
      </c>
      <c r="D2934" s="2" t="s">
        <v>18</v>
      </c>
      <c r="E2934" s="5" t="s">
        <v>165</v>
      </c>
      <c r="F2934" s="3" t="s">
        <v>166</v>
      </c>
      <c r="G2934" s="3" t="s">
        <v>37</v>
      </c>
      <c r="H2934" s="2" t="s">
        <v>22</v>
      </c>
      <c r="I2934" s="2" t="s">
        <v>6312</v>
      </c>
      <c r="J2934" s="3" t="str">
        <f>HYPERLINK("https://www.boe.es/gazeta/dias/1833/08/15/pdfs/GMD-1833-99.pdf#page=2","Abrir facsímil")</f>
        <v>Abrir facsímil</v>
      </c>
      <c r="K2934" s="3" t="s">
        <v>24</v>
      </c>
    </row>
    <row r="2935" spans="1:11" ht="42" customHeight="1">
      <c r="A2935" s="2" t="s">
        <v>6310</v>
      </c>
      <c r="B2935" s="2" t="s">
        <v>6310</v>
      </c>
      <c r="C2935" s="2" t="s">
        <v>17</v>
      </c>
      <c r="D2935" s="2" t="s">
        <v>18</v>
      </c>
      <c r="E2935" s="5" t="s">
        <v>233</v>
      </c>
      <c r="F2935" s="3" t="s">
        <v>234</v>
      </c>
      <c r="G2935" s="3" t="s">
        <v>89</v>
      </c>
      <c r="H2935" s="2" t="s">
        <v>22</v>
      </c>
      <c r="I2935" s="2" t="s">
        <v>6313</v>
      </c>
      <c r="J2935" s="3" t="str">
        <f>HYPERLINK("https://www.boe.es/gazeta/dias/1833/11/21/pdfs/GMD-1833-146.pdf#page=3","Abrir facsímil")</f>
        <v>Abrir facsímil</v>
      </c>
      <c r="K2935" s="3" t="s">
        <v>24</v>
      </c>
    </row>
    <row r="2936" spans="1:11" ht="42" customHeight="1">
      <c r="A2936" s="2" t="s">
        <v>6314</v>
      </c>
      <c r="B2936" s="2" t="s">
        <v>6315</v>
      </c>
      <c r="C2936" s="2" t="s">
        <v>131</v>
      </c>
      <c r="D2936" s="2" t="s">
        <v>18</v>
      </c>
      <c r="E2936" s="5" t="s">
        <v>102</v>
      </c>
      <c r="F2936" s="3" t="s">
        <v>103</v>
      </c>
      <c r="G2936" s="3" t="s">
        <v>21</v>
      </c>
      <c r="H2936" s="2" t="s">
        <v>22</v>
      </c>
      <c r="I2936" s="2" t="s">
        <v>6316</v>
      </c>
      <c r="J2936" s="3" t="str">
        <f>HYPERLINK("https://www.boe.es/gazeta/dias/1833/06/18/pdfs/GMD-1833-74.pdf#page=4","Abrir facsímil")</f>
        <v>Abrir facsímil</v>
      </c>
      <c r="K2936" s="3" t="s">
        <v>24</v>
      </c>
    </row>
    <row r="2937" spans="1:11" ht="42" customHeight="1">
      <c r="A2937" s="2" t="s">
        <v>6317</v>
      </c>
      <c r="B2937" s="2" t="s">
        <v>6318</v>
      </c>
      <c r="C2937" s="2" t="s">
        <v>33</v>
      </c>
      <c r="D2937" s="2" t="s">
        <v>191</v>
      </c>
      <c r="E2937" s="5" t="s">
        <v>426</v>
      </c>
      <c r="F2937" s="3" t="s">
        <v>427</v>
      </c>
      <c r="G2937" s="3" t="s">
        <v>56</v>
      </c>
      <c r="H2937" s="2" t="s">
        <v>22</v>
      </c>
      <c r="I2937" s="2" t="s">
        <v>6319</v>
      </c>
      <c r="J2937" s="3" t="str">
        <f>HYPERLINK("https://www.boe.es/gazeta/dias/1833/10/31/pdfs/GMD-1833-136E.pdf#page=1","Abrir facsímil")</f>
        <v>Abrir facsímil</v>
      </c>
      <c r="K2937" s="3" t="s">
        <v>24</v>
      </c>
    </row>
    <row r="2938" spans="1:11" ht="42" customHeight="1">
      <c r="A2938" s="2" t="s">
        <v>6320</v>
      </c>
      <c r="B2938" s="2" t="s">
        <v>6321</v>
      </c>
      <c r="C2938" s="2" t="s">
        <v>26</v>
      </c>
      <c r="D2938" s="2" t="s">
        <v>18</v>
      </c>
      <c r="E2938" s="5" t="s">
        <v>1138</v>
      </c>
      <c r="F2938" s="3" t="s">
        <v>1139</v>
      </c>
      <c r="G2938" s="3" t="s">
        <v>56</v>
      </c>
      <c r="H2938" s="2" t="s">
        <v>22</v>
      </c>
      <c r="I2938" s="2" t="s">
        <v>6322</v>
      </c>
      <c r="J2938" s="3" t="str">
        <f>HYPERLINK("https://www.boe.es/gazeta/dias/1833/10/26/pdfs/GMD-1833-132.pdf#page=1","Abrir facsímil")</f>
        <v>Abrir facsímil</v>
      </c>
      <c r="K2938" s="3" t="s">
        <v>24</v>
      </c>
    </row>
    <row r="2939" spans="1:11" ht="42" customHeight="1">
      <c r="A2939" s="2" t="s">
        <v>6323</v>
      </c>
      <c r="B2939" s="2" t="s">
        <v>6324</v>
      </c>
      <c r="C2939" s="2" t="s">
        <v>207</v>
      </c>
      <c r="D2939" s="2" t="s">
        <v>18</v>
      </c>
      <c r="E2939" s="5" t="s">
        <v>841</v>
      </c>
      <c r="F2939" s="3" t="s">
        <v>842</v>
      </c>
      <c r="G2939" s="3" t="s">
        <v>37</v>
      </c>
      <c r="H2939" s="2" t="s">
        <v>38</v>
      </c>
      <c r="I2939" s="2" t="s">
        <v>6325</v>
      </c>
      <c r="J2939" s="3" t="str">
        <f>HYPERLINK("https://www.boe.es/gazeta/dias/1833/11/02/pdfs/GMD-1833-137.pdf#page=2","Abrir facsímil")</f>
        <v>Abrir facsímil</v>
      </c>
      <c r="K2939" s="3" t="s">
        <v>40</v>
      </c>
    </row>
    <row r="2940" spans="1:11" ht="42" customHeight="1">
      <c r="A2940" s="2" t="s">
        <v>6326</v>
      </c>
      <c r="B2940" s="2" t="s">
        <v>6327</v>
      </c>
      <c r="C2940" s="2" t="s">
        <v>33</v>
      </c>
      <c r="D2940" s="2" t="s">
        <v>34</v>
      </c>
      <c r="E2940" s="5" t="s">
        <v>352</v>
      </c>
      <c r="F2940" s="3" t="s">
        <v>353</v>
      </c>
      <c r="G2940" s="3" t="s">
        <v>21</v>
      </c>
      <c r="H2940" s="2" t="s">
        <v>22</v>
      </c>
      <c r="I2940" s="2" t="s">
        <v>6328</v>
      </c>
      <c r="J2940" s="3" t="str">
        <f>HYPERLINK("https://www.boe.es/gazeta/dias/1833/07/13/pdfs/GMD-1833-85.pdf#page=4","Abrir facsímil")</f>
        <v>Abrir facsímil</v>
      </c>
      <c r="K2940" s="3" t="s">
        <v>24</v>
      </c>
    </row>
    <row r="2941" spans="1:11" ht="42" customHeight="1">
      <c r="A2941" s="2" t="s">
        <v>6329</v>
      </c>
      <c r="B2941" s="2" t="s">
        <v>6330</v>
      </c>
      <c r="C2941" s="2" t="s">
        <v>17</v>
      </c>
      <c r="D2941" s="2" t="s">
        <v>18</v>
      </c>
      <c r="E2941" s="5" t="s">
        <v>399</v>
      </c>
      <c r="F2941" s="3" t="s">
        <v>400</v>
      </c>
      <c r="G2941" s="3" t="s">
        <v>21</v>
      </c>
      <c r="H2941" s="2" t="s">
        <v>22</v>
      </c>
      <c r="I2941" s="2" t="s">
        <v>6331</v>
      </c>
      <c r="J2941" s="3" t="str">
        <f>HYPERLINK("https://www.boe.es/gazeta/dias/1833/05/18/pdfs/GMD-1833-61.pdf#page=4","Abrir facsímil")</f>
        <v>Abrir facsímil</v>
      </c>
      <c r="K2941" s="3" t="s">
        <v>24</v>
      </c>
    </row>
    <row r="2942" spans="1:11" ht="42" customHeight="1">
      <c r="A2942" s="2" t="s">
        <v>6332</v>
      </c>
      <c r="B2942" s="2" t="s">
        <v>6332</v>
      </c>
      <c r="C2942" s="2" t="s">
        <v>49</v>
      </c>
      <c r="D2942" s="2" t="s">
        <v>50</v>
      </c>
      <c r="E2942" s="5" t="s">
        <v>72</v>
      </c>
      <c r="F2942" s="3" t="s">
        <v>73</v>
      </c>
      <c r="G2942" s="3" t="s">
        <v>74</v>
      </c>
      <c r="H2942" s="2" t="s">
        <v>22</v>
      </c>
      <c r="I2942" s="2" t="s">
        <v>6333</v>
      </c>
      <c r="J2942" s="3" t="str">
        <f>HYPERLINK("https://www.boe.es/gazeta/dias/1833/11/26/pdfs/GMD-1833-150.pdf#page=2","Abrir facsímil")</f>
        <v>Abrir facsímil</v>
      </c>
      <c r="K2942" s="3" t="s">
        <v>24</v>
      </c>
    </row>
    <row r="2943" spans="1:11" ht="42" customHeight="1">
      <c r="A2943" s="2" t="s">
        <v>6334</v>
      </c>
      <c r="B2943" s="2" t="s">
        <v>6335</v>
      </c>
      <c r="C2943" s="2" t="s">
        <v>26</v>
      </c>
      <c r="D2943" s="2" t="s">
        <v>18</v>
      </c>
      <c r="E2943" s="5" t="s">
        <v>780</v>
      </c>
      <c r="F2943" s="3" t="s">
        <v>781</v>
      </c>
      <c r="G2943" s="3" t="s">
        <v>127</v>
      </c>
      <c r="H2943" s="2" t="s">
        <v>22</v>
      </c>
      <c r="I2943" s="2" t="s">
        <v>6336</v>
      </c>
      <c r="J2943" s="3" t="str">
        <f>HYPERLINK("https://www.boe.es/gazeta/dias/1833/03/07/pdfs/GMD-1833-29.pdf#page=5","Abrir facsímil")</f>
        <v>Abrir facsímil</v>
      </c>
      <c r="K2943" s="3" t="s">
        <v>24</v>
      </c>
    </row>
    <row r="2944" spans="1:11" ht="42" customHeight="1">
      <c r="A2944" s="2" t="s">
        <v>6337</v>
      </c>
      <c r="B2944" s="2" t="s">
        <v>6338</v>
      </c>
      <c r="C2944" s="2" t="s">
        <v>131</v>
      </c>
      <c r="D2944" s="2" t="s">
        <v>18</v>
      </c>
      <c r="E2944" s="5" t="s">
        <v>927</v>
      </c>
      <c r="F2944" s="3" t="s">
        <v>928</v>
      </c>
      <c r="G2944" s="3" t="s">
        <v>21</v>
      </c>
      <c r="H2944" s="2" t="s">
        <v>22</v>
      </c>
      <c r="I2944" s="2" t="s">
        <v>6339</v>
      </c>
      <c r="J2944" s="3" t="str">
        <f>HYPERLINK("https://www.boe.es/gazeta/dias/1833/10/01/pdfs/GMD-1833-120.pdf#page=4","Abrir facsímil")</f>
        <v>Abrir facsímil</v>
      </c>
      <c r="K2944" s="3" t="s">
        <v>24</v>
      </c>
    </row>
    <row r="2945" spans="1:11" ht="42" customHeight="1">
      <c r="A2945" s="2" t="s">
        <v>6340</v>
      </c>
      <c r="B2945" s="2" t="s">
        <v>6341</v>
      </c>
      <c r="C2945" s="2" t="s">
        <v>26</v>
      </c>
      <c r="D2945" s="2" t="s">
        <v>18</v>
      </c>
      <c r="E2945" s="5" t="s">
        <v>514</v>
      </c>
      <c r="F2945" s="3" t="s">
        <v>515</v>
      </c>
      <c r="G2945" s="3" t="s">
        <v>21</v>
      </c>
      <c r="H2945" s="2" t="s">
        <v>22</v>
      </c>
      <c r="I2945" s="2" t="s">
        <v>6342</v>
      </c>
      <c r="J2945" s="3" t="str">
        <f>HYPERLINK("https://www.boe.es/gazeta/dias/1833/04/06/pdfs/GMD-1833-42.pdf#page=4","Abrir facsímil")</f>
        <v>Abrir facsímil</v>
      </c>
      <c r="K2945" s="3" t="s">
        <v>24</v>
      </c>
    </row>
    <row r="2946" spans="1:11" ht="42" customHeight="1">
      <c r="A2946" s="2" t="s">
        <v>6343</v>
      </c>
      <c r="B2946" s="2" t="s">
        <v>6344</v>
      </c>
      <c r="C2946" s="2" t="s">
        <v>33</v>
      </c>
      <c r="D2946" s="2" t="s">
        <v>34</v>
      </c>
      <c r="E2946" s="5" t="s">
        <v>159</v>
      </c>
      <c r="F2946" s="3" t="s">
        <v>160</v>
      </c>
      <c r="G2946" s="3" t="s">
        <v>175</v>
      </c>
      <c r="H2946" s="2" t="s">
        <v>22</v>
      </c>
      <c r="I2946" s="2" t="s">
        <v>6345</v>
      </c>
      <c r="J2946" s="3" t="str">
        <f>HYPERLINK("https://www.boe.es/gazeta/dias/1833/09/24/pdfs/GMD-1833-116.pdf#page=7","Abrir facsímil")</f>
        <v>Abrir facsímil</v>
      </c>
      <c r="K2946" s="3" t="s">
        <v>24</v>
      </c>
    </row>
    <row r="2947" spans="1:11" ht="42" customHeight="1">
      <c r="A2947" s="2" t="s">
        <v>6346</v>
      </c>
      <c r="B2947" s="2" t="s">
        <v>6347</v>
      </c>
      <c r="C2947" s="2" t="s">
        <v>26</v>
      </c>
      <c r="D2947" s="2" t="s">
        <v>18</v>
      </c>
      <c r="E2947" s="5" t="s">
        <v>159</v>
      </c>
      <c r="F2947" s="3" t="s">
        <v>160</v>
      </c>
      <c r="G2947" s="3" t="s">
        <v>175</v>
      </c>
      <c r="H2947" s="2" t="s">
        <v>22</v>
      </c>
      <c r="I2947" s="2" t="s">
        <v>6348</v>
      </c>
      <c r="J2947" s="3" t="str">
        <f>HYPERLINK("https://www.boe.es/gazeta/dias/1833/09/24/pdfs/GMD-1833-116.pdf#page=7","Abrir facsímil")</f>
        <v>Abrir facsímil</v>
      </c>
      <c r="K2947" s="3" t="s">
        <v>24</v>
      </c>
    </row>
    <row r="2948" spans="1:11" ht="42" customHeight="1">
      <c r="A2948" s="2" t="s">
        <v>6349</v>
      </c>
      <c r="B2948" s="2" t="s">
        <v>6350</v>
      </c>
      <c r="C2948" s="2" t="s">
        <v>33</v>
      </c>
      <c r="D2948" s="2" t="s">
        <v>191</v>
      </c>
      <c r="E2948" s="5" t="s">
        <v>426</v>
      </c>
      <c r="F2948" s="3" t="s">
        <v>427</v>
      </c>
      <c r="G2948" s="3" t="s">
        <v>56</v>
      </c>
      <c r="H2948" s="2" t="s">
        <v>22</v>
      </c>
      <c r="I2948" s="2" t="s">
        <v>6351</v>
      </c>
      <c r="J2948" s="3" t="str">
        <f>HYPERLINK("https://www.boe.es/gazeta/dias/1833/10/31/pdfs/GMD-1833-136E.pdf#page=1","Abrir facsímil")</f>
        <v>Abrir facsímil</v>
      </c>
      <c r="K2948" s="3" t="s">
        <v>24</v>
      </c>
    </row>
    <row r="2949" spans="1:11" ht="42" customHeight="1">
      <c r="A2949" s="2" t="s">
        <v>6352</v>
      </c>
      <c r="B2949" s="2" t="s">
        <v>6353</v>
      </c>
      <c r="C2949" s="2" t="s">
        <v>17</v>
      </c>
      <c r="D2949" s="2" t="s">
        <v>18</v>
      </c>
      <c r="E2949" s="5" t="s">
        <v>421</v>
      </c>
      <c r="F2949" s="3" t="s">
        <v>422</v>
      </c>
      <c r="G2949" s="3" t="s">
        <v>89</v>
      </c>
      <c r="H2949" s="2" t="s">
        <v>22</v>
      </c>
      <c r="I2949" s="2" t="s">
        <v>6354</v>
      </c>
      <c r="J2949" s="3" t="str">
        <f>HYPERLINK("https://www.boe.es/gazeta/dias/1833/12/05/pdfs/GMD-1833-155.pdf#page=3","Abrir facsímil")</f>
        <v>Abrir facsímil</v>
      </c>
      <c r="K2949" s="3" t="s">
        <v>24</v>
      </c>
    </row>
    <row r="2950" spans="1:11" ht="42" customHeight="1">
      <c r="A2950" s="2" t="s">
        <v>6355</v>
      </c>
      <c r="B2950" s="2" t="s">
        <v>6356</v>
      </c>
      <c r="C2950" s="2" t="s">
        <v>33</v>
      </c>
      <c r="D2950" s="2" t="s">
        <v>34</v>
      </c>
      <c r="E2950" s="5" t="s">
        <v>159</v>
      </c>
      <c r="F2950" s="3" t="s">
        <v>160</v>
      </c>
      <c r="G2950" s="3" t="s">
        <v>175</v>
      </c>
      <c r="H2950" s="2" t="s">
        <v>22</v>
      </c>
      <c r="I2950" s="2" t="s">
        <v>6357</v>
      </c>
      <c r="J2950" s="3" t="str">
        <f>HYPERLINK("https://www.boe.es/gazeta/dias/1833/09/24/pdfs/GMD-1833-116.pdf#page=7","Abrir facsímil")</f>
        <v>Abrir facsímil</v>
      </c>
      <c r="K2950" s="3" t="s">
        <v>24</v>
      </c>
    </row>
    <row r="2951" spans="1:11" ht="42" customHeight="1">
      <c r="A2951" s="2" t="s">
        <v>6358</v>
      </c>
      <c r="B2951" s="2" t="s">
        <v>6359</v>
      </c>
      <c r="C2951" s="2" t="s">
        <v>26</v>
      </c>
      <c r="D2951" s="2" t="s">
        <v>18</v>
      </c>
      <c r="E2951" s="5" t="s">
        <v>452</v>
      </c>
      <c r="F2951" s="3" t="s">
        <v>453</v>
      </c>
      <c r="G2951" s="3" t="s">
        <v>89</v>
      </c>
      <c r="H2951" s="2" t="s">
        <v>22</v>
      </c>
      <c r="I2951" s="2" t="s">
        <v>6360</v>
      </c>
      <c r="J2951" s="3" t="str">
        <f>HYPERLINK("https://www.boe.es/gazeta/dias/1833/12/17/pdfs/GMD-1833-161.pdf#page=3","Abrir facsímil")</f>
        <v>Abrir facsímil</v>
      </c>
      <c r="K2951" s="3" t="s">
        <v>24</v>
      </c>
    </row>
    <row r="2952" spans="1:11" ht="42" customHeight="1">
      <c r="A2952" s="2" t="s">
        <v>6361</v>
      </c>
      <c r="B2952" s="2" t="s">
        <v>6362</v>
      </c>
      <c r="C2952" s="2" t="s">
        <v>33</v>
      </c>
      <c r="D2952" s="2" t="s">
        <v>191</v>
      </c>
      <c r="E2952" s="5" t="s">
        <v>1377</v>
      </c>
      <c r="F2952" s="3" t="s">
        <v>1378</v>
      </c>
      <c r="G2952" s="3" t="s">
        <v>56</v>
      </c>
      <c r="H2952" s="2" t="s">
        <v>22</v>
      </c>
      <c r="I2952" s="2" t="s">
        <v>6363</v>
      </c>
      <c r="J2952" s="3" t="str">
        <f>HYPERLINK("https://www.boe.es/gazeta/dias/1833/11/25/pdfs/GMD-1833-149E.pdf#page=1","Abrir facsímil")</f>
        <v>Abrir facsímil</v>
      </c>
      <c r="K2952" s="3" t="s">
        <v>24</v>
      </c>
    </row>
    <row r="2953" spans="1:11" ht="42" customHeight="1">
      <c r="A2953" s="2" t="s">
        <v>6364</v>
      </c>
      <c r="B2953" s="2" t="s">
        <v>6365</v>
      </c>
      <c r="C2953" s="2" t="s">
        <v>207</v>
      </c>
      <c r="D2953" s="2" t="s">
        <v>18</v>
      </c>
      <c r="E2953" s="5" t="s">
        <v>436</v>
      </c>
      <c r="F2953" s="3" t="s">
        <v>437</v>
      </c>
      <c r="G2953" s="3" t="s">
        <v>628</v>
      </c>
      <c r="H2953" s="2" t="s">
        <v>22</v>
      </c>
      <c r="I2953" s="2" t="s">
        <v>6366</v>
      </c>
      <c r="J2953" s="3" t="str">
        <f>HYPERLINK("https://www.boe.es/gazeta/dias/1833/03/23/pdfs/GMD-1833-36.pdf#page=6","Abrir facsímil")</f>
        <v>Abrir facsímil</v>
      </c>
      <c r="K2953" s="3" t="s">
        <v>24</v>
      </c>
    </row>
    <row r="2954" spans="1:11" ht="42" customHeight="1">
      <c r="A2954" s="2" t="s">
        <v>6367</v>
      </c>
      <c r="B2954" s="2" t="s">
        <v>6367</v>
      </c>
      <c r="C2954" s="2" t="s">
        <v>131</v>
      </c>
      <c r="D2954" s="2" t="s">
        <v>18</v>
      </c>
      <c r="E2954" s="5" t="s">
        <v>940</v>
      </c>
      <c r="F2954" s="3" t="s">
        <v>941</v>
      </c>
      <c r="G2954" s="3" t="s">
        <v>37</v>
      </c>
      <c r="H2954" s="2" t="s">
        <v>22</v>
      </c>
      <c r="I2954" s="2" t="s">
        <v>6368</v>
      </c>
      <c r="J2954" s="3" t="str">
        <f>HYPERLINK("https://www.boe.es/gazeta/dias/1833/04/23/pdfs/GMD-1833-50.pdf#page=2","Abrir facsímil")</f>
        <v>Abrir facsímil</v>
      </c>
      <c r="K2954" s="3" t="s">
        <v>24</v>
      </c>
    </row>
    <row r="2955" spans="1:11" ht="42" customHeight="1">
      <c r="A2955" s="2" t="s">
        <v>6369</v>
      </c>
      <c r="B2955" s="2" t="s">
        <v>6369</v>
      </c>
      <c r="C2955" s="2" t="s">
        <v>17</v>
      </c>
      <c r="D2955" s="2" t="s">
        <v>18</v>
      </c>
      <c r="E2955" s="5" t="s">
        <v>470</v>
      </c>
      <c r="F2955" s="3" t="s">
        <v>471</v>
      </c>
      <c r="G2955" s="3" t="s">
        <v>127</v>
      </c>
      <c r="H2955" s="2" t="s">
        <v>22</v>
      </c>
      <c r="I2955" s="2" t="s">
        <v>6370</v>
      </c>
      <c r="J2955" s="3" t="str">
        <f>HYPERLINK("https://www.boe.es/gazeta/dias/1833/12/28/pdfs/GMD-1833-166.pdf#page=5","Abrir facsímil")</f>
        <v>Abrir facsímil</v>
      </c>
      <c r="K2955" s="3" t="s">
        <v>24</v>
      </c>
    </row>
    <row r="2956" spans="1:11" ht="42" customHeight="1">
      <c r="A2956" s="2" t="s">
        <v>6371</v>
      </c>
      <c r="B2956" s="2" t="s">
        <v>6371</v>
      </c>
      <c r="C2956" s="2" t="s">
        <v>17</v>
      </c>
      <c r="D2956" s="2" t="s">
        <v>18</v>
      </c>
      <c r="E2956" s="5" t="s">
        <v>266</v>
      </c>
      <c r="F2956" s="3" t="s">
        <v>267</v>
      </c>
      <c r="G2956" s="3" t="s">
        <v>21</v>
      </c>
      <c r="H2956" s="2" t="s">
        <v>22</v>
      </c>
      <c r="I2956" s="2" t="s">
        <v>6372</v>
      </c>
      <c r="J2956" s="3" t="str">
        <f>HYPERLINK("https://www.boe.es/gazeta/dias/1833/10/05/pdfs/GMD-1833-122.pdf#page=4","Abrir facsímil")</f>
        <v>Abrir facsímil</v>
      </c>
      <c r="K2956" s="3" t="s">
        <v>24</v>
      </c>
    </row>
    <row r="2957" spans="1:11" ht="42" customHeight="1">
      <c r="A2957" s="2" t="s">
        <v>6373</v>
      </c>
      <c r="B2957" s="2" t="s">
        <v>6374</v>
      </c>
      <c r="C2957" s="2" t="s">
        <v>297</v>
      </c>
      <c r="D2957" s="2" t="s">
        <v>18</v>
      </c>
      <c r="E2957" s="5" t="s">
        <v>399</v>
      </c>
      <c r="F2957" s="3" t="s">
        <v>400</v>
      </c>
      <c r="G2957" s="3" t="s">
        <v>21</v>
      </c>
      <c r="H2957" s="2" t="s">
        <v>22</v>
      </c>
      <c r="I2957" s="2" t="s">
        <v>6375</v>
      </c>
      <c r="J2957" s="3" t="str">
        <f>HYPERLINK("https://www.boe.es/gazeta/dias/1833/05/18/pdfs/GMD-1833-61.pdf#page=4","Abrir facsímil")</f>
        <v>Abrir facsímil</v>
      </c>
      <c r="K2957" s="3" t="s">
        <v>24</v>
      </c>
    </row>
    <row r="2958" spans="1:11" ht="42" customHeight="1">
      <c r="A2958" s="2" t="s">
        <v>6376</v>
      </c>
      <c r="B2958" s="2" t="s">
        <v>6377</v>
      </c>
      <c r="C2958" s="2" t="s">
        <v>33</v>
      </c>
      <c r="D2958" s="2" t="s">
        <v>191</v>
      </c>
      <c r="E2958" s="5" t="s">
        <v>1377</v>
      </c>
      <c r="F2958" s="3" t="s">
        <v>1378</v>
      </c>
      <c r="G2958" s="3" t="s">
        <v>56</v>
      </c>
      <c r="H2958" s="2" t="s">
        <v>22</v>
      </c>
      <c r="I2958" s="2" t="s">
        <v>6378</v>
      </c>
      <c r="J2958" s="3" t="str">
        <f>HYPERLINK("https://www.boe.es/gazeta/dias/1833/11/25/pdfs/GMD-1833-149E.pdf#page=1","Abrir facsímil")</f>
        <v>Abrir facsímil</v>
      </c>
      <c r="K2958" s="3" t="s">
        <v>24</v>
      </c>
    </row>
    <row r="2959" spans="1:11" ht="42" customHeight="1">
      <c r="A2959" s="2" t="s">
        <v>6379</v>
      </c>
      <c r="B2959" s="2" t="s">
        <v>6380</v>
      </c>
      <c r="C2959" s="2" t="s">
        <v>33</v>
      </c>
      <c r="D2959" s="2" t="s">
        <v>34</v>
      </c>
      <c r="E2959" s="5" t="s">
        <v>61</v>
      </c>
      <c r="F2959" s="3" t="s">
        <v>62</v>
      </c>
      <c r="G2959" s="3" t="s">
        <v>37</v>
      </c>
      <c r="H2959" s="2" t="s">
        <v>22</v>
      </c>
      <c r="I2959" s="2" t="s">
        <v>6381</v>
      </c>
      <c r="J2959" s="3" t="str">
        <f>HYPERLINK("https://www.boe.es/gazeta/dias/1833/10/15/pdfs/GMD-1833-126.pdf#page=2","Abrir facsímil")</f>
        <v>Abrir facsímil</v>
      </c>
      <c r="K2959" s="3" t="s">
        <v>24</v>
      </c>
    </row>
    <row r="2960" spans="1:11" ht="42" customHeight="1">
      <c r="A2960" s="2" t="s">
        <v>6382</v>
      </c>
      <c r="B2960" s="2" t="s">
        <v>6382</v>
      </c>
      <c r="C2960" s="2" t="s">
        <v>26</v>
      </c>
      <c r="D2960" s="2" t="s">
        <v>18</v>
      </c>
      <c r="E2960" s="5" t="s">
        <v>364</v>
      </c>
      <c r="F2960" s="3" t="s">
        <v>365</v>
      </c>
      <c r="G2960" s="3" t="s">
        <v>2634</v>
      </c>
      <c r="H2960" s="2" t="s">
        <v>22</v>
      </c>
      <c r="I2960" s="2" t="s">
        <v>6383</v>
      </c>
      <c r="J2960" s="3" t="str">
        <f>HYPERLINK("https://www.boe.es/gazeta/dias/1833/11/07/pdfs/GMD-1833-139.pdf#page=5","Abrir facsímil")</f>
        <v>Abrir facsímil</v>
      </c>
      <c r="K2960" s="3" t="s">
        <v>24</v>
      </c>
    </row>
    <row r="2961" spans="1:11" ht="42" customHeight="1">
      <c r="A2961" s="2" t="s">
        <v>6382</v>
      </c>
      <c r="B2961" s="2" t="s">
        <v>6382</v>
      </c>
      <c r="C2961" s="2" t="s">
        <v>26</v>
      </c>
      <c r="D2961" s="2" t="s">
        <v>18</v>
      </c>
      <c r="E2961" s="5" t="s">
        <v>2600</v>
      </c>
      <c r="F2961" s="3" t="s">
        <v>2601</v>
      </c>
      <c r="G2961" s="3" t="s">
        <v>127</v>
      </c>
      <c r="H2961" s="2" t="s">
        <v>22</v>
      </c>
      <c r="I2961" s="2" t="s">
        <v>6384</v>
      </c>
      <c r="J2961" s="3" t="str">
        <f>HYPERLINK("https://www.boe.es/gazeta/dias/1833/12/10/pdfs/GMD-1833-157.pdf#page=5","Abrir facsímil")</f>
        <v>Abrir facsímil</v>
      </c>
      <c r="K2961" s="3" t="s">
        <v>24</v>
      </c>
    </row>
    <row r="2962" spans="1:11" ht="42" customHeight="1">
      <c r="A2962" s="2" t="s">
        <v>6382</v>
      </c>
      <c r="B2962" s="2" t="s">
        <v>6382</v>
      </c>
      <c r="C2962" s="2" t="s">
        <v>49</v>
      </c>
      <c r="D2962" s="2" t="s">
        <v>50</v>
      </c>
      <c r="E2962" s="5" t="s">
        <v>601</v>
      </c>
      <c r="F2962" s="3" t="s">
        <v>602</v>
      </c>
      <c r="G2962" s="3" t="s">
        <v>21</v>
      </c>
      <c r="H2962" s="2" t="s">
        <v>22</v>
      </c>
      <c r="I2962" s="2" t="s">
        <v>6385</v>
      </c>
      <c r="J2962" s="3" t="str">
        <f>HYPERLINK("https://www.boe.es/gazeta/dias/1833/12/21/pdfs/GMD-1833-163.pdf#page=4","Abrir facsímil")</f>
        <v>Abrir facsímil</v>
      </c>
      <c r="K2962" s="3" t="s">
        <v>24</v>
      </c>
    </row>
    <row r="2963" spans="1:11" ht="42" customHeight="1">
      <c r="A2963" s="2" t="s">
        <v>6386</v>
      </c>
      <c r="B2963" s="2" t="s">
        <v>6387</v>
      </c>
      <c r="C2963" s="2" t="s">
        <v>49</v>
      </c>
      <c r="D2963" s="2" t="s">
        <v>50</v>
      </c>
      <c r="E2963" s="5" t="s">
        <v>1355</v>
      </c>
      <c r="F2963" s="3" t="s">
        <v>1356</v>
      </c>
      <c r="G2963" s="3" t="s">
        <v>56</v>
      </c>
      <c r="H2963" s="2" t="s">
        <v>22</v>
      </c>
      <c r="I2963" s="2" t="s">
        <v>6388</v>
      </c>
      <c r="J2963" s="3" t="str">
        <f>HYPERLINK("https://www.boe.es/gazeta/dias/1833/01/22/pdfs/GMD-1833-10.pdf#page=1","Abrir facsímil")</f>
        <v>Abrir facsímil</v>
      </c>
      <c r="K2963" s="3" t="s">
        <v>24</v>
      </c>
    </row>
    <row r="2964" spans="1:11" ht="42" customHeight="1">
      <c r="A2964" s="2" t="s">
        <v>6389</v>
      </c>
      <c r="B2964" s="2" t="s">
        <v>6389</v>
      </c>
      <c r="C2964" s="2" t="s">
        <v>49</v>
      </c>
      <c r="D2964" s="2" t="s">
        <v>50</v>
      </c>
      <c r="E2964" s="5" t="s">
        <v>681</v>
      </c>
      <c r="F2964" s="3" t="s">
        <v>682</v>
      </c>
      <c r="G2964" s="3" t="s">
        <v>21</v>
      </c>
      <c r="H2964" s="2" t="s">
        <v>22</v>
      </c>
      <c r="I2964" s="2" t="s">
        <v>6390</v>
      </c>
      <c r="J2964" s="3" t="str">
        <f>HYPERLINK("https://www.boe.es/gazeta/dias/1833/08/13/pdfs/GMD-1833-98.pdf#page=4","Abrir facsímil")</f>
        <v>Abrir facsímil</v>
      </c>
      <c r="K2964" s="3" t="s">
        <v>24</v>
      </c>
    </row>
    <row r="2965" spans="1:11" ht="42" customHeight="1">
      <c r="A2965" s="2" t="s">
        <v>6391</v>
      </c>
      <c r="B2965" s="2" t="s">
        <v>6392</v>
      </c>
      <c r="C2965" s="2" t="s">
        <v>49</v>
      </c>
      <c r="D2965" s="2" t="s">
        <v>50</v>
      </c>
      <c r="E2965" s="5" t="s">
        <v>2377</v>
      </c>
      <c r="F2965" s="3" t="s">
        <v>2378</v>
      </c>
      <c r="G2965" s="3" t="s">
        <v>89</v>
      </c>
      <c r="H2965" s="2" t="s">
        <v>22</v>
      </c>
      <c r="I2965" s="2" t="s">
        <v>6393</v>
      </c>
      <c r="J2965" s="3" t="str">
        <f>HYPERLINK("https://www.boe.es/gazeta/dias/1833/07/18/pdfs/GMD-1833-87.pdf#page=3","Abrir facsímil")</f>
        <v>Abrir facsímil</v>
      </c>
      <c r="K2965" s="3" t="s">
        <v>24</v>
      </c>
    </row>
    <row r="2966" spans="1:11" ht="42" customHeight="1">
      <c r="A2966" s="2" t="s">
        <v>6394</v>
      </c>
      <c r="B2966" s="2" t="s">
        <v>6395</v>
      </c>
      <c r="C2966" s="2" t="s">
        <v>26</v>
      </c>
      <c r="D2966" s="2" t="s">
        <v>18</v>
      </c>
      <c r="E2966" s="5" t="s">
        <v>159</v>
      </c>
      <c r="F2966" s="3" t="s">
        <v>160</v>
      </c>
      <c r="G2966" s="3" t="s">
        <v>175</v>
      </c>
      <c r="H2966" s="2" t="s">
        <v>22</v>
      </c>
      <c r="I2966" s="2" t="s">
        <v>6396</v>
      </c>
      <c r="J2966" s="3" t="str">
        <f>HYPERLINK("https://www.boe.es/gazeta/dias/1833/09/24/pdfs/GMD-1833-116.pdf#page=7","Abrir facsímil")</f>
        <v>Abrir facsímil</v>
      </c>
      <c r="K2966" s="3" t="s">
        <v>24</v>
      </c>
    </row>
    <row r="2967" spans="1:11" ht="42" customHeight="1">
      <c r="A2967" s="2" t="s">
        <v>6397</v>
      </c>
      <c r="B2967" s="2" t="s">
        <v>6398</v>
      </c>
      <c r="C2967" s="2" t="s">
        <v>17</v>
      </c>
      <c r="D2967" s="2" t="s">
        <v>18</v>
      </c>
      <c r="E2967" s="5" t="s">
        <v>399</v>
      </c>
      <c r="F2967" s="3" t="s">
        <v>400</v>
      </c>
      <c r="G2967" s="3" t="s">
        <v>21</v>
      </c>
      <c r="H2967" s="2" t="s">
        <v>22</v>
      </c>
      <c r="I2967" s="2" t="s">
        <v>6399</v>
      </c>
      <c r="J2967" s="3" t="str">
        <f>HYPERLINK("https://www.boe.es/gazeta/dias/1833/05/18/pdfs/GMD-1833-61.pdf#page=4","Abrir facsímil")</f>
        <v>Abrir facsímil</v>
      </c>
      <c r="K2967" s="3" t="s">
        <v>24</v>
      </c>
    </row>
    <row r="2968" spans="1:11" ht="42" customHeight="1">
      <c r="A2968" s="2" t="s">
        <v>6400</v>
      </c>
      <c r="B2968" s="2" t="s">
        <v>6400</v>
      </c>
      <c r="C2968" s="2" t="s">
        <v>26</v>
      </c>
      <c r="D2968" s="2" t="s">
        <v>18</v>
      </c>
      <c r="E2968" s="5" t="s">
        <v>702</v>
      </c>
      <c r="F2968" s="3" t="s">
        <v>703</v>
      </c>
      <c r="G2968" s="3" t="s">
        <v>704</v>
      </c>
      <c r="H2968" s="2" t="s">
        <v>22</v>
      </c>
      <c r="I2968" s="2" t="s">
        <v>6401</v>
      </c>
      <c r="J2968" s="3" t="str">
        <f>HYPERLINK("https://www.boe.es/gazeta/dias/1833/09/14/pdfs/GMD-1833-112.pdf#page=3","Abrir facsímil")</f>
        <v>Abrir facsímil</v>
      </c>
      <c r="K2968" s="3" t="s">
        <v>24</v>
      </c>
    </row>
    <row r="2969" spans="1:11" ht="42" customHeight="1">
      <c r="A2969" s="2" t="s">
        <v>6402</v>
      </c>
      <c r="B2969" s="2" t="s">
        <v>6402</v>
      </c>
      <c r="C2969" s="2" t="s">
        <v>49</v>
      </c>
      <c r="D2969" s="2" t="s">
        <v>50</v>
      </c>
      <c r="E2969" s="5" t="s">
        <v>531</v>
      </c>
      <c r="F2969" s="3" t="s">
        <v>532</v>
      </c>
      <c r="G2969" s="3" t="s">
        <v>21</v>
      </c>
      <c r="H2969" s="2" t="s">
        <v>22</v>
      </c>
      <c r="I2969" s="2" t="s">
        <v>6403</v>
      </c>
      <c r="J2969" s="3" t="str">
        <f>HYPERLINK("https://www.boe.es/gazeta/dias/1833/05/09/pdfs/GMD-1833-57.pdf#page=4","Abrir facsímil")</f>
        <v>Abrir facsímil</v>
      </c>
      <c r="K2969" s="3" t="s">
        <v>24</v>
      </c>
    </row>
    <row r="2970" spans="1:11" ht="42" customHeight="1">
      <c r="A2970" s="2" t="s">
        <v>6404</v>
      </c>
      <c r="B2970" s="2" t="s">
        <v>6405</v>
      </c>
      <c r="C2970" s="2" t="s">
        <v>33</v>
      </c>
      <c r="D2970" s="2" t="s">
        <v>34</v>
      </c>
      <c r="E2970" s="5" t="s">
        <v>61</v>
      </c>
      <c r="F2970" s="3" t="s">
        <v>62</v>
      </c>
      <c r="G2970" s="3" t="s">
        <v>56</v>
      </c>
      <c r="H2970" s="2" t="s">
        <v>22</v>
      </c>
      <c r="I2970" s="2" t="s">
        <v>6406</v>
      </c>
      <c r="J2970" s="3" t="str">
        <f>HYPERLINK("https://www.boe.es/gazeta/dias/1833/10/15/pdfs/GMD-1833-126.pdf#page=1","Abrir facsímil")</f>
        <v>Abrir facsímil</v>
      </c>
      <c r="K2970" s="3" t="s">
        <v>24</v>
      </c>
    </row>
    <row r="2971" spans="1:11" ht="42" customHeight="1">
      <c r="A2971" s="2" t="s">
        <v>6407</v>
      </c>
      <c r="B2971" s="2" t="s">
        <v>6407</v>
      </c>
      <c r="C2971" s="2" t="s">
        <v>17</v>
      </c>
      <c r="D2971" s="2" t="s">
        <v>18</v>
      </c>
      <c r="E2971" s="5" t="s">
        <v>35</v>
      </c>
      <c r="F2971" s="3" t="s">
        <v>36</v>
      </c>
      <c r="G2971" s="3" t="s">
        <v>127</v>
      </c>
      <c r="H2971" s="2" t="s">
        <v>22</v>
      </c>
      <c r="I2971" s="2" t="s">
        <v>6408</v>
      </c>
      <c r="J2971" s="3" t="str">
        <f>HYPERLINK("https://www.boe.es/gazeta/dias/1833/02/28/pdfs/GMD-1833-26.pdf#page=5","Abrir facsímil")</f>
        <v>Abrir facsímil</v>
      </c>
      <c r="K2971" s="3" t="s">
        <v>24</v>
      </c>
    </row>
    <row r="2972" spans="1:11" ht="42" customHeight="1">
      <c r="A2972" s="2" t="s">
        <v>6407</v>
      </c>
      <c r="B2972" s="2" t="s">
        <v>6407</v>
      </c>
      <c r="C2972" s="2" t="s">
        <v>33</v>
      </c>
      <c r="D2972" s="2" t="s">
        <v>34</v>
      </c>
      <c r="E2972" s="5" t="s">
        <v>213</v>
      </c>
      <c r="F2972" s="3" t="s">
        <v>214</v>
      </c>
      <c r="G2972" s="3" t="s">
        <v>89</v>
      </c>
      <c r="H2972" s="2" t="s">
        <v>22</v>
      </c>
      <c r="I2972" s="2" t="s">
        <v>6409</v>
      </c>
      <c r="J2972" s="3" t="str">
        <f>HYPERLINK("https://www.boe.es/gazeta/dias/1833/08/17/pdfs/GMD-1833-100.pdf#page=3","Abrir facsímil")</f>
        <v>Abrir facsímil</v>
      </c>
      <c r="K2972" s="3" t="s">
        <v>24</v>
      </c>
    </row>
    <row r="2973" spans="1:11" ht="42" customHeight="1">
      <c r="A2973" s="2" t="s">
        <v>6407</v>
      </c>
      <c r="B2973" s="2" t="s">
        <v>6407</v>
      </c>
      <c r="C2973" s="2" t="s">
        <v>17</v>
      </c>
      <c r="D2973" s="2" t="s">
        <v>18</v>
      </c>
      <c r="E2973" s="5" t="s">
        <v>1165</v>
      </c>
      <c r="F2973" s="3" t="s">
        <v>1166</v>
      </c>
      <c r="G2973" s="3" t="s">
        <v>21</v>
      </c>
      <c r="H2973" s="2" t="s">
        <v>22</v>
      </c>
      <c r="I2973" s="2" t="s">
        <v>6410</v>
      </c>
      <c r="J2973" s="3" t="str">
        <f>HYPERLINK("https://www.boe.es/gazeta/dias/1833/09/12/pdfs/GMD-1833-111.pdf#page=4","Abrir facsímil")</f>
        <v>Abrir facsímil</v>
      </c>
      <c r="K2973" s="3" t="s">
        <v>24</v>
      </c>
    </row>
    <row r="2974" spans="1:11" ht="42" customHeight="1">
      <c r="A2974" s="2" t="s">
        <v>6407</v>
      </c>
      <c r="B2974" s="2" t="s">
        <v>6407</v>
      </c>
      <c r="C2974" s="2" t="s">
        <v>33</v>
      </c>
      <c r="D2974" s="2" t="s">
        <v>34</v>
      </c>
      <c r="E2974" s="5" t="s">
        <v>623</v>
      </c>
      <c r="F2974" s="3" t="s">
        <v>624</v>
      </c>
      <c r="G2974" s="3" t="s">
        <v>127</v>
      </c>
      <c r="H2974" s="2" t="s">
        <v>22</v>
      </c>
      <c r="I2974" s="2" t="s">
        <v>6411</v>
      </c>
      <c r="J2974" s="3" t="str">
        <f>HYPERLINK("https://www.boe.es/gazeta/dias/1833/09/17/pdfs/GMD-1833-113.pdf#page=5","Abrir facsímil")</f>
        <v>Abrir facsímil</v>
      </c>
      <c r="K2974" s="3" t="s">
        <v>24</v>
      </c>
    </row>
    <row r="2975" spans="1:11" ht="42" customHeight="1">
      <c r="A2975" s="2" t="s">
        <v>6412</v>
      </c>
      <c r="B2975" s="2" t="s">
        <v>6413</v>
      </c>
      <c r="C2975" s="2" t="s">
        <v>49</v>
      </c>
      <c r="D2975" s="2" t="s">
        <v>50</v>
      </c>
      <c r="E2975" s="5" t="s">
        <v>1083</v>
      </c>
      <c r="F2975" s="3" t="s">
        <v>1084</v>
      </c>
      <c r="G2975" s="3" t="s">
        <v>21</v>
      </c>
      <c r="H2975" s="2" t="s">
        <v>22</v>
      </c>
      <c r="I2975" s="2" t="s">
        <v>6414</v>
      </c>
      <c r="J2975" s="3" t="str">
        <f>HYPERLINK("https://www.boe.es/gazeta/dias/1833/07/11/pdfs/GMD-1833-84.pdf#page=4","Abrir facsímil")</f>
        <v>Abrir facsímil</v>
      </c>
      <c r="K2975" s="3" t="s">
        <v>24</v>
      </c>
    </row>
    <row r="2976" spans="1:11" ht="42" customHeight="1">
      <c r="A2976" s="2" t="s">
        <v>6415</v>
      </c>
      <c r="B2976" s="2" t="s">
        <v>6415</v>
      </c>
      <c r="C2976" s="2" t="s">
        <v>33</v>
      </c>
      <c r="D2976" s="2" t="s">
        <v>34</v>
      </c>
      <c r="E2976" s="5" t="s">
        <v>251</v>
      </c>
      <c r="F2976" s="3" t="s">
        <v>252</v>
      </c>
      <c r="G2976" s="3" t="s">
        <v>37</v>
      </c>
      <c r="H2976" s="2" t="s">
        <v>22</v>
      </c>
      <c r="I2976" s="2" t="s">
        <v>6416</v>
      </c>
      <c r="J2976" s="3" t="str">
        <f>HYPERLINK("https://www.boe.es/gazeta/dias/1833/06/08/pdfs/GMD-1833-70.pdf#page=2","Abrir facsímil")</f>
        <v>Abrir facsímil</v>
      </c>
      <c r="K2976" s="3" t="s">
        <v>24</v>
      </c>
    </row>
    <row r="2977" spans="1:11" ht="42" customHeight="1">
      <c r="A2977" s="2" t="s">
        <v>6415</v>
      </c>
      <c r="B2977" s="2" t="s">
        <v>6415</v>
      </c>
      <c r="C2977" s="2" t="s">
        <v>33</v>
      </c>
      <c r="D2977" s="2" t="s">
        <v>34</v>
      </c>
      <c r="E2977" s="5" t="s">
        <v>1165</v>
      </c>
      <c r="F2977" s="3" t="s">
        <v>1166</v>
      </c>
      <c r="G2977" s="3" t="s">
        <v>21</v>
      </c>
      <c r="H2977" s="2" t="s">
        <v>22</v>
      </c>
      <c r="I2977" s="2" t="s">
        <v>6417</v>
      </c>
      <c r="J2977" s="3" t="str">
        <f>HYPERLINK("https://www.boe.es/gazeta/dias/1833/09/12/pdfs/GMD-1833-111.pdf#page=4","Abrir facsímil")</f>
        <v>Abrir facsímil</v>
      </c>
      <c r="K2977" s="3" t="s">
        <v>24</v>
      </c>
    </row>
    <row r="2978" spans="1:11" ht="42" customHeight="1">
      <c r="A2978" s="2" t="s">
        <v>6418</v>
      </c>
      <c r="B2978" s="2" t="s">
        <v>6419</v>
      </c>
      <c r="C2978" s="2" t="s">
        <v>207</v>
      </c>
      <c r="D2978" s="2" t="s">
        <v>18</v>
      </c>
      <c r="E2978" s="5" t="s">
        <v>83</v>
      </c>
      <c r="F2978" s="3" t="s">
        <v>84</v>
      </c>
      <c r="G2978" s="3" t="s">
        <v>1098</v>
      </c>
      <c r="H2978" s="2" t="s">
        <v>38</v>
      </c>
      <c r="I2978" s="2" t="s">
        <v>6420</v>
      </c>
      <c r="J2978" s="3" t="str">
        <f>HYPERLINK("https://www.boe.es/gazeta/dias/1833/02/23/pdfs/GMD-1833-24.pdf#page=6","Abrir facsímil")</f>
        <v>Abrir facsímil</v>
      </c>
      <c r="K2978" s="3" t="s">
        <v>40</v>
      </c>
    </row>
    <row r="2979" spans="1:11" ht="42" customHeight="1">
      <c r="A2979" s="2" t="s">
        <v>6421</v>
      </c>
      <c r="B2979" s="2" t="s">
        <v>6421</v>
      </c>
      <c r="C2979" s="2" t="s">
        <v>33</v>
      </c>
      <c r="D2979" s="2" t="s">
        <v>34</v>
      </c>
      <c r="E2979" s="5" t="s">
        <v>528</v>
      </c>
      <c r="F2979" s="3" t="s">
        <v>529</v>
      </c>
      <c r="G2979" s="3" t="s">
        <v>21</v>
      </c>
      <c r="H2979" s="2" t="s">
        <v>22</v>
      </c>
      <c r="I2979" s="2" t="s">
        <v>6422</v>
      </c>
      <c r="J2979" s="3" t="str">
        <f>HYPERLINK("https://www.boe.es/gazeta/dias/1833/05/04/pdfs/GMD-1833-55.pdf#page=4","Abrir facsímil")</f>
        <v>Abrir facsímil</v>
      </c>
      <c r="K2979" s="3" t="s">
        <v>24</v>
      </c>
    </row>
    <row r="2980" spans="1:11" ht="42" customHeight="1">
      <c r="A2980" s="2" t="s">
        <v>6423</v>
      </c>
      <c r="B2980" s="2" t="s">
        <v>6423</v>
      </c>
      <c r="C2980" s="2" t="s">
        <v>33</v>
      </c>
      <c r="D2980" s="2" t="s">
        <v>34</v>
      </c>
      <c r="E2980" s="5" t="s">
        <v>558</v>
      </c>
      <c r="F2980" s="3" t="s">
        <v>559</v>
      </c>
      <c r="G2980" s="3" t="s">
        <v>37</v>
      </c>
      <c r="H2980" s="2" t="s">
        <v>22</v>
      </c>
      <c r="I2980" s="2" t="s">
        <v>6424</v>
      </c>
      <c r="J2980" s="3" t="str">
        <f>HYPERLINK("https://www.boe.es/gazeta/dias/1833/07/16/pdfs/GMD-1833-86.pdf#page=2","Abrir facsímil")</f>
        <v>Abrir facsímil</v>
      </c>
      <c r="K2980" s="3" t="s">
        <v>24</v>
      </c>
    </row>
    <row r="2981" spans="1:11" ht="42" customHeight="1">
      <c r="A2981" s="2" t="s">
        <v>6425</v>
      </c>
      <c r="B2981" s="2" t="s">
        <v>6426</v>
      </c>
      <c r="C2981" s="2" t="s">
        <v>26</v>
      </c>
      <c r="D2981" s="2" t="s">
        <v>18</v>
      </c>
      <c r="E2981" s="5" t="s">
        <v>1360</v>
      </c>
      <c r="F2981" s="3" t="s">
        <v>1361</v>
      </c>
      <c r="G2981" s="3" t="s">
        <v>21</v>
      </c>
      <c r="H2981" s="2" t="s">
        <v>22</v>
      </c>
      <c r="I2981" s="2" t="s">
        <v>6427</v>
      </c>
      <c r="J2981" s="3" t="str">
        <f>HYPERLINK("https://www.boe.es/gazeta/dias/1833/08/24/pdfs/GMD-1833-103.pdf#page=4","Abrir facsímil")</f>
        <v>Abrir facsímil</v>
      </c>
      <c r="K2981" s="3" t="s">
        <v>24</v>
      </c>
    </row>
    <row r="2982" spans="1:11" ht="42" customHeight="1">
      <c r="A2982" s="2" t="s">
        <v>6428</v>
      </c>
      <c r="B2982" s="2" t="s">
        <v>6429</v>
      </c>
      <c r="C2982" s="2" t="s">
        <v>33</v>
      </c>
      <c r="D2982" s="2" t="s">
        <v>34</v>
      </c>
      <c r="E2982" s="5" t="s">
        <v>596</v>
      </c>
      <c r="F2982" s="3" t="s">
        <v>597</v>
      </c>
      <c r="G2982" s="3" t="s">
        <v>89</v>
      </c>
      <c r="H2982" s="2" t="s">
        <v>38</v>
      </c>
      <c r="I2982" s="2" t="s">
        <v>6430</v>
      </c>
      <c r="J2982" s="3" t="str">
        <f>HYPERLINK("https://www.boe.es/gazeta/dias/1833/10/29/pdfs/GMD-1833-134.pdf#page=3","Abrir facsímil")</f>
        <v>Abrir facsímil</v>
      </c>
      <c r="K2982" s="3" t="s">
        <v>40</v>
      </c>
    </row>
    <row r="2983" spans="1:11" ht="42" customHeight="1">
      <c r="A2983" s="2" t="s">
        <v>6431</v>
      </c>
      <c r="B2983" s="2" t="s">
        <v>6431</v>
      </c>
      <c r="C2983" s="2" t="s">
        <v>26</v>
      </c>
      <c r="D2983" s="2" t="s">
        <v>18</v>
      </c>
      <c r="E2983" s="5" t="s">
        <v>61</v>
      </c>
      <c r="F2983" s="3" t="s">
        <v>62</v>
      </c>
      <c r="G2983" s="3" t="s">
        <v>89</v>
      </c>
      <c r="H2983" s="2" t="s">
        <v>22</v>
      </c>
      <c r="I2983" s="2" t="s">
        <v>6432</v>
      </c>
      <c r="J2983" s="3" t="str">
        <f>HYPERLINK("https://www.boe.es/gazeta/dias/1833/10/15/pdfs/GMD-1833-126.pdf#page=3","Abrir facsímil")</f>
        <v>Abrir facsímil</v>
      </c>
      <c r="K2983" s="3" t="s">
        <v>24</v>
      </c>
    </row>
    <row r="2984" spans="1:11" ht="42" customHeight="1">
      <c r="A2984" s="2" t="s">
        <v>6433</v>
      </c>
      <c r="B2984" s="2" t="s">
        <v>6433</v>
      </c>
      <c r="C2984" s="2" t="s">
        <v>33</v>
      </c>
      <c r="D2984" s="2" t="s">
        <v>34</v>
      </c>
      <c r="E2984" s="5" t="s">
        <v>3103</v>
      </c>
      <c r="F2984" s="3" t="s">
        <v>3104</v>
      </c>
      <c r="G2984" s="3" t="s">
        <v>56</v>
      </c>
      <c r="H2984" s="2" t="s">
        <v>22</v>
      </c>
      <c r="I2984" s="2" t="s">
        <v>6434</v>
      </c>
      <c r="J2984" s="3" t="str">
        <f>HYPERLINK("https://www.boe.es/gazeta/dias/1833/09/10/pdfs/GMD-1833-110.pdf#page=1","Abrir facsímil")</f>
        <v>Abrir facsímil</v>
      </c>
      <c r="K2984" s="3" t="s">
        <v>24</v>
      </c>
    </row>
    <row r="2985" spans="1:11" ht="42" customHeight="1">
      <c r="A2985" s="2" t="s">
        <v>6435</v>
      </c>
      <c r="B2985" s="2" t="s">
        <v>6435</v>
      </c>
      <c r="C2985" s="2" t="s">
        <v>17</v>
      </c>
      <c r="D2985" s="2" t="s">
        <v>18</v>
      </c>
      <c r="E2985" s="5" t="s">
        <v>35</v>
      </c>
      <c r="F2985" s="3" t="s">
        <v>36</v>
      </c>
      <c r="G2985" s="3" t="s">
        <v>127</v>
      </c>
      <c r="H2985" s="2" t="s">
        <v>22</v>
      </c>
      <c r="I2985" s="2" t="s">
        <v>6436</v>
      </c>
      <c r="J2985" s="3" t="str">
        <f>HYPERLINK("https://www.boe.es/gazeta/dias/1833/02/28/pdfs/GMD-1833-26.pdf#page=5","Abrir facsímil")</f>
        <v>Abrir facsímil</v>
      </c>
      <c r="K2985" s="3" t="s">
        <v>24</v>
      </c>
    </row>
    <row r="2986" spans="1:11" ht="42" customHeight="1">
      <c r="A2986" s="2" t="s">
        <v>6437</v>
      </c>
      <c r="B2986" s="2" t="s">
        <v>6437</v>
      </c>
      <c r="C2986" s="2" t="s">
        <v>49</v>
      </c>
      <c r="D2986" s="2" t="s">
        <v>50</v>
      </c>
      <c r="E2986" s="5" t="s">
        <v>1107</v>
      </c>
      <c r="F2986" s="3" t="s">
        <v>1108</v>
      </c>
      <c r="G2986" s="3" t="s">
        <v>37</v>
      </c>
      <c r="H2986" s="2" t="s">
        <v>22</v>
      </c>
      <c r="I2986" s="2" t="s">
        <v>6438</v>
      </c>
      <c r="J2986" s="3" t="str">
        <f>HYPERLINK("https://www.boe.es/gazeta/dias/1833/03/21/pdfs/GMD-1833-35.pdf#page=2","Abrir facsímil")</f>
        <v>Abrir facsímil</v>
      </c>
      <c r="K2986" s="3" t="s">
        <v>24</v>
      </c>
    </row>
    <row r="2987" spans="1:11" ht="42" customHeight="1">
      <c r="A2987" s="2" t="s">
        <v>6435</v>
      </c>
      <c r="B2987" s="2" t="s">
        <v>6435</v>
      </c>
      <c r="C2987" s="2" t="s">
        <v>33</v>
      </c>
      <c r="D2987" s="2" t="s">
        <v>34</v>
      </c>
      <c r="E2987" s="5" t="s">
        <v>369</v>
      </c>
      <c r="F2987" s="3" t="s">
        <v>370</v>
      </c>
      <c r="G2987" s="3" t="s">
        <v>89</v>
      </c>
      <c r="H2987" s="2" t="s">
        <v>22</v>
      </c>
      <c r="I2987" s="2" t="s">
        <v>6439</v>
      </c>
      <c r="J2987" s="3" t="str">
        <f>HYPERLINK("https://www.boe.es/gazeta/dias/1833/07/27/pdfs/GMD-1833-91.pdf#page=3","Abrir facsímil")</f>
        <v>Abrir facsímil</v>
      </c>
      <c r="K2987" s="3" t="s">
        <v>24</v>
      </c>
    </row>
    <row r="2988" spans="1:11" ht="42" customHeight="1">
      <c r="A2988" s="2" t="s">
        <v>6440</v>
      </c>
      <c r="B2988" s="2" t="s">
        <v>6440</v>
      </c>
      <c r="C2988" s="2" t="s">
        <v>33</v>
      </c>
      <c r="D2988" s="2" t="s">
        <v>34</v>
      </c>
      <c r="E2988" s="5" t="s">
        <v>3587</v>
      </c>
      <c r="F2988" s="3" t="s">
        <v>3588</v>
      </c>
      <c r="G2988" s="3" t="s">
        <v>3589</v>
      </c>
      <c r="H2988" s="2" t="s">
        <v>22</v>
      </c>
      <c r="I2988" s="2" t="s">
        <v>6441</v>
      </c>
      <c r="J2988" s="3" t="str">
        <f>HYPERLINK("https://www.boe.es/gazeta/dias/1833/01/17/pdfs/GMD-1833-8.pdf#page=3","Abrir facsímil")</f>
        <v>Abrir facsímil</v>
      </c>
      <c r="K2988" s="3" t="s">
        <v>24</v>
      </c>
    </row>
    <row r="2989" spans="1:11" ht="42" customHeight="1">
      <c r="A2989" s="2" t="s">
        <v>6440</v>
      </c>
      <c r="B2989" s="2" t="s">
        <v>6440</v>
      </c>
      <c r="C2989" s="2" t="s">
        <v>33</v>
      </c>
      <c r="D2989" s="2" t="s">
        <v>34</v>
      </c>
      <c r="E2989" s="5" t="s">
        <v>377</v>
      </c>
      <c r="F2989" s="3" t="s">
        <v>378</v>
      </c>
      <c r="G2989" s="3" t="s">
        <v>127</v>
      </c>
      <c r="H2989" s="2" t="s">
        <v>22</v>
      </c>
      <c r="I2989" s="2" t="s">
        <v>6442</v>
      </c>
      <c r="J2989" s="3" t="str">
        <f>HYPERLINK("https://www.boe.es/gazeta/dias/1833/02/05/pdfs/GMD-1833-16.pdf#page=5","Abrir facsímil")</f>
        <v>Abrir facsímil</v>
      </c>
      <c r="K2989" s="3" t="s">
        <v>24</v>
      </c>
    </row>
    <row r="2990" spans="1:11" ht="42" customHeight="1">
      <c r="A2990" s="2" t="s">
        <v>6440</v>
      </c>
      <c r="B2990" s="2" t="s">
        <v>6440</v>
      </c>
      <c r="C2990" s="2" t="s">
        <v>49</v>
      </c>
      <c r="D2990" s="2" t="s">
        <v>50</v>
      </c>
      <c r="E2990" s="5" t="s">
        <v>414</v>
      </c>
      <c r="F2990" s="3" t="s">
        <v>415</v>
      </c>
      <c r="G2990" s="3" t="s">
        <v>21</v>
      </c>
      <c r="H2990" s="2" t="s">
        <v>22</v>
      </c>
      <c r="I2990" s="2" t="s">
        <v>6443</v>
      </c>
      <c r="J2990" s="3" t="str">
        <f>HYPERLINK("https://www.boe.es/gazeta/dias/1833/03/02/pdfs/GMD-1833-27.pdf#page=4","Abrir facsímil")</f>
        <v>Abrir facsímil</v>
      </c>
      <c r="K2990" s="3" t="s">
        <v>24</v>
      </c>
    </row>
    <row r="2991" spans="1:11" ht="42" customHeight="1">
      <c r="A2991" s="2" t="s">
        <v>6440</v>
      </c>
      <c r="B2991" s="2" t="s">
        <v>6440</v>
      </c>
      <c r="C2991" s="2" t="s">
        <v>49</v>
      </c>
      <c r="D2991" s="2" t="s">
        <v>50</v>
      </c>
      <c r="E2991" s="5" t="s">
        <v>1411</v>
      </c>
      <c r="F2991" s="3" t="s">
        <v>1412</v>
      </c>
      <c r="G2991" s="3" t="s">
        <v>89</v>
      </c>
      <c r="H2991" s="2" t="s">
        <v>22</v>
      </c>
      <c r="I2991" s="2" t="s">
        <v>6444</v>
      </c>
      <c r="J2991" s="3" t="str">
        <f>HYPERLINK("https://www.boe.es/gazeta/dias/1833/03/05/pdfs/GMD-1833-28.pdf#page=3","Abrir facsímil")</f>
        <v>Abrir facsímil</v>
      </c>
      <c r="K2991" s="3" t="s">
        <v>24</v>
      </c>
    </row>
    <row r="2992" spans="1:11" ht="42" customHeight="1">
      <c r="A2992" s="2" t="s">
        <v>6440</v>
      </c>
      <c r="B2992" s="2" t="s">
        <v>6440</v>
      </c>
      <c r="C2992" s="2" t="s">
        <v>33</v>
      </c>
      <c r="D2992" s="2" t="s">
        <v>34</v>
      </c>
      <c r="E2992" s="5" t="s">
        <v>854</v>
      </c>
      <c r="F2992" s="3" t="s">
        <v>855</v>
      </c>
      <c r="G2992" s="3" t="s">
        <v>21</v>
      </c>
      <c r="H2992" s="2" t="s">
        <v>22</v>
      </c>
      <c r="I2992" s="2" t="s">
        <v>6445</v>
      </c>
      <c r="J2992" s="3" t="str">
        <f>HYPERLINK("https://www.boe.es/gazeta/dias/1833/04/13/pdfs/GMD-1833-46.pdf#page=4","Abrir facsímil")</f>
        <v>Abrir facsímil</v>
      </c>
      <c r="K2992" s="3" t="s">
        <v>24</v>
      </c>
    </row>
    <row r="2993" spans="1:11" ht="42" customHeight="1">
      <c r="A2993" s="2" t="s">
        <v>6440</v>
      </c>
      <c r="B2993" s="2" t="s">
        <v>6440</v>
      </c>
      <c r="C2993" s="2" t="s">
        <v>33</v>
      </c>
      <c r="D2993" s="2" t="s">
        <v>34</v>
      </c>
      <c r="E2993" s="5" t="s">
        <v>1125</v>
      </c>
      <c r="F2993" s="3" t="s">
        <v>1126</v>
      </c>
      <c r="G2993" s="3" t="s">
        <v>56</v>
      </c>
      <c r="H2993" s="2" t="s">
        <v>22</v>
      </c>
      <c r="I2993" s="2" t="s">
        <v>6446</v>
      </c>
      <c r="J2993" s="3" t="str">
        <f>HYPERLINK("https://www.boe.es/gazeta/dias/1833/04/30/pdfs/GMD-1833-53.pdf#page=1","Abrir facsímil")</f>
        <v>Abrir facsímil</v>
      </c>
      <c r="K2993" s="3" t="s">
        <v>24</v>
      </c>
    </row>
    <row r="2994" spans="1:11" ht="42" customHeight="1">
      <c r="A2994" s="2" t="s">
        <v>6440</v>
      </c>
      <c r="B2994" s="2" t="s">
        <v>6440</v>
      </c>
      <c r="C2994" s="2" t="s">
        <v>33</v>
      </c>
      <c r="D2994" s="2" t="s">
        <v>34</v>
      </c>
      <c r="E2994" s="5" t="s">
        <v>54</v>
      </c>
      <c r="F2994" s="3" t="s">
        <v>55</v>
      </c>
      <c r="G2994" s="3" t="s">
        <v>1708</v>
      </c>
      <c r="H2994" s="2" t="s">
        <v>22</v>
      </c>
      <c r="I2994" s="2" t="s">
        <v>6447</v>
      </c>
      <c r="J2994" s="3" t="str">
        <f>HYPERLINK("https://www.boe.es/gazeta/dias/1833/05/11/pdfs/GMD-1833-58.pdf#page=4","Abrir facsímil")</f>
        <v>Abrir facsímil</v>
      </c>
      <c r="K2994" s="3" t="s">
        <v>24</v>
      </c>
    </row>
    <row r="2995" spans="1:11" ht="42" customHeight="1">
      <c r="A2995" s="2" t="s">
        <v>6440</v>
      </c>
      <c r="B2995" s="2" t="s">
        <v>6440</v>
      </c>
      <c r="C2995" s="2" t="s">
        <v>33</v>
      </c>
      <c r="D2995" s="2" t="s">
        <v>34</v>
      </c>
      <c r="E2995" s="5" t="s">
        <v>394</v>
      </c>
      <c r="F2995" s="3" t="s">
        <v>395</v>
      </c>
      <c r="G2995" s="3" t="s">
        <v>396</v>
      </c>
      <c r="H2995" s="2" t="s">
        <v>22</v>
      </c>
      <c r="I2995" s="2" t="s">
        <v>6448</v>
      </c>
      <c r="J2995" s="3" t="str">
        <f>HYPERLINK("https://www.boe.es/gazeta/dias/1833/05/30/pdfs/GMD-1833-66.pdf#page=2","Abrir facsímil")</f>
        <v>Abrir facsímil</v>
      </c>
      <c r="K2995" s="3" t="s">
        <v>24</v>
      </c>
    </row>
    <row r="2996" spans="1:11" ht="42" customHeight="1">
      <c r="A2996" s="2" t="s">
        <v>6440</v>
      </c>
      <c r="B2996" s="2" t="s">
        <v>6440</v>
      </c>
      <c r="C2996" s="2" t="s">
        <v>17</v>
      </c>
      <c r="D2996" s="2" t="s">
        <v>18</v>
      </c>
      <c r="E2996" s="5" t="s">
        <v>102</v>
      </c>
      <c r="F2996" s="3" t="s">
        <v>103</v>
      </c>
      <c r="G2996" s="3" t="s">
        <v>37</v>
      </c>
      <c r="H2996" s="2" t="s">
        <v>22</v>
      </c>
      <c r="I2996" s="2" t="s">
        <v>6449</v>
      </c>
      <c r="J2996" s="3" t="str">
        <f>HYPERLINK("https://www.boe.es/gazeta/dias/1833/06/18/pdfs/GMD-1833-74.pdf#page=2","Abrir facsímil")</f>
        <v>Abrir facsímil</v>
      </c>
      <c r="K2996" s="3" t="s">
        <v>24</v>
      </c>
    </row>
    <row r="2997" spans="1:11" ht="42" customHeight="1">
      <c r="A2997" s="2" t="s">
        <v>6440</v>
      </c>
      <c r="B2997" s="2" t="s">
        <v>6440</v>
      </c>
      <c r="C2997" s="2" t="s">
        <v>207</v>
      </c>
      <c r="D2997" s="2" t="s">
        <v>18</v>
      </c>
      <c r="E2997" s="5" t="s">
        <v>95</v>
      </c>
      <c r="F2997" s="3" t="s">
        <v>96</v>
      </c>
      <c r="G2997" s="3" t="s">
        <v>21</v>
      </c>
      <c r="H2997" s="2" t="s">
        <v>22</v>
      </c>
      <c r="I2997" s="2" t="s">
        <v>6450</v>
      </c>
      <c r="J2997" s="3" t="str">
        <f>HYPERLINK("https://www.boe.es/gazeta/dias/1833/06/20/pdfs/GMD-1833-75.pdf#page=4","Abrir facsímil")</f>
        <v>Abrir facsímil</v>
      </c>
      <c r="K2997" s="3" t="s">
        <v>24</v>
      </c>
    </row>
    <row r="2998" spans="1:11" ht="42" customHeight="1">
      <c r="A2998" s="2" t="s">
        <v>6440</v>
      </c>
      <c r="B2998" s="2" t="s">
        <v>6440</v>
      </c>
      <c r="C2998" s="2" t="s">
        <v>33</v>
      </c>
      <c r="D2998" s="2" t="s">
        <v>34</v>
      </c>
      <c r="E2998" s="5" t="s">
        <v>554</v>
      </c>
      <c r="F2998" s="3" t="s">
        <v>555</v>
      </c>
      <c r="G2998" s="3" t="s">
        <v>89</v>
      </c>
      <c r="H2998" s="2" t="s">
        <v>22</v>
      </c>
      <c r="I2998" s="2" t="s">
        <v>6451</v>
      </c>
      <c r="J2998" s="3" t="str">
        <f>HYPERLINK("https://www.boe.es/gazeta/dias/1833/06/29/pdfs/GMD-1833-79.pdf#page=3","Abrir facsímil")</f>
        <v>Abrir facsímil</v>
      </c>
      <c r="K2998" s="3" t="s">
        <v>24</v>
      </c>
    </row>
    <row r="2999" spans="1:11" ht="42" customHeight="1">
      <c r="A2999" s="2" t="s">
        <v>6440</v>
      </c>
      <c r="B2999" s="2" t="s">
        <v>6440</v>
      </c>
      <c r="C2999" s="2" t="s">
        <v>26</v>
      </c>
      <c r="D2999" s="2" t="s">
        <v>18</v>
      </c>
      <c r="E2999" s="5" t="s">
        <v>186</v>
      </c>
      <c r="F2999" s="3" t="s">
        <v>187</v>
      </c>
      <c r="G2999" s="3" t="s">
        <v>21</v>
      </c>
      <c r="H2999" s="2" t="s">
        <v>22</v>
      </c>
      <c r="I2999" s="2" t="s">
        <v>6452</v>
      </c>
      <c r="J2999" s="3" t="str">
        <f>HYPERLINK("https://www.boe.es/gazeta/dias/1833/07/02/pdfs/GMD-1833-80.pdf#page=4","Abrir facsímil")</f>
        <v>Abrir facsímil</v>
      </c>
      <c r="K2999" s="3" t="s">
        <v>24</v>
      </c>
    </row>
    <row r="3000" spans="1:11" ht="42" customHeight="1">
      <c r="A3000" s="2" t="s">
        <v>6440</v>
      </c>
      <c r="B3000" s="2" t="s">
        <v>6440</v>
      </c>
      <c r="C3000" s="2" t="s">
        <v>33</v>
      </c>
      <c r="D3000" s="2" t="s">
        <v>34</v>
      </c>
      <c r="E3000" s="5" t="s">
        <v>739</v>
      </c>
      <c r="F3000" s="3" t="s">
        <v>740</v>
      </c>
      <c r="G3000" s="3" t="s">
        <v>21</v>
      </c>
      <c r="H3000" s="2" t="s">
        <v>22</v>
      </c>
      <c r="I3000" s="2" t="s">
        <v>6453</v>
      </c>
      <c r="J3000" s="3" t="str">
        <f>HYPERLINK("https://www.boe.es/gazeta/dias/1833/07/06/pdfs/GMD-1833-82.pdf#page=4","Abrir facsímil")</f>
        <v>Abrir facsímil</v>
      </c>
      <c r="K3000" s="3" t="s">
        <v>24</v>
      </c>
    </row>
    <row r="3001" spans="1:11" ht="42" customHeight="1">
      <c r="A3001" s="2" t="s">
        <v>6440</v>
      </c>
      <c r="B3001" s="2" t="s">
        <v>6440</v>
      </c>
      <c r="C3001" s="2" t="s">
        <v>26</v>
      </c>
      <c r="D3001" s="2" t="s">
        <v>18</v>
      </c>
      <c r="E3001" s="5" t="s">
        <v>659</v>
      </c>
      <c r="F3001" s="3" t="s">
        <v>660</v>
      </c>
      <c r="G3001" s="3" t="s">
        <v>21</v>
      </c>
      <c r="H3001" s="2" t="s">
        <v>22</v>
      </c>
      <c r="I3001" s="2" t="s">
        <v>6454</v>
      </c>
      <c r="J3001" s="3" t="str">
        <f>HYPERLINK("https://www.boe.es/gazeta/dias/1833/07/09/pdfs/GMD-1833-83.pdf#page=4","Abrir facsímil")</f>
        <v>Abrir facsímil</v>
      </c>
      <c r="K3001" s="3" t="s">
        <v>24</v>
      </c>
    </row>
    <row r="3002" spans="1:11" ht="42" customHeight="1">
      <c r="A3002" s="2" t="s">
        <v>6440</v>
      </c>
      <c r="B3002" s="2" t="s">
        <v>6440</v>
      </c>
      <c r="C3002" s="2" t="s">
        <v>33</v>
      </c>
      <c r="D3002" s="2" t="s">
        <v>34</v>
      </c>
      <c r="E3002" s="5" t="s">
        <v>352</v>
      </c>
      <c r="F3002" s="3" t="s">
        <v>353</v>
      </c>
      <c r="G3002" s="3" t="s">
        <v>89</v>
      </c>
      <c r="H3002" s="2" t="s">
        <v>22</v>
      </c>
      <c r="I3002" s="2" t="s">
        <v>6455</v>
      </c>
      <c r="J3002" s="3" t="str">
        <f>HYPERLINK("https://www.boe.es/gazeta/dias/1833/07/13/pdfs/GMD-1833-85.pdf#page=3","Abrir facsímil")</f>
        <v>Abrir facsímil</v>
      </c>
      <c r="K3002" s="3" t="s">
        <v>24</v>
      </c>
    </row>
    <row r="3003" spans="1:11" ht="42" customHeight="1">
      <c r="A3003" s="2" t="s">
        <v>6440</v>
      </c>
      <c r="B3003" s="2" t="s">
        <v>6440</v>
      </c>
      <c r="C3003" s="2" t="s">
        <v>297</v>
      </c>
      <c r="D3003" s="2" t="s">
        <v>18</v>
      </c>
      <c r="E3003" s="5" t="s">
        <v>352</v>
      </c>
      <c r="F3003" s="3" t="s">
        <v>353</v>
      </c>
      <c r="G3003" s="3" t="s">
        <v>21</v>
      </c>
      <c r="H3003" s="2" t="s">
        <v>22</v>
      </c>
      <c r="I3003" s="2" t="s">
        <v>6456</v>
      </c>
      <c r="J3003" s="3" t="str">
        <f>HYPERLINK("https://www.boe.es/gazeta/dias/1833/07/13/pdfs/GMD-1833-85.pdf#page=4","Abrir facsímil")</f>
        <v>Abrir facsímil</v>
      </c>
      <c r="K3003" s="3" t="s">
        <v>24</v>
      </c>
    </row>
    <row r="3004" spans="1:11" ht="42" customHeight="1">
      <c r="A3004" s="2" t="s">
        <v>6440</v>
      </c>
      <c r="B3004" s="2" t="s">
        <v>6440</v>
      </c>
      <c r="C3004" s="2" t="s">
        <v>33</v>
      </c>
      <c r="D3004" s="2" t="s">
        <v>34</v>
      </c>
      <c r="E3004" s="5" t="s">
        <v>561</v>
      </c>
      <c r="F3004" s="3" t="s">
        <v>562</v>
      </c>
      <c r="G3004" s="3" t="s">
        <v>89</v>
      </c>
      <c r="H3004" s="2" t="s">
        <v>22</v>
      </c>
      <c r="I3004" s="2" t="s">
        <v>6457</v>
      </c>
      <c r="J3004" s="3" t="str">
        <f>HYPERLINK("https://www.boe.es/gazeta/dias/1833/07/20/pdfs/GMD-1833-88.pdf#page=3","Abrir facsímil")</f>
        <v>Abrir facsímil</v>
      </c>
      <c r="K3004" s="3" t="s">
        <v>24</v>
      </c>
    </row>
    <row r="3005" spans="1:11" ht="42" customHeight="1">
      <c r="A3005" s="2" t="s">
        <v>6440</v>
      </c>
      <c r="B3005" s="2" t="s">
        <v>6440</v>
      </c>
      <c r="C3005" s="2" t="s">
        <v>33</v>
      </c>
      <c r="D3005" s="2" t="s">
        <v>34</v>
      </c>
      <c r="E3005" s="5" t="s">
        <v>303</v>
      </c>
      <c r="F3005" s="3" t="s">
        <v>304</v>
      </c>
      <c r="G3005" s="3" t="s">
        <v>89</v>
      </c>
      <c r="H3005" s="2" t="s">
        <v>22</v>
      </c>
      <c r="I3005" s="2" t="s">
        <v>6458</v>
      </c>
      <c r="J3005" s="3" t="str">
        <f>HYPERLINK("https://www.boe.es/gazeta/dias/1833/07/23/pdfs/GMD-1833-89.pdf#page=3","Abrir facsímil")</f>
        <v>Abrir facsímil</v>
      </c>
      <c r="K3005" s="3" t="s">
        <v>24</v>
      </c>
    </row>
    <row r="3006" spans="1:11" ht="42" customHeight="1">
      <c r="A3006" s="2" t="s">
        <v>6440</v>
      </c>
      <c r="B3006" s="2" t="s">
        <v>6440</v>
      </c>
      <c r="C3006" s="2" t="s">
        <v>33</v>
      </c>
      <c r="D3006" s="2" t="s">
        <v>34</v>
      </c>
      <c r="E3006" s="5" t="s">
        <v>369</v>
      </c>
      <c r="F3006" s="3" t="s">
        <v>370</v>
      </c>
      <c r="G3006" s="3" t="s">
        <v>89</v>
      </c>
      <c r="H3006" s="2" t="s">
        <v>22</v>
      </c>
      <c r="I3006" s="2" t="s">
        <v>6459</v>
      </c>
      <c r="J3006" s="3" t="str">
        <f>HYPERLINK("https://www.boe.es/gazeta/dias/1833/07/27/pdfs/GMD-1833-91.pdf#page=3","Abrir facsímil")</f>
        <v>Abrir facsímil</v>
      </c>
      <c r="K3006" s="3" t="s">
        <v>24</v>
      </c>
    </row>
    <row r="3007" spans="1:11" ht="42" customHeight="1">
      <c r="A3007" s="2" t="s">
        <v>6440</v>
      </c>
      <c r="B3007" s="2" t="s">
        <v>6440</v>
      </c>
      <c r="C3007" s="2" t="s">
        <v>17</v>
      </c>
      <c r="D3007" s="2" t="s">
        <v>18</v>
      </c>
      <c r="E3007" s="5" t="s">
        <v>369</v>
      </c>
      <c r="F3007" s="3" t="s">
        <v>370</v>
      </c>
      <c r="G3007" s="3" t="s">
        <v>21</v>
      </c>
      <c r="H3007" s="2" t="s">
        <v>22</v>
      </c>
      <c r="I3007" s="2" t="s">
        <v>6460</v>
      </c>
      <c r="J3007" s="3" t="str">
        <f>HYPERLINK("https://www.boe.es/gazeta/dias/1833/07/27/pdfs/GMD-1833-91.pdf#page=4","Abrir facsímil")</f>
        <v>Abrir facsímil</v>
      </c>
      <c r="K3007" s="3" t="s">
        <v>24</v>
      </c>
    </row>
    <row r="3008" spans="1:11" ht="42" customHeight="1">
      <c r="A3008" s="2" t="s">
        <v>6440</v>
      </c>
      <c r="B3008" s="2" t="s">
        <v>6440</v>
      </c>
      <c r="C3008" s="2" t="s">
        <v>33</v>
      </c>
      <c r="D3008" s="2" t="s">
        <v>34</v>
      </c>
      <c r="E3008" s="5" t="s">
        <v>566</v>
      </c>
      <c r="F3008" s="3" t="s">
        <v>567</v>
      </c>
      <c r="G3008" s="3" t="s">
        <v>56</v>
      </c>
      <c r="H3008" s="2" t="s">
        <v>22</v>
      </c>
      <c r="I3008" s="2" t="s">
        <v>6461</v>
      </c>
      <c r="J3008" s="3" t="str">
        <f>HYPERLINK("https://www.boe.es/gazeta/dias/1833/07/30/pdfs/GMD-1833-92.pdf#page=1","Abrir facsímil")</f>
        <v>Abrir facsímil</v>
      </c>
      <c r="K3008" s="3" t="s">
        <v>24</v>
      </c>
    </row>
    <row r="3009" spans="1:11" ht="42" customHeight="1">
      <c r="A3009" s="2" t="s">
        <v>6440</v>
      </c>
      <c r="B3009" s="2" t="s">
        <v>6440</v>
      </c>
      <c r="C3009" s="2" t="s">
        <v>33</v>
      </c>
      <c r="D3009" s="2" t="s">
        <v>34</v>
      </c>
      <c r="E3009" s="5" t="s">
        <v>566</v>
      </c>
      <c r="F3009" s="3" t="s">
        <v>567</v>
      </c>
      <c r="G3009" s="3" t="s">
        <v>37</v>
      </c>
      <c r="H3009" s="2" t="s">
        <v>22</v>
      </c>
      <c r="I3009" s="2" t="s">
        <v>6462</v>
      </c>
      <c r="J3009" s="3" t="str">
        <f>HYPERLINK("https://www.boe.es/gazeta/dias/1833/07/30/pdfs/GMD-1833-92.pdf#page=2","Abrir facsímil")</f>
        <v>Abrir facsímil</v>
      </c>
      <c r="K3009" s="3" t="s">
        <v>24</v>
      </c>
    </row>
    <row r="3010" spans="1:11" ht="42" customHeight="1">
      <c r="A3010" s="2" t="s">
        <v>6440</v>
      </c>
      <c r="B3010" s="2" t="s">
        <v>6440</v>
      </c>
      <c r="C3010" s="2" t="s">
        <v>26</v>
      </c>
      <c r="D3010" s="2" t="s">
        <v>18</v>
      </c>
      <c r="E3010" s="5" t="s">
        <v>566</v>
      </c>
      <c r="F3010" s="3" t="s">
        <v>567</v>
      </c>
      <c r="G3010" s="3" t="s">
        <v>89</v>
      </c>
      <c r="H3010" s="2" t="s">
        <v>22</v>
      </c>
      <c r="I3010" s="2" t="s">
        <v>6463</v>
      </c>
      <c r="J3010" s="3" t="str">
        <f>HYPERLINK("https://www.boe.es/gazeta/dias/1833/07/30/pdfs/GMD-1833-92.pdf#page=3","Abrir facsímil")</f>
        <v>Abrir facsímil</v>
      </c>
      <c r="K3010" s="3" t="s">
        <v>24</v>
      </c>
    </row>
    <row r="3011" spans="1:11" ht="42" customHeight="1">
      <c r="A3011" s="2" t="s">
        <v>6440</v>
      </c>
      <c r="B3011" s="2" t="s">
        <v>6440</v>
      </c>
      <c r="C3011" s="2" t="s">
        <v>33</v>
      </c>
      <c r="D3011" s="2" t="s">
        <v>34</v>
      </c>
      <c r="E3011" s="5" t="s">
        <v>155</v>
      </c>
      <c r="F3011" s="3" t="s">
        <v>156</v>
      </c>
      <c r="G3011" s="3" t="s">
        <v>89</v>
      </c>
      <c r="H3011" s="2" t="s">
        <v>22</v>
      </c>
      <c r="I3011" s="2" t="s">
        <v>6464</v>
      </c>
      <c r="J3011" s="3" t="str">
        <f>HYPERLINK("https://www.boe.es/gazeta/dias/1833/08/01/pdfs/GMD-1833-93.pdf#page=3","Abrir facsímil")</f>
        <v>Abrir facsímil</v>
      </c>
      <c r="K3011" s="3" t="s">
        <v>24</v>
      </c>
    </row>
    <row r="3012" spans="1:11" ht="42" customHeight="1">
      <c r="A3012" s="2" t="s">
        <v>6440</v>
      </c>
      <c r="B3012" s="2" t="s">
        <v>6440</v>
      </c>
      <c r="C3012" s="2" t="s">
        <v>33</v>
      </c>
      <c r="D3012" s="2" t="s">
        <v>34</v>
      </c>
      <c r="E3012" s="5" t="s">
        <v>319</v>
      </c>
      <c r="F3012" s="3" t="s">
        <v>320</v>
      </c>
      <c r="G3012" s="3" t="s">
        <v>89</v>
      </c>
      <c r="H3012" s="2" t="s">
        <v>22</v>
      </c>
      <c r="I3012" s="2" t="s">
        <v>6465</v>
      </c>
      <c r="J3012" s="3" t="str">
        <f>HYPERLINK("https://www.boe.es/gazeta/dias/1833/08/03/pdfs/GMD-1833-94.pdf#page=3","Abrir facsímil")</f>
        <v>Abrir facsímil</v>
      </c>
      <c r="K3012" s="3" t="s">
        <v>24</v>
      </c>
    </row>
    <row r="3013" spans="1:11" ht="42" customHeight="1">
      <c r="A3013" s="2" t="s">
        <v>6440</v>
      </c>
      <c r="B3013" s="2" t="s">
        <v>6440</v>
      </c>
      <c r="C3013" s="2" t="s">
        <v>33</v>
      </c>
      <c r="D3013" s="2" t="s">
        <v>34</v>
      </c>
      <c r="E3013" s="5" t="s">
        <v>319</v>
      </c>
      <c r="F3013" s="3" t="s">
        <v>320</v>
      </c>
      <c r="G3013" s="3" t="s">
        <v>21</v>
      </c>
      <c r="H3013" s="2" t="s">
        <v>22</v>
      </c>
      <c r="I3013" s="2" t="s">
        <v>6466</v>
      </c>
      <c r="J3013" s="3" t="str">
        <f>HYPERLINK("https://www.boe.es/gazeta/dias/1833/08/03/pdfs/GMD-1833-94.pdf#page=4","Abrir facsímil")</f>
        <v>Abrir facsímil</v>
      </c>
      <c r="K3013" s="3" t="s">
        <v>24</v>
      </c>
    </row>
    <row r="3014" spans="1:11" ht="42" customHeight="1">
      <c r="A3014" s="2" t="s">
        <v>6440</v>
      </c>
      <c r="B3014" s="2" t="s">
        <v>6440</v>
      </c>
      <c r="C3014" s="2" t="s">
        <v>33</v>
      </c>
      <c r="D3014" s="2" t="s">
        <v>34</v>
      </c>
      <c r="E3014" s="5" t="s">
        <v>876</v>
      </c>
      <c r="F3014" s="3" t="s">
        <v>877</v>
      </c>
      <c r="G3014" s="3" t="s">
        <v>89</v>
      </c>
      <c r="H3014" s="2" t="s">
        <v>22</v>
      </c>
      <c r="I3014" s="2" t="s">
        <v>6467</v>
      </c>
      <c r="J3014" s="3" t="str">
        <f>HYPERLINK("https://www.boe.es/gazeta/dias/1833/08/06/pdfs/GMD-1833-95.pdf#page=3","Abrir facsímil")</f>
        <v>Abrir facsímil</v>
      </c>
      <c r="K3014" s="3" t="s">
        <v>24</v>
      </c>
    </row>
    <row r="3015" spans="1:11" ht="42" customHeight="1">
      <c r="A3015" s="2" t="s">
        <v>6440</v>
      </c>
      <c r="B3015" s="2" t="s">
        <v>6440</v>
      </c>
      <c r="C3015" s="2" t="s">
        <v>33</v>
      </c>
      <c r="D3015" s="2" t="s">
        <v>34</v>
      </c>
      <c r="E3015" s="5" t="s">
        <v>573</v>
      </c>
      <c r="F3015" s="3" t="s">
        <v>574</v>
      </c>
      <c r="G3015" s="3" t="s">
        <v>89</v>
      </c>
      <c r="H3015" s="2" t="s">
        <v>22</v>
      </c>
      <c r="I3015" s="2" t="s">
        <v>6468</v>
      </c>
      <c r="J3015" s="3" t="str">
        <f>HYPERLINK("https://www.boe.es/gazeta/dias/1833/08/10/pdfs/GMD-1833-97.pdf#page=3","Abrir facsímil")</f>
        <v>Abrir facsímil</v>
      </c>
      <c r="K3015" s="3" t="s">
        <v>24</v>
      </c>
    </row>
    <row r="3016" spans="1:11" ht="42" customHeight="1">
      <c r="A3016" s="2" t="s">
        <v>6440</v>
      </c>
      <c r="B3016" s="2" t="s">
        <v>6440</v>
      </c>
      <c r="C3016" s="2" t="s">
        <v>33</v>
      </c>
      <c r="D3016" s="2" t="s">
        <v>34</v>
      </c>
      <c r="E3016" s="5" t="s">
        <v>681</v>
      </c>
      <c r="F3016" s="3" t="s">
        <v>682</v>
      </c>
      <c r="G3016" s="3" t="s">
        <v>127</v>
      </c>
      <c r="H3016" s="2" t="s">
        <v>22</v>
      </c>
      <c r="I3016" s="2" t="s">
        <v>6469</v>
      </c>
      <c r="J3016" s="3" t="str">
        <f>HYPERLINK("https://www.boe.es/gazeta/dias/1833/08/13/pdfs/GMD-1833-98.pdf#page=5","Abrir facsímil")</f>
        <v>Abrir facsímil</v>
      </c>
      <c r="K3016" s="3" t="s">
        <v>24</v>
      </c>
    </row>
    <row r="3017" spans="1:11" ht="42" customHeight="1">
      <c r="A3017" s="2" t="s">
        <v>6440</v>
      </c>
      <c r="B3017" s="2" t="s">
        <v>6440</v>
      </c>
      <c r="C3017" s="2" t="s">
        <v>49</v>
      </c>
      <c r="D3017" s="2" t="s">
        <v>50</v>
      </c>
      <c r="E3017" s="5" t="s">
        <v>165</v>
      </c>
      <c r="F3017" s="3" t="s">
        <v>166</v>
      </c>
      <c r="G3017" s="3" t="s">
        <v>89</v>
      </c>
      <c r="H3017" s="2" t="s">
        <v>22</v>
      </c>
      <c r="I3017" s="2" t="s">
        <v>6470</v>
      </c>
      <c r="J3017" s="3" t="str">
        <f>HYPERLINK("https://www.boe.es/gazeta/dias/1833/08/15/pdfs/GMD-1833-99.pdf#page=3","Abrir facsímil")</f>
        <v>Abrir facsímil</v>
      </c>
      <c r="K3017" s="3" t="s">
        <v>24</v>
      </c>
    </row>
    <row r="3018" spans="1:11" ht="42" customHeight="1">
      <c r="A3018" s="2" t="s">
        <v>6440</v>
      </c>
      <c r="B3018" s="2" t="s">
        <v>6440</v>
      </c>
      <c r="C3018" s="2" t="s">
        <v>26</v>
      </c>
      <c r="D3018" s="2" t="s">
        <v>18</v>
      </c>
      <c r="E3018" s="5" t="s">
        <v>213</v>
      </c>
      <c r="F3018" s="3" t="s">
        <v>214</v>
      </c>
      <c r="G3018" s="3" t="s">
        <v>89</v>
      </c>
      <c r="H3018" s="2" t="s">
        <v>22</v>
      </c>
      <c r="I3018" s="2" t="s">
        <v>6471</v>
      </c>
      <c r="J3018" s="3" t="str">
        <f>HYPERLINK("https://www.boe.es/gazeta/dias/1833/08/17/pdfs/GMD-1833-100.pdf#page=3","Abrir facsímil")</f>
        <v>Abrir facsímil</v>
      </c>
      <c r="K3018" s="3" t="s">
        <v>24</v>
      </c>
    </row>
    <row r="3019" spans="1:11" ht="42" customHeight="1">
      <c r="A3019" s="2" t="s">
        <v>6440</v>
      </c>
      <c r="B3019" s="2" t="s">
        <v>6440</v>
      </c>
      <c r="C3019" s="2" t="s">
        <v>33</v>
      </c>
      <c r="D3019" s="2" t="s">
        <v>34</v>
      </c>
      <c r="E3019" s="5" t="s">
        <v>114</v>
      </c>
      <c r="F3019" s="3" t="s">
        <v>115</v>
      </c>
      <c r="G3019" s="3" t="s">
        <v>21</v>
      </c>
      <c r="H3019" s="2" t="s">
        <v>22</v>
      </c>
      <c r="I3019" s="2" t="s">
        <v>6472</v>
      </c>
      <c r="J3019" s="3" t="str">
        <f>HYPERLINK("https://www.boe.es/gazeta/dias/1833/08/20/pdfs/GMD-1833-101.pdf#page=4","Abrir facsímil")</f>
        <v>Abrir facsímil</v>
      </c>
      <c r="K3019" s="3" t="s">
        <v>24</v>
      </c>
    </row>
    <row r="3020" spans="1:11" ht="42" customHeight="1">
      <c r="A3020" s="2" t="s">
        <v>6440</v>
      </c>
      <c r="B3020" s="2" t="s">
        <v>6440</v>
      </c>
      <c r="C3020" s="2" t="s">
        <v>297</v>
      </c>
      <c r="D3020" s="2" t="s">
        <v>18</v>
      </c>
      <c r="E3020" s="5" t="s">
        <v>578</v>
      </c>
      <c r="F3020" s="3" t="s">
        <v>579</v>
      </c>
      <c r="G3020" s="3" t="s">
        <v>89</v>
      </c>
      <c r="H3020" s="2" t="s">
        <v>22</v>
      </c>
      <c r="I3020" s="2" t="s">
        <v>6473</v>
      </c>
      <c r="J3020" s="3" t="str">
        <f>HYPERLINK("https://www.boe.es/gazeta/dias/1833/08/22/pdfs/GMD-1833-102.pdf#page=3","Abrir facsímil")</f>
        <v>Abrir facsímil</v>
      </c>
      <c r="K3020" s="3" t="s">
        <v>24</v>
      </c>
    </row>
    <row r="3021" spans="1:11" ht="42" customHeight="1">
      <c r="A3021" s="2" t="s">
        <v>6440</v>
      </c>
      <c r="B3021" s="2" t="s">
        <v>6440</v>
      </c>
      <c r="C3021" s="2" t="s">
        <v>33</v>
      </c>
      <c r="D3021" s="2" t="s">
        <v>34</v>
      </c>
      <c r="E3021" s="5" t="s">
        <v>578</v>
      </c>
      <c r="F3021" s="3" t="s">
        <v>579</v>
      </c>
      <c r="G3021" s="3" t="s">
        <v>21</v>
      </c>
      <c r="H3021" s="2" t="s">
        <v>22</v>
      </c>
      <c r="I3021" s="2" t="s">
        <v>6474</v>
      </c>
      <c r="J3021" s="3" t="str">
        <f>HYPERLINK("https://www.boe.es/gazeta/dias/1833/08/22/pdfs/GMD-1833-102.pdf#page=4","Abrir facsímil")</f>
        <v>Abrir facsímil</v>
      </c>
      <c r="K3021" s="3" t="s">
        <v>24</v>
      </c>
    </row>
    <row r="3022" spans="1:11" ht="42" customHeight="1">
      <c r="A3022" s="2" t="s">
        <v>6440</v>
      </c>
      <c r="B3022" s="2" t="s">
        <v>6440</v>
      </c>
      <c r="C3022" s="2" t="s">
        <v>49</v>
      </c>
      <c r="D3022" s="2" t="s">
        <v>50</v>
      </c>
      <c r="E3022" s="5" t="s">
        <v>1360</v>
      </c>
      <c r="F3022" s="3" t="s">
        <v>1361</v>
      </c>
      <c r="G3022" s="3" t="s">
        <v>89</v>
      </c>
      <c r="H3022" s="2" t="s">
        <v>22</v>
      </c>
      <c r="I3022" s="2" t="s">
        <v>6475</v>
      </c>
      <c r="J3022" s="3" t="str">
        <f>HYPERLINK("https://www.boe.es/gazeta/dias/1833/08/24/pdfs/GMD-1833-103.pdf#page=3","Abrir facsímil")</f>
        <v>Abrir facsímil</v>
      </c>
      <c r="K3022" s="3" t="s">
        <v>24</v>
      </c>
    </row>
    <row r="3023" spans="1:11" ht="42" customHeight="1">
      <c r="A3023" s="2" t="s">
        <v>6440</v>
      </c>
      <c r="B3023" s="2" t="s">
        <v>6440</v>
      </c>
      <c r="C3023" s="2" t="s">
        <v>131</v>
      </c>
      <c r="D3023" s="2" t="s">
        <v>18</v>
      </c>
      <c r="E3023" s="5" t="s">
        <v>1360</v>
      </c>
      <c r="F3023" s="3" t="s">
        <v>1361</v>
      </c>
      <c r="G3023" s="3" t="s">
        <v>21</v>
      </c>
      <c r="H3023" s="2" t="s">
        <v>22</v>
      </c>
      <c r="I3023" s="2" t="s">
        <v>6476</v>
      </c>
      <c r="J3023" s="3" t="str">
        <f>HYPERLINK("https://www.boe.es/gazeta/dias/1833/08/24/pdfs/GMD-1833-103.pdf#page=4","Abrir facsímil")</f>
        <v>Abrir facsímil</v>
      </c>
      <c r="K3023" s="3" t="s">
        <v>24</v>
      </c>
    </row>
    <row r="3024" spans="1:11" ht="42" customHeight="1">
      <c r="A3024" s="2" t="s">
        <v>6440</v>
      </c>
      <c r="B3024" s="2" t="s">
        <v>6440</v>
      </c>
      <c r="C3024" s="2" t="s">
        <v>33</v>
      </c>
      <c r="D3024" s="2" t="s">
        <v>34</v>
      </c>
      <c r="E3024" s="5" t="s">
        <v>581</v>
      </c>
      <c r="F3024" s="3" t="s">
        <v>582</v>
      </c>
      <c r="G3024" s="3" t="s">
        <v>37</v>
      </c>
      <c r="H3024" s="2" t="s">
        <v>22</v>
      </c>
      <c r="I3024" s="2" t="s">
        <v>6477</v>
      </c>
      <c r="J3024" s="3" t="str">
        <f>HYPERLINK("https://www.boe.es/gazeta/dias/1833/08/27/pdfs/GMD-1833-104.pdf#page=2","Abrir facsímil")</f>
        <v>Abrir facsímil</v>
      </c>
      <c r="K3024" s="3" t="s">
        <v>24</v>
      </c>
    </row>
    <row r="3025" spans="1:11" ht="42" customHeight="1">
      <c r="A3025" s="2" t="s">
        <v>6440</v>
      </c>
      <c r="B3025" s="2" t="s">
        <v>6440</v>
      </c>
      <c r="C3025" s="2" t="s">
        <v>33</v>
      </c>
      <c r="D3025" s="2" t="s">
        <v>34</v>
      </c>
      <c r="E3025" s="5" t="s">
        <v>581</v>
      </c>
      <c r="F3025" s="3" t="s">
        <v>582</v>
      </c>
      <c r="G3025" s="3" t="s">
        <v>89</v>
      </c>
      <c r="H3025" s="2" t="s">
        <v>22</v>
      </c>
      <c r="I3025" s="2" t="s">
        <v>6478</v>
      </c>
      <c r="J3025" s="3" t="str">
        <f>HYPERLINK("https://www.boe.es/gazeta/dias/1833/08/27/pdfs/GMD-1833-104.pdf#page=3","Abrir facsímil")</f>
        <v>Abrir facsímil</v>
      </c>
      <c r="K3025" s="3" t="s">
        <v>24</v>
      </c>
    </row>
    <row r="3026" spans="1:11" ht="42" customHeight="1">
      <c r="A3026" s="2" t="s">
        <v>6440</v>
      </c>
      <c r="B3026" s="2" t="s">
        <v>6440</v>
      </c>
      <c r="C3026" s="2" t="s">
        <v>17</v>
      </c>
      <c r="D3026" s="2" t="s">
        <v>18</v>
      </c>
      <c r="E3026" s="5" t="s">
        <v>584</v>
      </c>
      <c r="F3026" s="3" t="s">
        <v>585</v>
      </c>
      <c r="G3026" s="3" t="s">
        <v>89</v>
      </c>
      <c r="H3026" s="2" t="s">
        <v>22</v>
      </c>
      <c r="I3026" s="2" t="s">
        <v>6479</v>
      </c>
      <c r="J3026" s="3" t="str">
        <f>HYPERLINK("https://www.boe.es/gazeta/dias/1833/08/31/pdfs/GMD-1833-106.pdf#page=3","Abrir facsímil")</f>
        <v>Abrir facsímil</v>
      </c>
      <c r="K3026" s="3" t="s">
        <v>24</v>
      </c>
    </row>
    <row r="3027" spans="1:11" ht="42" customHeight="1">
      <c r="A3027" s="2" t="s">
        <v>6440</v>
      </c>
      <c r="B3027" s="2" t="s">
        <v>6440</v>
      </c>
      <c r="C3027" s="2" t="s">
        <v>297</v>
      </c>
      <c r="D3027" s="2" t="s">
        <v>18</v>
      </c>
      <c r="E3027" s="5" t="s">
        <v>587</v>
      </c>
      <c r="F3027" s="3" t="s">
        <v>588</v>
      </c>
      <c r="G3027" s="3" t="s">
        <v>21</v>
      </c>
      <c r="H3027" s="2" t="s">
        <v>22</v>
      </c>
      <c r="I3027" s="2" t="s">
        <v>6480</v>
      </c>
      <c r="J3027" s="3" t="str">
        <f>HYPERLINK("https://www.boe.es/gazeta/dias/1833/09/03/pdfs/GMD-1833-107.pdf#page=4","Abrir facsímil")</f>
        <v>Abrir facsímil</v>
      </c>
      <c r="K3027" s="3" t="s">
        <v>24</v>
      </c>
    </row>
    <row r="3028" spans="1:11" ht="42" customHeight="1">
      <c r="A3028" s="2" t="s">
        <v>6440</v>
      </c>
      <c r="B3028" s="2" t="s">
        <v>6440</v>
      </c>
      <c r="C3028" s="2" t="s">
        <v>33</v>
      </c>
      <c r="D3028" s="2" t="s">
        <v>34</v>
      </c>
      <c r="E3028" s="5" t="s">
        <v>1515</v>
      </c>
      <c r="F3028" s="3" t="s">
        <v>1516</v>
      </c>
      <c r="G3028" s="3" t="s">
        <v>89</v>
      </c>
      <c r="H3028" s="2" t="s">
        <v>22</v>
      </c>
      <c r="I3028" s="2" t="s">
        <v>6481</v>
      </c>
      <c r="J3028" s="3" t="str">
        <f>HYPERLINK("https://www.boe.es/gazeta/dias/1833/09/05/pdfs/GMD-1833-108.pdf#page=3","Abrir facsímil")</f>
        <v>Abrir facsímil</v>
      </c>
      <c r="K3028" s="3" t="s">
        <v>24</v>
      </c>
    </row>
    <row r="3029" spans="1:11" ht="42" customHeight="1">
      <c r="A3029" s="2" t="s">
        <v>6440</v>
      </c>
      <c r="B3029" s="2" t="s">
        <v>6440</v>
      </c>
      <c r="C3029" s="2" t="s">
        <v>33</v>
      </c>
      <c r="D3029" s="2" t="s">
        <v>34</v>
      </c>
      <c r="E3029" s="5" t="s">
        <v>3103</v>
      </c>
      <c r="F3029" s="3" t="s">
        <v>3104</v>
      </c>
      <c r="G3029" s="3" t="s">
        <v>89</v>
      </c>
      <c r="H3029" s="2" t="s">
        <v>22</v>
      </c>
      <c r="I3029" s="2" t="s">
        <v>6482</v>
      </c>
      <c r="J3029" s="3" t="str">
        <f>HYPERLINK("https://www.boe.es/gazeta/dias/1833/09/10/pdfs/GMD-1833-110.pdf#page=3","Abrir facsímil")</f>
        <v>Abrir facsímil</v>
      </c>
      <c r="K3029" s="3" t="s">
        <v>24</v>
      </c>
    </row>
    <row r="3030" spans="1:11" ht="42" customHeight="1">
      <c r="A3030" s="2" t="s">
        <v>6440</v>
      </c>
      <c r="B3030" s="2" t="s">
        <v>6440</v>
      </c>
      <c r="C3030" s="2" t="s">
        <v>33</v>
      </c>
      <c r="D3030" s="2" t="s">
        <v>34</v>
      </c>
      <c r="E3030" s="5" t="s">
        <v>1165</v>
      </c>
      <c r="F3030" s="3" t="s">
        <v>1166</v>
      </c>
      <c r="G3030" s="3" t="s">
        <v>89</v>
      </c>
      <c r="H3030" s="2" t="s">
        <v>22</v>
      </c>
      <c r="I3030" s="2" t="s">
        <v>6483</v>
      </c>
      <c r="J3030" s="3" t="str">
        <f>HYPERLINK("https://www.boe.es/gazeta/dias/1833/09/12/pdfs/GMD-1833-111.pdf#page=3","Abrir facsímil")</f>
        <v>Abrir facsímil</v>
      </c>
      <c r="K3030" s="3" t="s">
        <v>24</v>
      </c>
    </row>
    <row r="3031" spans="1:11" ht="42" customHeight="1">
      <c r="A3031" s="2" t="s">
        <v>6440</v>
      </c>
      <c r="B3031" s="2" t="s">
        <v>6440</v>
      </c>
      <c r="C3031" s="2" t="s">
        <v>122</v>
      </c>
      <c r="D3031" s="2" t="s">
        <v>18</v>
      </c>
      <c r="E3031" s="5" t="s">
        <v>1165</v>
      </c>
      <c r="F3031" s="3" t="s">
        <v>1166</v>
      </c>
      <c r="G3031" s="3" t="s">
        <v>21</v>
      </c>
      <c r="H3031" s="2" t="s">
        <v>22</v>
      </c>
      <c r="I3031" s="2" t="s">
        <v>6484</v>
      </c>
      <c r="J3031" s="3" t="str">
        <f>HYPERLINK("https://www.boe.es/gazeta/dias/1833/09/12/pdfs/GMD-1833-111.pdf#page=4","Abrir facsímil")</f>
        <v>Abrir facsímil</v>
      </c>
      <c r="K3031" s="3" t="s">
        <v>24</v>
      </c>
    </row>
    <row r="3032" spans="1:11" ht="42" customHeight="1">
      <c r="A3032" s="2" t="s">
        <v>6440</v>
      </c>
      <c r="B3032" s="2" t="s">
        <v>6440</v>
      </c>
      <c r="C3032" s="2" t="s">
        <v>33</v>
      </c>
      <c r="D3032" s="2" t="s">
        <v>34</v>
      </c>
      <c r="E3032" s="5" t="s">
        <v>702</v>
      </c>
      <c r="F3032" s="3" t="s">
        <v>703</v>
      </c>
      <c r="G3032" s="3" t="s">
        <v>704</v>
      </c>
      <c r="H3032" s="2" t="s">
        <v>22</v>
      </c>
      <c r="I3032" s="2" t="s">
        <v>6485</v>
      </c>
      <c r="J3032" s="3" t="str">
        <f>HYPERLINK("https://www.boe.es/gazeta/dias/1833/09/14/pdfs/GMD-1833-112.pdf#page=3","Abrir facsímil")</f>
        <v>Abrir facsímil</v>
      </c>
      <c r="K3032" s="3" t="s">
        <v>24</v>
      </c>
    </row>
    <row r="3033" spans="1:11" ht="42" customHeight="1">
      <c r="A3033" s="2" t="s">
        <v>6440</v>
      </c>
      <c r="B3033" s="2" t="s">
        <v>6440</v>
      </c>
      <c r="C3033" s="2" t="s">
        <v>26</v>
      </c>
      <c r="D3033" s="2" t="s">
        <v>18</v>
      </c>
      <c r="E3033" s="5" t="s">
        <v>623</v>
      </c>
      <c r="F3033" s="3" t="s">
        <v>624</v>
      </c>
      <c r="G3033" s="3" t="s">
        <v>21</v>
      </c>
      <c r="H3033" s="2" t="s">
        <v>22</v>
      </c>
      <c r="I3033" s="2" t="s">
        <v>6486</v>
      </c>
      <c r="J3033" s="3" t="str">
        <f>HYPERLINK("https://www.boe.es/gazeta/dias/1833/09/17/pdfs/GMD-1833-113.pdf#page=4","Abrir facsímil")</f>
        <v>Abrir facsímil</v>
      </c>
      <c r="K3033" s="3" t="s">
        <v>24</v>
      </c>
    </row>
    <row r="3034" spans="1:11" ht="42" customHeight="1">
      <c r="A3034" s="2" t="s">
        <v>6440</v>
      </c>
      <c r="B3034" s="2" t="s">
        <v>6440</v>
      </c>
      <c r="C3034" s="2" t="s">
        <v>131</v>
      </c>
      <c r="D3034" s="2" t="s">
        <v>18</v>
      </c>
      <c r="E3034" s="5" t="s">
        <v>623</v>
      </c>
      <c r="F3034" s="3" t="s">
        <v>624</v>
      </c>
      <c r="G3034" s="3" t="s">
        <v>127</v>
      </c>
      <c r="H3034" s="2" t="s">
        <v>22</v>
      </c>
      <c r="I3034" s="2" t="s">
        <v>6487</v>
      </c>
      <c r="J3034" s="3" t="str">
        <f>HYPERLINK("https://www.boe.es/gazeta/dias/1833/09/17/pdfs/GMD-1833-113.pdf#page=5","Abrir facsímil")</f>
        <v>Abrir facsímil</v>
      </c>
      <c r="K3034" s="3" t="s">
        <v>24</v>
      </c>
    </row>
    <row r="3035" spans="1:11" ht="42" customHeight="1">
      <c r="A3035" s="2" t="s">
        <v>6440</v>
      </c>
      <c r="B3035" s="2" t="s">
        <v>6440</v>
      </c>
      <c r="C3035" s="2" t="s">
        <v>33</v>
      </c>
      <c r="D3035" s="2" t="s">
        <v>34</v>
      </c>
      <c r="E3035" s="5" t="s">
        <v>170</v>
      </c>
      <c r="F3035" s="3" t="s">
        <v>171</v>
      </c>
      <c r="G3035" s="3" t="s">
        <v>89</v>
      </c>
      <c r="H3035" s="2" t="s">
        <v>22</v>
      </c>
      <c r="I3035" s="2" t="s">
        <v>6488</v>
      </c>
      <c r="J3035" s="3" t="str">
        <f>HYPERLINK("https://www.boe.es/gazeta/dias/1833/09/26/pdfs/GMD-1833-117.pdf#page=3","Abrir facsímil")</f>
        <v>Abrir facsímil</v>
      </c>
      <c r="K3035" s="3" t="s">
        <v>24</v>
      </c>
    </row>
    <row r="3036" spans="1:11" ht="42" customHeight="1">
      <c r="A3036" s="2" t="s">
        <v>6440</v>
      </c>
      <c r="B3036" s="2" t="s">
        <v>6440</v>
      </c>
      <c r="C3036" s="2" t="s">
        <v>33</v>
      </c>
      <c r="D3036" s="2" t="s">
        <v>34</v>
      </c>
      <c r="E3036" s="5" t="s">
        <v>170</v>
      </c>
      <c r="F3036" s="3" t="s">
        <v>171</v>
      </c>
      <c r="G3036" s="3" t="s">
        <v>21</v>
      </c>
      <c r="H3036" s="2" t="s">
        <v>22</v>
      </c>
      <c r="I3036" s="2" t="s">
        <v>6489</v>
      </c>
      <c r="J3036" s="3" t="str">
        <f>HYPERLINK("https://www.boe.es/gazeta/dias/1833/09/26/pdfs/GMD-1833-117.pdf#page=4","Abrir facsímil")</f>
        <v>Abrir facsímil</v>
      </c>
      <c r="K3036" s="3" t="s">
        <v>24</v>
      </c>
    </row>
    <row r="3037" spans="1:11" ht="42" customHeight="1">
      <c r="A3037" s="2" t="s">
        <v>6440</v>
      </c>
      <c r="B3037" s="2" t="s">
        <v>6440</v>
      </c>
      <c r="C3037" s="2" t="s">
        <v>33</v>
      </c>
      <c r="D3037" s="2" t="s">
        <v>34</v>
      </c>
      <c r="E3037" s="5" t="s">
        <v>752</v>
      </c>
      <c r="F3037" s="3" t="s">
        <v>753</v>
      </c>
      <c r="G3037" s="3" t="s">
        <v>21</v>
      </c>
      <c r="H3037" s="2" t="s">
        <v>22</v>
      </c>
      <c r="I3037" s="2" t="s">
        <v>6490</v>
      </c>
      <c r="J3037" s="3" t="str">
        <f>HYPERLINK("https://www.boe.es/gazeta/dias/1833/10/10/pdfs/GMD-1833-124.pdf#page=4","Abrir facsímil")</f>
        <v>Abrir facsímil</v>
      </c>
      <c r="K3037" s="3" t="s">
        <v>24</v>
      </c>
    </row>
    <row r="3038" spans="1:11" ht="42" customHeight="1">
      <c r="A3038" s="2" t="s">
        <v>6440</v>
      </c>
      <c r="B3038" s="2" t="s">
        <v>6440</v>
      </c>
      <c r="C3038" s="2" t="s">
        <v>33</v>
      </c>
      <c r="D3038" s="2" t="s">
        <v>34</v>
      </c>
      <c r="E3038" s="5" t="s">
        <v>478</v>
      </c>
      <c r="F3038" s="3" t="s">
        <v>479</v>
      </c>
      <c r="G3038" s="3" t="s">
        <v>21</v>
      </c>
      <c r="H3038" s="2" t="s">
        <v>22</v>
      </c>
      <c r="I3038" s="2" t="s">
        <v>6491</v>
      </c>
      <c r="J3038" s="3" t="str">
        <f>HYPERLINK("https://www.boe.es/gazeta/dias/1833/10/19/pdfs/GMD-1833-129.pdf#page=4","Abrir facsímil")</f>
        <v>Abrir facsímil</v>
      </c>
      <c r="K3038" s="3" t="s">
        <v>24</v>
      </c>
    </row>
    <row r="3039" spans="1:11" ht="42" customHeight="1">
      <c r="A3039" s="2" t="s">
        <v>6440</v>
      </c>
      <c r="B3039" s="2" t="s">
        <v>6440</v>
      </c>
      <c r="C3039" s="2" t="s">
        <v>26</v>
      </c>
      <c r="D3039" s="2" t="s">
        <v>18</v>
      </c>
      <c r="E3039" s="5" t="s">
        <v>364</v>
      </c>
      <c r="F3039" s="3" t="s">
        <v>365</v>
      </c>
      <c r="G3039" s="3" t="s">
        <v>21</v>
      </c>
      <c r="H3039" s="2" t="s">
        <v>22</v>
      </c>
      <c r="I3039" s="2" t="s">
        <v>6492</v>
      </c>
      <c r="J3039" s="3" t="str">
        <f>HYPERLINK("https://www.boe.es/gazeta/dias/1833/11/07/pdfs/GMD-1833-139.pdf#page=4","Abrir facsímil")</f>
        <v>Abrir facsímil</v>
      </c>
      <c r="K3039" s="3" t="s">
        <v>24</v>
      </c>
    </row>
    <row r="3040" spans="1:11" ht="42" customHeight="1">
      <c r="A3040" s="2" t="s">
        <v>6440</v>
      </c>
      <c r="B3040" s="2" t="s">
        <v>6440</v>
      </c>
      <c r="C3040" s="2" t="s">
        <v>17</v>
      </c>
      <c r="D3040" s="2" t="s">
        <v>18</v>
      </c>
      <c r="E3040" s="5" t="s">
        <v>1079</v>
      </c>
      <c r="F3040" s="3" t="s">
        <v>1080</v>
      </c>
      <c r="G3040" s="3" t="s">
        <v>21</v>
      </c>
      <c r="H3040" s="2" t="s">
        <v>22</v>
      </c>
      <c r="I3040" s="2" t="s">
        <v>6493</v>
      </c>
      <c r="J3040" s="3" t="str">
        <f>HYPERLINK("https://www.boe.es/gazeta/dias/1833/11/12/pdfs/GMD-1833-141.pdf#page=4","Abrir facsímil")</f>
        <v>Abrir facsímil</v>
      </c>
      <c r="K3040" s="3" t="s">
        <v>24</v>
      </c>
    </row>
    <row r="3041" spans="1:11" ht="42" customHeight="1">
      <c r="A3041" s="2" t="s">
        <v>6440</v>
      </c>
      <c r="B3041" s="2" t="s">
        <v>6440</v>
      </c>
      <c r="C3041" s="2" t="s">
        <v>33</v>
      </c>
      <c r="D3041" s="2" t="s">
        <v>34</v>
      </c>
      <c r="E3041" s="5" t="s">
        <v>233</v>
      </c>
      <c r="F3041" s="3" t="s">
        <v>234</v>
      </c>
      <c r="G3041" s="3" t="s">
        <v>89</v>
      </c>
      <c r="H3041" s="2" t="s">
        <v>22</v>
      </c>
      <c r="I3041" s="2" t="s">
        <v>6494</v>
      </c>
      <c r="J3041" s="3" t="str">
        <f>HYPERLINK("https://www.boe.es/gazeta/dias/1833/11/21/pdfs/GMD-1833-146.pdf#page=3","Abrir facsímil")</f>
        <v>Abrir facsímil</v>
      </c>
      <c r="K3041" s="3" t="s">
        <v>24</v>
      </c>
    </row>
    <row r="3042" spans="1:11" ht="42" customHeight="1">
      <c r="A3042" s="2" t="s">
        <v>6440</v>
      </c>
      <c r="B3042" s="2" t="s">
        <v>6440</v>
      </c>
      <c r="C3042" s="2" t="s">
        <v>33</v>
      </c>
      <c r="D3042" s="2" t="s">
        <v>34</v>
      </c>
      <c r="E3042" s="5" t="s">
        <v>958</v>
      </c>
      <c r="F3042" s="3" t="s">
        <v>959</v>
      </c>
      <c r="G3042" s="3" t="s">
        <v>89</v>
      </c>
      <c r="H3042" s="2" t="s">
        <v>22</v>
      </c>
      <c r="I3042" s="2" t="s">
        <v>6495</v>
      </c>
      <c r="J3042" s="3" t="str">
        <f>HYPERLINK("https://www.boe.es/gazeta/dias/1833/12/03/pdfs/GMD-1833-154.pdf#page=3","Abrir facsímil")</f>
        <v>Abrir facsímil</v>
      </c>
      <c r="K3042" s="3" t="s">
        <v>24</v>
      </c>
    </row>
    <row r="3043" spans="1:11" ht="42" customHeight="1">
      <c r="A3043" s="2" t="s">
        <v>6440</v>
      </c>
      <c r="B3043" s="2" t="s">
        <v>6440</v>
      </c>
      <c r="C3043" s="2" t="s">
        <v>33</v>
      </c>
      <c r="D3043" s="2" t="s">
        <v>34</v>
      </c>
      <c r="E3043" s="5" t="s">
        <v>192</v>
      </c>
      <c r="F3043" s="3" t="s">
        <v>218</v>
      </c>
      <c r="G3043" s="3" t="s">
        <v>219</v>
      </c>
      <c r="H3043" s="2" t="s">
        <v>22</v>
      </c>
      <c r="I3043" s="2" t="s">
        <v>6496</v>
      </c>
      <c r="J3043" s="3" t="str">
        <f>HYPERLINK("https://www.boe.es/gazeta/dias/1833/12/14/pdfs/GMD-1833-159.pdf#page=4","Abrir facsímil")</f>
        <v>Abrir facsímil</v>
      </c>
      <c r="K3043" s="3" t="s">
        <v>24</v>
      </c>
    </row>
    <row r="3044" spans="1:11" ht="42" customHeight="1">
      <c r="A3044" s="2" t="s">
        <v>6440</v>
      </c>
      <c r="B3044" s="2" t="s">
        <v>6440</v>
      </c>
      <c r="C3044" s="2" t="s">
        <v>122</v>
      </c>
      <c r="D3044" s="2" t="s">
        <v>18</v>
      </c>
      <c r="E3044" s="5" t="s">
        <v>192</v>
      </c>
      <c r="F3044" s="3" t="s">
        <v>218</v>
      </c>
      <c r="G3044" s="3" t="s">
        <v>37</v>
      </c>
      <c r="H3044" s="2" t="s">
        <v>22</v>
      </c>
      <c r="I3044" s="2" t="s">
        <v>6497</v>
      </c>
      <c r="J3044" s="3" t="str">
        <f>HYPERLINK("https://www.boe.es/gazeta/dias/1833/12/14/pdfs/GMD-1833-159.pdf#page=2","Abrir facsímil")</f>
        <v>Abrir facsímil</v>
      </c>
      <c r="K3044" s="3" t="s">
        <v>24</v>
      </c>
    </row>
    <row r="3045" spans="1:11" ht="42" customHeight="1">
      <c r="A3045" s="2" t="s">
        <v>6498</v>
      </c>
      <c r="B3045" s="2" t="s">
        <v>6498</v>
      </c>
      <c r="C3045" s="2" t="s">
        <v>207</v>
      </c>
      <c r="D3045" s="2" t="s">
        <v>18</v>
      </c>
      <c r="E3045" s="5" t="s">
        <v>566</v>
      </c>
      <c r="F3045" s="3" t="s">
        <v>567</v>
      </c>
      <c r="G3045" s="3" t="s">
        <v>21</v>
      </c>
      <c r="H3045" s="2" t="s">
        <v>22</v>
      </c>
      <c r="I3045" s="2" t="s">
        <v>6499</v>
      </c>
      <c r="J3045" s="3" t="str">
        <f>HYPERLINK("https://www.boe.es/gazeta/dias/1833/07/30/pdfs/GMD-1833-92.pdf#page=4","Abrir facsímil")</f>
        <v>Abrir facsímil</v>
      </c>
      <c r="K3045" s="3" t="s">
        <v>24</v>
      </c>
    </row>
    <row r="3046" spans="1:11" ht="42" customHeight="1">
      <c r="A3046" s="2" t="s">
        <v>6500</v>
      </c>
      <c r="B3046" s="2" t="s">
        <v>6500</v>
      </c>
      <c r="C3046" s="2" t="s">
        <v>26</v>
      </c>
      <c r="D3046" s="2" t="s">
        <v>18</v>
      </c>
      <c r="E3046" s="5" t="s">
        <v>165</v>
      </c>
      <c r="F3046" s="3" t="s">
        <v>166</v>
      </c>
      <c r="G3046" s="3" t="s">
        <v>89</v>
      </c>
      <c r="H3046" s="2" t="s">
        <v>22</v>
      </c>
      <c r="I3046" s="2" t="s">
        <v>6501</v>
      </c>
      <c r="J3046" s="3" t="str">
        <f>HYPERLINK("https://www.boe.es/gazeta/dias/1833/08/15/pdfs/GMD-1833-99.pdf#page=3","Abrir facsímil")</f>
        <v>Abrir facsímil</v>
      </c>
      <c r="K3046" s="3" t="s">
        <v>24</v>
      </c>
    </row>
    <row r="3047" spans="1:11" ht="42" customHeight="1">
      <c r="A3047" s="2" t="s">
        <v>6502</v>
      </c>
      <c r="B3047" s="2" t="s">
        <v>6502</v>
      </c>
      <c r="C3047" s="2" t="s">
        <v>33</v>
      </c>
      <c r="D3047" s="2" t="s">
        <v>34</v>
      </c>
      <c r="E3047" s="5" t="s">
        <v>1165</v>
      </c>
      <c r="F3047" s="3" t="s">
        <v>1166</v>
      </c>
      <c r="G3047" s="3" t="s">
        <v>21</v>
      </c>
      <c r="H3047" s="2" t="s">
        <v>22</v>
      </c>
      <c r="I3047" s="2" t="s">
        <v>6503</v>
      </c>
      <c r="J3047" s="3" t="str">
        <f>HYPERLINK("https://www.boe.es/gazeta/dias/1833/09/12/pdfs/GMD-1833-111.pdf#page=4","Abrir facsímil")</f>
        <v>Abrir facsímil</v>
      </c>
      <c r="K3047" s="3" t="s">
        <v>24</v>
      </c>
    </row>
    <row r="3048" spans="1:11" ht="42" customHeight="1">
      <c r="A3048" s="2" t="s">
        <v>6504</v>
      </c>
      <c r="B3048" s="2" t="s">
        <v>6505</v>
      </c>
      <c r="C3048" s="2" t="s">
        <v>49</v>
      </c>
      <c r="D3048" s="2" t="s">
        <v>50</v>
      </c>
      <c r="E3048" s="5" t="s">
        <v>377</v>
      </c>
      <c r="F3048" s="3" t="s">
        <v>378</v>
      </c>
      <c r="G3048" s="3" t="s">
        <v>45</v>
      </c>
      <c r="H3048" s="2" t="s">
        <v>22</v>
      </c>
      <c r="I3048" s="2" t="s">
        <v>6506</v>
      </c>
      <c r="J3048" s="3" t="str">
        <f>HYPERLINK("https://www.boe.es/gazeta/dias/1833/02/05/pdfs/GMD-1833-16.pdf#page=6","Abrir facsímil")</f>
        <v>Abrir facsímil</v>
      </c>
      <c r="K3048" s="3" t="s">
        <v>24</v>
      </c>
    </row>
    <row r="3049" spans="1:11" ht="42" customHeight="1">
      <c r="A3049" s="2" t="s">
        <v>6504</v>
      </c>
      <c r="B3049" s="2" t="s">
        <v>6505</v>
      </c>
      <c r="C3049" s="2" t="s">
        <v>49</v>
      </c>
      <c r="D3049" s="2" t="s">
        <v>50</v>
      </c>
      <c r="E3049" s="5" t="s">
        <v>292</v>
      </c>
      <c r="F3049" s="3" t="s">
        <v>293</v>
      </c>
      <c r="G3049" s="3" t="s">
        <v>1345</v>
      </c>
      <c r="H3049" s="2" t="s">
        <v>22</v>
      </c>
      <c r="I3049" s="2" t="s">
        <v>6507</v>
      </c>
      <c r="J3049" s="3" t="str">
        <f>HYPERLINK("https://www.boe.es/gazeta/dias/1833/05/28/pdfs/GMD-1833-65.pdf#page=1","Abrir facsímil")</f>
        <v>Abrir facsímil</v>
      </c>
      <c r="K3049" s="3" t="s">
        <v>24</v>
      </c>
    </row>
    <row r="3050" spans="1:11" ht="42" customHeight="1">
      <c r="A3050" s="2" t="s">
        <v>6504</v>
      </c>
      <c r="B3050" s="2" t="s">
        <v>6505</v>
      </c>
      <c r="C3050" s="2" t="s">
        <v>33</v>
      </c>
      <c r="D3050" s="2" t="s">
        <v>34</v>
      </c>
      <c r="E3050" s="5" t="s">
        <v>61</v>
      </c>
      <c r="F3050" s="3" t="s">
        <v>62</v>
      </c>
      <c r="G3050" s="3" t="s">
        <v>56</v>
      </c>
      <c r="H3050" s="2" t="s">
        <v>22</v>
      </c>
      <c r="I3050" s="2" t="s">
        <v>6508</v>
      </c>
      <c r="J3050" s="3" t="str">
        <f>HYPERLINK("https://www.boe.es/gazeta/dias/1833/10/15/pdfs/GMD-1833-126.pdf#page=1","Abrir facsímil")</f>
        <v>Abrir facsímil</v>
      </c>
      <c r="K3050" s="3" t="s">
        <v>24</v>
      </c>
    </row>
    <row r="3051" spans="1:11" ht="42" customHeight="1">
      <c r="A3051" s="2" t="s">
        <v>6509</v>
      </c>
      <c r="B3051" s="2" t="s">
        <v>6509</v>
      </c>
      <c r="C3051" s="2" t="s">
        <v>131</v>
      </c>
      <c r="D3051" s="2" t="s">
        <v>18</v>
      </c>
      <c r="E3051" s="5" t="s">
        <v>414</v>
      </c>
      <c r="F3051" s="3" t="s">
        <v>415</v>
      </c>
      <c r="G3051" s="3" t="s">
        <v>37</v>
      </c>
      <c r="H3051" s="2" t="s">
        <v>22</v>
      </c>
      <c r="I3051" s="2" t="s">
        <v>6510</v>
      </c>
      <c r="J3051" s="3" t="str">
        <f>HYPERLINK("https://www.boe.es/gazeta/dias/1833/03/02/pdfs/GMD-1833-27.pdf#page=2","Abrir facsímil")</f>
        <v>Abrir facsímil</v>
      </c>
      <c r="K3051" s="3" t="s">
        <v>24</v>
      </c>
    </row>
    <row r="3052" spans="1:11" ht="42" customHeight="1">
      <c r="A3052" s="2" t="s">
        <v>6509</v>
      </c>
      <c r="B3052" s="2" t="s">
        <v>6509</v>
      </c>
      <c r="C3052" s="2" t="s">
        <v>297</v>
      </c>
      <c r="D3052" s="2" t="s">
        <v>18</v>
      </c>
      <c r="E3052" s="5" t="s">
        <v>548</v>
      </c>
      <c r="F3052" s="3" t="s">
        <v>549</v>
      </c>
      <c r="G3052" s="3" t="s">
        <v>56</v>
      </c>
      <c r="H3052" s="2" t="s">
        <v>22</v>
      </c>
      <c r="I3052" s="2" t="s">
        <v>6511</v>
      </c>
      <c r="J3052" s="3" t="str">
        <f>HYPERLINK("https://www.boe.es/gazeta/dias/1833/06/22/pdfs/GMD-1833-76.pdf#page=1","Abrir facsímil")</f>
        <v>Abrir facsímil</v>
      </c>
      <c r="K3052" s="3" t="s">
        <v>24</v>
      </c>
    </row>
    <row r="3053" spans="1:11" ht="42" customHeight="1">
      <c r="A3053" s="2" t="s">
        <v>6512</v>
      </c>
      <c r="B3053" s="2" t="s">
        <v>6512</v>
      </c>
      <c r="C3053" s="2" t="s">
        <v>33</v>
      </c>
      <c r="D3053" s="2" t="s">
        <v>34</v>
      </c>
      <c r="E3053" s="5" t="s">
        <v>1107</v>
      </c>
      <c r="F3053" s="3" t="s">
        <v>1108</v>
      </c>
      <c r="G3053" s="3" t="s">
        <v>37</v>
      </c>
      <c r="H3053" s="2" t="s">
        <v>22</v>
      </c>
      <c r="I3053" s="2" t="s">
        <v>6513</v>
      </c>
      <c r="J3053" s="3" t="str">
        <f>HYPERLINK("https://www.boe.es/gazeta/dias/1833/03/21/pdfs/GMD-1833-35.pdf#page=2","Abrir facsímil")</f>
        <v>Abrir facsímil</v>
      </c>
      <c r="K3053" s="3" t="s">
        <v>24</v>
      </c>
    </row>
    <row r="3054" spans="1:11" ht="42" customHeight="1">
      <c r="A3054" s="2" t="s">
        <v>6514</v>
      </c>
      <c r="B3054" s="2" t="s">
        <v>6515</v>
      </c>
      <c r="C3054" s="2" t="s">
        <v>33</v>
      </c>
      <c r="D3054" s="2" t="s">
        <v>34</v>
      </c>
      <c r="E3054" s="5" t="s">
        <v>289</v>
      </c>
      <c r="F3054" s="3" t="s">
        <v>290</v>
      </c>
      <c r="G3054" s="3" t="s">
        <v>37</v>
      </c>
      <c r="H3054" s="2" t="s">
        <v>22</v>
      </c>
      <c r="I3054" s="2" t="s">
        <v>6516</v>
      </c>
      <c r="J3054" s="3" t="str">
        <f>HYPERLINK("https://www.boe.es/gazeta/dias/1833/05/23/pdfs/GMD-1833-63.pdf#page=2","Abrir facsímil")</f>
        <v>Abrir facsímil</v>
      </c>
      <c r="K3054" s="3" t="s">
        <v>24</v>
      </c>
    </row>
    <row r="3055" spans="1:11" ht="42" customHeight="1">
      <c r="A3055" s="2" t="s">
        <v>6517</v>
      </c>
      <c r="B3055" s="2" t="s">
        <v>6517</v>
      </c>
      <c r="C3055" s="2" t="s">
        <v>49</v>
      </c>
      <c r="D3055" s="2" t="s">
        <v>50</v>
      </c>
      <c r="E3055" s="5" t="s">
        <v>587</v>
      </c>
      <c r="F3055" s="3" t="s">
        <v>588</v>
      </c>
      <c r="G3055" s="3" t="s">
        <v>89</v>
      </c>
      <c r="H3055" s="2" t="s">
        <v>22</v>
      </c>
      <c r="I3055" s="2" t="s">
        <v>6518</v>
      </c>
      <c r="J3055" s="3" t="str">
        <f>HYPERLINK("https://www.boe.es/gazeta/dias/1833/09/03/pdfs/GMD-1833-107.pdf#page=3","Abrir facsímil")</f>
        <v>Abrir facsímil</v>
      </c>
      <c r="K3055" s="3" t="s">
        <v>24</v>
      </c>
    </row>
    <row r="3056" spans="1:11" ht="42" customHeight="1">
      <c r="A3056" s="2" t="s">
        <v>6519</v>
      </c>
      <c r="B3056" s="2" t="s">
        <v>6520</v>
      </c>
      <c r="C3056" s="2" t="s">
        <v>33</v>
      </c>
      <c r="D3056" s="2" t="s">
        <v>34</v>
      </c>
      <c r="E3056" s="5" t="s">
        <v>266</v>
      </c>
      <c r="F3056" s="3" t="s">
        <v>267</v>
      </c>
      <c r="G3056" s="3" t="s">
        <v>21</v>
      </c>
      <c r="H3056" s="2" t="s">
        <v>22</v>
      </c>
      <c r="I3056" s="2" t="s">
        <v>6521</v>
      </c>
      <c r="J3056" s="3" t="str">
        <f>HYPERLINK("https://www.boe.es/gazeta/dias/1833/10/05/pdfs/GMD-1833-122.pdf#page=4","Abrir facsímil")</f>
        <v>Abrir facsímil</v>
      </c>
      <c r="K3056" s="3" t="s">
        <v>24</v>
      </c>
    </row>
    <row r="3057" spans="1:11" ht="42" customHeight="1">
      <c r="A3057" s="2" t="s">
        <v>6522</v>
      </c>
      <c r="B3057" s="2" t="s">
        <v>6522</v>
      </c>
      <c r="C3057" s="2" t="s">
        <v>33</v>
      </c>
      <c r="D3057" s="2" t="s">
        <v>34</v>
      </c>
      <c r="E3057" s="5" t="s">
        <v>927</v>
      </c>
      <c r="F3057" s="3" t="s">
        <v>928</v>
      </c>
      <c r="G3057" s="3" t="s">
        <v>5668</v>
      </c>
      <c r="H3057" s="2" t="s">
        <v>22</v>
      </c>
      <c r="I3057" s="2" t="s">
        <v>6523</v>
      </c>
      <c r="J3057" s="3" t="str">
        <f>HYPERLINK("https://www.boe.es/gazeta/dias/1833/10/01/pdfs/GMD-1833-120.pdf#page=2","Abrir facsímil")</f>
        <v>Abrir facsímil</v>
      </c>
      <c r="K3057" s="3" t="s">
        <v>24</v>
      </c>
    </row>
    <row r="3058" spans="1:11" ht="42" customHeight="1">
      <c r="A3058" s="2" t="s">
        <v>6524</v>
      </c>
      <c r="B3058" s="2" t="s">
        <v>6524</v>
      </c>
      <c r="C3058" s="2" t="s">
        <v>33</v>
      </c>
      <c r="D3058" s="2" t="s">
        <v>34</v>
      </c>
      <c r="E3058" s="5" t="s">
        <v>178</v>
      </c>
      <c r="F3058" s="3" t="s">
        <v>179</v>
      </c>
      <c r="G3058" s="3" t="s">
        <v>89</v>
      </c>
      <c r="H3058" s="2" t="s">
        <v>22</v>
      </c>
      <c r="I3058" s="2" t="s">
        <v>6525</v>
      </c>
      <c r="J3058" s="3" t="str">
        <f>HYPERLINK("https://www.boe.es/gazeta/dias/1833/01/05/pdfs/GMD-1833-3.pdf#page=3","Abrir facsímil")</f>
        <v>Abrir facsímil</v>
      </c>
      <c r="K3058" s="3" t="s">
        <v>24</v>
      </c>
    </row>
    <row r="3059" spans="1:11" ht="42" customHeight="1">
      <c r="A3059" s="2" t="s">
        <v>6524</v>
      </c>
      <c r="B3059" s="2" t="s">
        <v>6524</v>
      </c>
      <c r="C3059" s="2" t="s">
        <v>33</v>
      </c>
      <c r="D3059" s="2" t="s">
        <v>34</v>
      </c>
      <c r="E3059" s="5" t="s">
        <v>511</v>
      </c>
      <c r="F3059" s="3" t="s">
        <v>512</v>
      </c>
      <c r="G3059" s="3" t="s">
        <v>89</v>
      </c>
      <c r="H3059" s="2" t="s">
        <v>22</v>
      </c>
      <c r="I3059" s="2" t="s">
        <v>6526</v>
      </c>
      <c r="J3059" s="3" t="str">
        <f>HYPERLINK("https://www.boe.es/gazeta/dias/1833/03/28/pdfs/GMD-1833-38.pdf#page=3","Abrir facsímil")</f>
        <v>Abrir facsímil</v>
      </c>
      <c r="K3059" s="3" t="s">
        <v>24</v>
      </c>
    </row>
    <row r="3060" spans="1:11" ht="42" customHeight="1">
      <c r="A3060" s="2" t="s">
        <v>6524</v>
      </c>
      <c r="B3060" s="2" t="s">
        <v>6524</v>
      </c>
      <c r="C3060" s="2" t="s">
        <v>49</v>
      </c>
      <c r="D3060" s="2" t="s">
        <v>50</v>
      </c>
      <c r="E3060" s="5" t="s">
        <v>2377</v>
      </c>
      <c r="F3060" s="3" t="s">
        <v>2378</v>
      </c>
      <c r="G3060" s="3" t="s">
        <v>37</v>
      </c>
      <c r="H3060" s="2" t="s">
        <v>22</v>
      </c>
      <c r="I3060" s="2" t="s">
        <v>6527</v>
      </c>
      <c r="J3060" s="3" t="str">
        <f>HYPERLINK("https://www.boe.es/gazeta/dias/1833/07/18/pdfs/GMD-1833-87.pdf#page=2","Abrir facsímil")</f>
        <v>Abrir facsímil</v>
      </c>
      <c r="K3060" s="3" t="s">
        <v>24</v>
      </c>
    </row>
    <row r="3061" spans="1:11" ht="42" customHeight="1">
      <c r="A3061" s="2" t="s">
        <v>6528</v>
      </c>
      <c r="B3061" s="2" t="s">
        <v>6528</v>
      </c>
      <c r="C3061" s="2" t="s">
        <v>33</v>
      </c>
      <c r="D3061" s="2" t="s">
        <v>34</v>
      </c>
      <c r="E3061" s="5" t="s">
        <v>702</v>
      </c>
      <c r="F3061" s="3" t="s">
        <v>703</v>
      </c>
      <c r="G3061" s="3" t="s">
        <v>704</v>
      </c>
      <c r="H3061" s="2" t="s">
        <v>22</v>
      </c>
      <c r="I3061" s="2" t="s">
        <v>6529</v>
      </c>
      <c r="J3061" s="3" t="str">
        <f>HYPERLINK("https://www.boe.es/gazeta/dias/1833/09/14/pdfs/GMD-1833-112.pdf#page=3","Abrir facsímil")</f>
        <v>Abrir facsímil</v>
      </c>
      <c r="K3061" s="3" t="s">
        <v>24</v>
      </c>
    </row>
    <row r="3062" spans="1:11" ht="42" customHeight="1">
      <c r="A3062" s="2" t="s">
        <v>6530</v>
      </c>
      <c r="B3062" s="2" t="s">
        <v>6530</v>
      </c>
      <c r="C3062" s="2" t="s">
        <v>33</v>
      </c>
      <c r="D3062" s="2" t="s">
        <v>34</v>
      </c>
      <c r="E3062" s="5" t="s">
        <v>369</v>
      </c>
      <c r="F3062" s="3" t="s">
        <v>370</v>
      </c>
      <c r="G3062" s="3" t="s">
        <v>89</v>
      </c>
      <c r="H3062" s="2" t="s">
        <v>22</v>
      </c>
      <c r="I3062" s="2" t="s">
        <v>6531</v>
      </c>
      <c r="J3062" s="3" t="str">
        <f>HYPERLINK("https://www.boe.es/gazeta/dias/1833/07/27/pdfs/GMD-1833-91.pdf#page=3","Abrir facsímil")</f>
        <v>Abrir facsímil</v>
      </c>
      <c r="K3062" s="3" t="s">
        <v>24</v>
      </c>
    </row>
    <row r="3063" spans="1:11" ht="42" customHeight="1">
      <c r="A3063" s="2" t="s">
        <v>6532</v>
      </c>
      <c r="B3063" s="2" t="s">
        <v>6533</v>
      </c>
      <c r="C3063" s="2" t="s">
        <v>297</v>
      </c>
      <c r="D3063" s="2" t="s">
        <v>18</v>
      </c>
      <c r="E3063" s="5" t="s">
        <v>1411</v>
      </c>
      <c r="F3063" s="3" t="s">
        <v>1412</v>
      </c>
      <c r="G3063" s="3" t="s">
        <v>21</v>
      </c>
      <c r="H3063" s="2" t="s">
        <v>22</v>
      </c>
      <c r="I3063" s="2" t="s">
        <v>6534</v>
      </c>
      <c r="J3063" s="3" t="str">
        <f>HYPERLINK("https://www.boe.es/gazeta/dias/1833/03/05/pdfs/GMD-1833-28.pdf#page=4","Abrir facsímil")</f>
        <v>Abrir facsímil</v>
      </c>
      <c r="K3063" s="3" t="s">
        <v>24</v>
      </c>
    </row>
    <row r="3064" spans="1:11" ht="42" customHeight="1">
      <c r="A3064" s="2" t="s">
        <v>6535</v>
      </c>
      <c r="B3064" s="2" t="s">
        <v>6536</v>
      </c>
      <c r="C3064" s="2" t="s">
        <v>26</v>
      </c>
      <c r="D3064" s="2" t="s">
        <v>18</v>
      </c>
      <c r="E3064" s="5" t="s">
        <v>681</v>
      </c>
      <c r="F3064" s="3" t="s">
        <v>682</v>
      </c>
      <c r="G3064" s="3" t="s">
        <v>45</v>
      </c>
      <c r="H3064" s="2" t="s">
        <v>22</v>
      </c>
      <c r="I3064" s="2" t="s">
        <v>6537</v>
      </c>
      <c r="J3064" s="3" t="str">
        <f>HYPERLINK("https://www.boe.es/gazeta/dias/1833/08/13/pdfs/GMD-1833-98.pdf#page=6","Abrir facsímil")</f>
        <v>Abrir facsímil</v>
      </c>
      <c r="K3064" s="3" t="s">
        <v>24</v>
      </c>
    </row>
    <row r="3065" spans="1:11" ht="42" customHeight="1">
      <c r="A3065" s="2" t="s">
        <v>6538</v>
      </c>
      <c r="B3065" s="2" t="s">
        <v>6538</v>
      </c>
      <c r="C3065" s="2" t="s">
        <v>49</v>
      </c>
      <c r="D3065" s="2" t="s">
        <v>50</v>
      </c>
      <c r="E3065" s="5" t="s">
        <v>352</v>
      </c>
      <c r="F3065" s="3" t="s">
        <v>353</v>
      </c>
      <c r="G3065" s="3" t="s">
        <v>89</v>
      </c>
      <c r="H3065" s="2" t="s">
        <v>22</v>
      </c>
      <c r="I3065" s="2" t="s">
        <v>6539</v>
      </c>
      <c r="J3065" s="3" t="str">
        <f>HYPERLINK("https://www.boe.es/gazeta/dias/1833/07/13/pdfs/GMD-1833-85.pdf#page=3","Abrir facsímil")</f>
        <v>Abrir facsímil</v>
      </c>
      <c r="K3065" s="3" t="s">
        <v>24</v>
      </c>
    </row>
    <row r="3066" spans="1:11" ht="42" customHeight="1">
      <c r="A3066" s="2" t="s">
        <v>6540</v>
      </c>
      <c r="B3066" s="2" t="s">
        <v>6541</v>
      </c>
      <c r="C3066" s="2" t="s">
        <v>33</v>
      </c>
      <c r="D3066" s="2" t="s">
        <v>34</v>
      </c>
      <c r="E3066" s="5" t="s">
        <v>110</v>
      </c>
      <c r="F3066" s="3" t="s">
        <v>111</v>
      </c>
      <c r="G3066" s="3" t="s">
        <v>127</v>
      </c>
      <c r="H3066" s="2" t="s">
        <v>22</v>
      </c>
      <c r="I3066" s="2" t="s">
        <v>6542</v>
      </c>
      <c r="J3066" s="3" t="str">
        <f>HYPERLINK("https://www.boe.es/gazeta/dias/1833/11/16/pdfs/GMD-1833-143.pdf#page=5","Abrir facsímil")</f>
        <v>Abrir facsímil</v>
      </c>
      <c r="K3066" s="3" t="s">
        <v>24</v>
      </c>
    </row>
    <row r="3067" spans="1:11" ht="42" customHeight="1">
      <c r="A3067" s="2" t="s">
        <v>6543</v>
      </c>
      <c r="B3067" s="2" t="s">
        <v>6543</v>
      </c>
      <c r="C3067" s="2" t="s">
        <v>207</v>
      </c>
      <c r="D3067" s="2" t="s">
        <v>18</v>
      </c>
      <c r="E3067" s="5" t="s">
        <v>618</v>
      </c>
      <c r="F3067" s="3" t="s">
        <v>619</v>
      </c>
      <c r="G3067" s="3" t="s">
        <v>21</v>
      </c>
      <c r="H3067" s="2" t="s">
        <v>22</v>
      </c>
      <c r="I3067" s="2" t="s">
        <v>6544</v>
      </c>
      <c r="J3067" s="3" t="str">
        <f>HYPERLINK("https://www.boe.es/gazeta/dias/1833/01/29/pdfs/GMD-1833-13.pdf#page=4","Abrir facsímil")</f>
        <v>Abrir facsímil</v>
      </c>
      <c r="K3067" s="3" t="s">
        <v>24</v>
      </c>
    </row>
    <row r="3068" spans="1:11" ht="42" customHeight="1">
      <c r="A3068" s="2" t="s">
        <v>6545</v>
      </c>
      <c r="B3068" s="2" t="s">
        <v>6546</v>
      </c>
      <c r="C3068" s="2" t="s">
        <v>49</v>
      </c>
      <c r="D3068" s="2" t="s">
        <v>50</v>
      </c>
      <c r="E3068" s="5" t="s">
        <v>35</v>
      </c>
      <c r="F3068" s="3" t="s">
        <v>36</v>
      </c>
      <c r="G3068" s="3" t="s">
        <v>127</v>
      </c>
      <c r="H3068" s="2" t="s">
        <v>38</v>
      </c>
      <c r="I3068" s="2" t="s">
        <v>6547</v>
      </c>
      <c r="J3068" s="3" t="str">
        <f>HYPERLINK("https://www.boe.es/gazeta/dias/1833/02/28/pdfs/GMD-1833-26.pdf#page=5","Abrir facsímil")</f>
        <v>Abrir facsímil</v>
      </c>
      <c r="K3068" s="3" t="s">
        <v>40</v>
      </c>
    </row>
    <row r="3069" spans="1:11" ht="42" customHeight="1">
      <c r="A3069" s="2" t="s">
        <v>6548</v>
      </c>
      <c r="B3069" s="2" t="s">
        <v>6549</v>
      </c>
      <c r="C3069" s="2" t="s">
        <v>33</v>
      </c>
      <c r="D3069" s="2" t="s">
        <v>34</v>
      </c>
      <c r="E3069" s="5" t="s">
        <v>511</v>
      </c>
      <c r="F3069" s="3" t="s">
        <v>512</v>
      </c>
      <c r="G3069" s="3" t="s">
        <v>89</v>
      </c>
      <c r="H3069" s="2" t="s">
        <v>38</v>
      </c>
      <c r="I3069" s="2" t="s">
        <v>6550</v>
      </c>
      <c r="J3069" s="3" t="str">
        <f>HYPERLINK("https://www.boe.es/gazeta/dias/1833/03/28/pdfs/GMD-1833-38.pdf#page=3","Abrir facsímil")</f>
        <v>Abrir facsímil</v>
      </c>
      <c r="K3069" s="3" t="s">
        <v>40</v>
      </c>
    </row>
    <row r="3070" spans="1:11" ht="42" customHeight="1">
      <c r="A3070" s="2" t="s">
        <v>6551</v>
      </c>
      <c r="B3070" s="2" t="s">
        <v>6552</v>
      </c>
      <c r="C3070" s="2" t="s">
        <v>26</v>
      </c>
      <c r="D3070" s="2" t="s">
        <v>18</v>
      </c>
      <c r="E3070" s="5" t="s">
        <v>298</v>
      </c>
      <c r="F3070" s="3" t="s">
        <v>299</v>
      </c>
      <c r="G3070" s="3" t="s">
        <v>21</v>
      </c>
      <c r="H3070" s="2" t="s">
        <v>22</v>
      </c>
      <c r="I3070" s="2" t="s">
        <v>6553</v>
      </c>
      <c r="J3070" s="3" t="str">
        <f>HYPERLINK("https://www.boe.es/gazeta/dias/1833/12/26/pdfs/GMD-1833-165.pdf#page=4","Abrir facsímil")</f>
        <v>Abrir facsímil</v>
      </c>
      <c r="K3070" s="3" t="s">
        <v>24</v>
      </c>
    </row>
    <row r="3071" spans="1:11" ht="42" customHeight="1">
      <c r="A3071" s="2" t="s">
        <v>6554</v>
      </c>
      <c r="B3071" s="2" t="s">
        <v>6554</v>
      </c>
      <c r="C3071" s="2" t="s">
        <v>33</v>
      </c>
      <c r="D3071" s="2" t="s">
        <v>34</v>
      </c>
      <c r="E3071" s="5" t="s">
        <v>298</v>
      </c>
      <c r="F3071" s="3" t="s">
        <v>299</v>
      </c>
      <c r="G3071" s="3" t="s">
        <v>21</v>
      </c>
      <c r="H3071" s="2" t="s">
        <v>22</v>
      </c>
      <c r="I3071" s="2" t="s">
        <v>6555</v>
      </c>
      <c r="J3071" s="3" t="str">
        <f>HYPERLINK("https://www.boe.es/gazeta/dias/1833/12/26/pdfs/GMD-1833-165.pdf#page=4","Abrir facsímil")</f>
        <v>Abrir facsímil</v>
      </c>
      <c r="K3071" s="3" t="s">
        <v>24</v>
      </c>
    </row>
    <row r="3072" spans="1:11" ht="42" customHeight="1">
      <c r="A3072" s="2" t="s">
        <v>6556</v>
      </c>
      <c r="B3072" s="2" t="s">
        <v>6556</v>
      </c>
      <c r="C3072" s="2" t="s">
        <v>33</v>
      </c>
      <c r="D3072" s="2" t="s">
        <v>34</v>
      </c>
      <c r="E3072" s="5" t="s">
        <v>1107</v>
      </c>
      <c r="F3072" s="3" t="s">
        <v>1108</v>
      </c>
      <c r="G3072" s="3" t="s">
        <v>21</v>
      </c>
      <c r="H3072" s="2" t="s">
        <v>22</v>
      </c>
      <c r="I3072" s="2" t="s">
        <v>6557</v>
      </c>
      <c r="J3072" s="3" t="str">
        <f>HYPERLINK("https://www.boe.es/gazeta/dias/1833/03/21/pdfs/GMD-1833-35.pdf#page=4","Abrir facsímil")</f>
        <v>Abrir facsímil</v>
      </c>
      <c r="K3072" s="3" t="s">
        <v>24</v>
      </c>
    </row>
    <row r="3073" spans="1:11" ht="42" customHeight="1">
      <c r="A3073" s="2" t="s">
        <v>6558</v>
      </c>
      <c r="B3073" s="2" t="s">
        <v>6559</v>
      </c>
      <c r="C3073" s="2" t="s">
        <v>26</v>
      </c>
      <c r="D3073" s="2" t="s">
        <v>18</v>
      </c>
      <c r="E3073" s="5" t="s">
        <v>466</v>
      </c>
      <c r="F3073" s="3" t="s">
        <v>467</v>
      </c>
      <c r="G3073" s="3" t="s">
        <v>37</v>
      </c>
      <c r="H3073" s="2" t="s">
        <v>38</v>
      </c>
      <c r="I3073" s="2" t="s">
        <v>6560</v>
      </c>
      <c r="J3073" s="3" t="str">
        <f>HYPERLINK("https://www.boe.es/gazeta/dias/1833/10/22/pdfs/GMD-1833-130.pdf#page=2","Abrir facsímil")</f>
        <v>Abrir facsímil</v>
      </c>
      <c r="K3073" s="3" t="s">
        <v>40</v>
      </c>
    </row>
    <row r="3074" spans="1:11" ht="42" customHeight="1">
      <c r="A3074" s="2" t="s">
        <v>6561</v>
      </c>
      <c r="B3074" s="2" t="s">
        <v>6561</v>
      </c>
      <c r="C3074" s="2" t="s">
        <v>26</v>
      </c>
      <c r="D3074" s="2" t="s">
        <v>18</v>
      </c>
      <c r="E3074" s="5" t="s">
        <v>531</v>
      </c>
      <c r="F3074" s="3" t="s">
        <v>532</v>
      </c>
      <c r="G3074" s="3" t="s">
        <v>21</v>
      </c>
      <c r="H3074" s="2" t="s">
        <v>22</v>
      </c>
      <c r="I3074" s="2" t="s">
        <v>6562</v>
      </c>
      <c r="J3074" s="3" t="str">
        <f>HYPERLINK("https://www.boe.es/gazeta/dias/1833/05/09/pdfs/GMD-1833-57.pdf#page=4","Abrir facsímil")</f>
        <v>Abrir facsímil</v>
      </c>
      <c r="K3074" s="3" t="s">
        <v>24</v>
      </c>
    </row>
    <row r="3075" spans="1:11" ht="42" customHeight="1">
      <c r="A3075" s="2" t="s">
        <v>6561</v>
      </c>
      <c r="B3075" s="2" t="s">
        <v>6561</v>
      </c>
      <c r="C3075" s="2" t="s">
        <v>33</v>
      </c>
      <c r="D3075" s="2" t="s">
        <v>34</v>
      </c>
      <c r="E3075" s="5" t="s">
        <v>573</v>
      </c>
      <c r="F3075" s="3" t="s">
        <v>574</v>
      </c>
      <c r="G3075" s="3" t="s">
        <v>89</v>
      </c>
      <c r="H3075" s="2" t="s">
        <v>22</v>
      </c>
      <c r="I3075" s="2" t="s">
        <v>6563</v>
      </c>
      <c r="J3075" s="3" t="str">
        <f>HYPERLINK("https://www.boe.es/gazeta/dias/1833/08/10/pdfs/GMD-1833-97.pdf#page=3","Abrir facsímil")</f>
        <v>Abrir facsímil</v>
      </c>
      <c r="K3075" s="3" t="s">
        <v>24</v>
      </c>
    </row>
    <row r="3076" spans="1:11" ht="42" customHeight="1">
      <c r="A3076" s="2" t="s">
        <v>6564</v>
      </c>
      <c r="B3076" s="2" t="s">
        <v>6564</v>
      </c>
      <c r="C3076" s="2" t="s">
        <v>33</v>
      </c>
      <c r="D3076" s="2" t="s">
        <v>34</v>
      </c>
      <c r="E3076" s="5" t="s">
        <v>739</v>
      </c>
      <c r="F3076" s="3" t="s">
        <v>740</v>
      </c>
      <c r="G3076" s="3" t="s">
        <v>21</v>
      </c>
      <c r="H3076" s="2" t="s">
        <v>22</v>
      </c>
      <c r="I3076" s="2" t="s">
        <v>6565</v>
      </c>
      <c r="J3076" s="3" t="str">
        <f>HYPERLINK("https://www.boe.es/gazeta/dias/1833/07/06/pdfs/GMD-1833-82.pdf#page=4","Abrir facsímil")</f>
        <v>Abrir facsímil</v>
      </c>
      <c r="K3076" s="3" t="s">
        <v>24</v>
      </c>
    </row>
    <row r="3077" spans="1:11" ht="42" customHeight="1">
      <c r="A3077" s="2" t="s">
        <v>6564</v>
      </c>
      <c r="B3077" s="2" t="s">
        <v>6564</v>
      </c>
      <c r="C3077" s="2" t="s">
        <v>33</v>
      </c>
      <c r="D3077" s="2" t="s">
        <v>34</v>
      </c>
      <c r="E3077" s="5" t="s">
        <v>561</v>
      </c>
      <c r="F3077" s="3" t="s">
        <v>562</v>
      </c>
      <c r="G3077" s="3" t="s">
        <v>89</v>
      </c>
      <c r="H3077" s="2" t="s">
        <v>22</v>
      </c>
      <c r="I3077" s="2" t="s">
        <v>6566</v>
      </c>
      <c r="J3077" s="3" t="str">
        <f>HYPERLINK("https://www.boe.es/gazeta/dias/1833/07/20/pdfs/GMD-1833-88.pdf#page=3","Abrir facsímil")</f>
        <v>Abrir facsímil</v>
      </c>
      <c r="K3077" s="3" t="s">
        <v>24</v>
      </c>
    </row>
    <row r="3078" spans="1:11" ht="42" customHeight="1">
      <c r="A3078" s="2" t="s">
        <v>6564</v>
      </c>
      <c r="B3078" s="2" t="s">
        <v>6564</v>
      </c>
      <c r="C3078" s="2" t="s">
        <v>33</v>
      </c>
      <c r="D3078" s="2" t="s">
        <v>34</v>
      </c>
      <c r="E3078" s="5" t="s">
        <v>566</v>
      </c>
      <c r="F3078" s="3" t="s">
        <v>567</v>
      </c>
      <c r="G3078" s="3" t="s">
        <v>21</v>
      </c>
      <c r="H3078" s="2" t="s">
        <v>22</v>
      </c>
      <c r="I3078" s="2" t="s">
        <v>6567</v>
      </c>
      <c r="J3078" s="3" t="str">
        <f>HYPERLINK("https://www.boe.es/gazeta/dias/1833/07/30/pdfs/GMD-1833-92.pdf#page=4","Abrir facsímil")</f>
        <v>Abrir facsímil</v>
      </c>
      <c r="K3078" s="3" t="s">
        <v>24</v>
      </c>
    </row>
    <row r="3079" spans="1:11" ht="42" customHeight="1">
      <c r="A3079" s="2" t="s">
        <v>6568</v>
      </c>
      <c r="B3079" s="2" t="s">
        <v>6569</v>
      </c>
      <c r="C3079" s="2" t="s">
        <v>297</v>
      </c>
      <c r="D3079" s="2" t="s">
        <v>18</v>
      </c>
      <c r="E3079" s="5" t="s">
        <v>404</v>
      </c>
      <c r="F3079" s="3" t="s">
        <v>405</v>
      </c>
      <c r="G3079" s="3" t="s">
        <v>21</v>
      </c>
      <c r="H3079" s="2" t="s">
        <v>22</v>
      </c>
      <c r="I3079" s="2" t="s">
        <v>6570</v>
      </c>
      <c r="J3079" s="3" t="str">
        <f>HYPERLINK("https://www.boe.es/gazeta/dias/1833/03/16/pdfs/GMD-1833-33.pdf#page=4","Abrir facsímil")</f>
        <v>Abrir facsímil</v>
      </c>
      <c r="K3079" s="3" t="s">
        <v>24</v>
      </c>
    </row>
    <row r="3080" spans="1:11" ht="42" customHeight="1">
      <c r="A3080" s="2" t="s">
        <v>6571</v>
      </c>
      <c r="B3080" s="2" t="s">
        <v>6572</v>
      </c>
      <c r="C3080" s="2" t="s">
        <v>33</v>
      </c>
      <c r="D3080" s="2" t="s">
        <v>34</v>
      </c>
      <c r="E3080" s="5" t="s">
        <v>377</v>
      </c>
      <c r="F3080" s="3" t="s">
        <v>378</v>
      </c>
      <c r="G3080" s="3" t="s">
        <v>45</v>
      </c>
      <c r="H3080" s="2" t="s">
        <v>38</v>
      </c>
      <c r="I3080" s="2" t="s">
        <v>6573</v>
      </c>
      <c r="J3080" s="3" t="str">
        <f>HYPERLINK("https://www.boe.es/gazeta/dias/1833/02/05/pdfs/GMD-1833-16.pdf#page=6","Abrir facsímil")</f>
        <v>Abrir facsímil</v>
      </c>
      <c r="K3080" s="3" t="s">
        <v>40</v>
      </c>
    </row>
    <row r="3081" spans="1:11" ht="42" customHeight="1">
      <c r="A3081" s="2" t="s">
        <v>6574</v>
      </c>
      <c r="B3081" s="2" t="s">
        <v>6575</v>
      </c>
      <c r="C3081" s="2" t="s">
        <v>26</v>
      </c>
      <c r="D3081" s="2" t="s">
        <v>18</v>
      </c>
      <c r="E3081" s="5" t="s">
        <v>159</v>
      </c>
      <c r="F3081" s="3" t="s">
        <v>160</v>
      </c>
      <c r="G3081" s="3" t="s">
        <v>175</v>
      </c>
      <c r="H3081" s="2" t="s">
        <v>22</v>
      </c>
      <c r="I3081" s="2" t="s">
        <v>6576</v>
      </c>
      <c r="J3081" s="3" t="str">
        <f>HYPERLINK("https://www.boe.es/gazeta/dias/1833/09/24/pdfs/GMD-1833-116.pdf#page=7","Abrir facsímil")</f>
        <v>Abrir facsímil</v>
      </c>
      <c r="K3081" s="3" t="s">
        <v>24</v>
      </c>
    </row>
    <row r="3082" spans="1:11" ht="42" customHeight="1">
      <c r="A3082" s="2" t="s">
        <v>6577</v>
      </c>
      <c r="B3082" s="2" t="s">
        <v>6578</v>
      </c>
      <c r="C3082" s="2" t="s">
        <v>49</v>
      </c>
      <c r="D3082" s="2" t="s">
        <v>50</v>
      </c>
      <c r="E3082" s="5" t="s">
        <v>364</v>
      </c>
      <c r="F3082" s="3" t="s">
        <v>365</v>
      </c>
      <c r="G3082" s="3" t="s">
        <v>2634</v>
      </c>
      <c r="H3082" s="2" t="s">
        <v>22</v>
      </c>
      <c r="I3082" s="2" t="s">
        <v>6579</v>
      </c>
      <c r="J3082" s="3" t="str">
        <f>HYPERLINK("https://www.boe.es/gazeta/dias/1833/11/07/pdfs/GMD-1833-139.pdf#page=5","Abrir facsímil")</f>
        <v>Abrir facsímil</v>
      </c>
      <c r="K3082" s="3" t="s">
        <v>24</v>
      </c>
    </row>
    <row r="3083" spans="1:11" ht="42" customHeight="1">
      <c r="A3083" s="2" t="s">
        <v>6580</v>
      </c>
      <c r="B3083" s="2" t="s">
        <v>6581</v>
      </c>
      <c r="C3083" s="2" t="s">
        <v>207</v>
      </c>
      <c r="D3083" s="2" t="s">
        <v>18</v>
      </c>
      <c r="E3083" s="5" t="s">
        <v>72</v>
      </c>
      <c r="F3083" s="3" t="s">
        <v>73</v>
      </c>
      <c r="G3083" s="3" t="s">
        <v>74</v>
      </c>
      <c r="H3083" s="2" t="s">
        <v>38</v>
      </c>
      <c r="I3083" s="2" t="s">
        <v>6582</v>
      </c>
      <c r="J3083" s="3" t="str">
        <f>HYPERLINK("https://www.boe.es/gazeta/dias/1833/11/26/pdfs/GMD-1833-150.pdf#page=4","Abrir facsímil")</f>
        <v>Abrir facsímil</v>
      </c>
      <c r="K3083" s="3" t="s">
        <v>40</v>
      </c>
    </row>
    <row r="3084" spans="1:11" ht="42" customHeight="1">
      <c r="A3084" s="2" t="s">
        <v>6583</v>
      </c>
      <c r="B3084" s="2" t="s">
        <v>6584</v>
      </c>
      <c r="C3084" s="2" t="s">
        <v>33</v>
      </c>
      <c r="D3084" s="2" t="s">
        <v>34</v>
      </c>
      <c r="E3084" s="5" t="s">
        <v>426</v>
      </c>
      <c r="F3084" s="3" t="s">
        <v>1257</v>
      </c>
      <c r="G3084" s="3" t="s">
        <v>89</v>
      </c>
      <c r="H3084" s="2" t="s">
        <v>38</v>
      </c>
      <c r="I3084" s="2" t="s">
        <v>6585</v>
      </c>
      <c r="J3084" s="3" t="str">
        <f>HYPERLINK("https://www.boe.es/gazeta/dias/1833/10/31/pdfs/GMD-1833-135.pdf#page=3","Abrir facsímil")</f>
        <v>Abrir facsímil</v>
      </c>
      <c r="K3084" s="3" t="s">
        <v>40</v>
      </c>
    </row>
    <row r="3085" spans="1:11" ht="42" customHeight="1">
      <c r="A3085" s="2" t="s">
        <v>6586</v>
      </c>
      <c r="B3085" s="2" t="s">
        <v>6587</v>
      </c>
      <c r="C3085" s="2" t="s">
        <v>26</v>
      </c>
      <c r="D3085" s="2" t="s">
        <v>18</v>
      </c>
      <c r="E3085" s="5" t="s">
        <v>713</v>
      </c>
      <c r="F3085" s="3" t="s">
        <v>714</v>
      </c>
      <c r="G3085" s="3" t="s">
        <v>21</v>
      </c>
      <c r="H3085" s="2" t="s">
        <v>22</v>
      </c>
      <c r="I3085" s="2" t="s">
        <v>6588</v>
      </c>
      <c r="J3085" s="3" t="str">
        <f>HYPERLINK("https://www.boe.es/gazeta/dias/1833/04/25/pdfs/GMD-1833-51.pdf#page=4","Abrir facsímil")</f>
        <v>Abrir facsímil</v>
      </c>
      <c r="K3085" s="3" t="s">
        <v>24</v>
      </c>
    </row>
    <row r="3086" spans="1:11" ht="42" customHeight="1">
      <c r="A3086" s="2" t="s">
        <v>6589</v>
      </c>
      <c r="B3086" s="2" t="s">
        <v>6590</v>
      </c>
      <c r="C3086" s="2" t="s">
        <v>49</v>
      </c>
      <c r="D3086" s="2" t="s">
        <v>50</v>
      </c>
      <c r="E3086" s="5" t="s">
        <v>377</v>
      </c>
      <c r="F3086" s="3" t="s">
        <v>378</v>
      </c>
      <c r="G3086" s="3" t="s">
        <v>45</v>
      </c>
      <c r="H3086" s="2" t="s">
        <v>22</v>
      </c>
      <c r="I3086" s="2" t="s">
        <v>6591</v>
      </c>
      <c r="J3086" s="3" t="str">
        <f>HYPERLINK("https://www.boe.es/gazeta/dias/1833/02/05/pdfs/GMD-1833-16.pdf#page=6","Abrir facsímil")</f>
        <v>Abrir facsímil</v>
      </c>
      <c r="K3086" s="3" t="s">
        <v>24</v>
      </c>
    </row>
    <row r="3087" spans="1:11" ht="42" customHeight="1">
      <c r="A3087" s="2" t="s">
        <v>6592</v>
      </c>
      <c r="B3087" s="2" t="s">
        <v>6593</v>
      </c>
      <c r="C3087" s="2" t="s">
        <v>26</v>
      </c>
      <c r="D3087" s="2" t="s">
        <v>18</v>
      </c>
      <c r="E3087" s="5" t="s">
        <v>87</v>
      </c>
      <c r="F3087" s="3" t="s">
        <v>88</v>
      </c>
      <c r="G3087" s="3" t="s">
        <v>56</v>
      </c>
      <c r="H3087" s="2" t="s">
        <v>22</v>
      </c>
      <c r="I3087" s="2" t="s">
        <v>6594</v>
      </c>
      <c r="J3087" s="3" t="str">
        <f>HYPERLINK("https://www.boe.es/gazeta/dias/1833/04/20/pdfs/GMD-1833-49.pdf#page=1","Abrir facsímil")</f>
        <v>Abrir facsímil</v>
      </c>
      <c r="K3087" s="3" t="s">
        <v>24</v>
      </c>
    </row>
    <row r="3088" spans="1:11" ht="42" customHeight="1">
      <c r="A3088" s="2" t="s">
        <v>6595</v>
      </c>
      <c r="B3088" s="2" t="s">
        <v>6596</v>
      </c>
      <c r="C3088" s="2" t="s">
        <v>49</v>
      </c>
      <c r="D3088" s="2" t="s">
        <v>50</v>
      </c>
      <c r="E3088" s="5" t="s">
        <v>150</v>
      </c>
      <c r="F3088" s="3" t="s">
        <v>151</v>
      </c>
      <c r="G3088" s="3" t="s">
        <v>56</v>
      </c>
      <c r="H3088" s="2" t="s">
        <v>22</v>
      </c>
      <c r="I3088" s="2" t="s">
        <v>6597</v>
      </c>
      <c r="J3088" s="3" t="str">
        <f>HYPERLINK("https://www.boe.es/gazeta/dias/1833/10/24/pdfs/GMD-1833-131.pdf#page=1","Abrir facsímil")</f>
        <v>Abrir facsímil</v>
      </c>
      <c r="K3088" s="3" t="s">
        <v>24</v>
      </c>
    </row>
    <row r="3089" spans="1:11" ht="42" customHeight="1">
      <c r="A3089" s="2" t="s">
        <v>6598</v>
      </c>
      <c r="B3089" s="2" t="s">
        <v>6598</v>
      </c>
      <c r="C3089" s="2" t="s">
        <v>49</v>
      </c>
      <c r="D3089" s="2" t="s">
        <v>50</v>
      </c>
      <c r="E3089" s="5" t="s">
        <v>470</v>
      </c>
      <c r="F3089" s="3" t="s">
        <v>471</v>
      </c>
      <c r="G3089" s="3" t="s">
        <v>127</v>
      </c>
      <c r="H3089" s="2" t="s">
        <v>22</v>
      </c>
      <c r="I3089" s="2" t="s">
        <v>6599</v>
      </c>
      <c r="J3089" s="3" t="str">
        <f>HYPERLINK("https://www.boe.es/gazeta/dias/1833/12/28/pdfs/GMD-1833-166.pdf#page=5","Abrir facsímil")</f>
        <v>Abrir facsímil</v>
      </c>
      <c r="K3089" s="3" t="s">
        <v>24</v>
      </c>
    </row>
    <row r="3090" spans="1:11" ht="42" customHeight="1">
      <c r="A3090" s="2" t="s">
        <v>6600</v>
      </c>
      <c r="B3090" s="2" t="s">
        <v>6601</v>
      </c>
      <c r="C3090" s="2" t="s">
        <v>33</v>
      </c>
      <c r="D3090" s="2" t="s">
        <v>34</v>
      </c>
      <c r="E3090" s="5" t="s">
        <v>799</v>
      </c>
      <c r="F3090" s="3" t="s">
        <v>800</v>
      </c>
      <c r="G3090" s="3" t="s">
        <v>89</v>
      </c>
      <c r="H3090" s="2" t="s">
        <v>22</v>
      </c>
      <c r="I3090" s="2" t="s">
        <v>6602</v>
      </c>
      <c r="J3090" s="3" t="str">
        <f>HYPERLINK("https://www.boe.es/gazeta/dias/1833/02/07/pdfs/GMD-1833-17.pdf#page=3","Abrir facsímil")</f>
        <v>Abrir facsímil</v>
      </c>
      <c r="K3090" s="3" t="s">
        <v>24</v>
      </c>
    </row>
    <row r="3091" spans="1:11" ht="42" customHeight="1">
      <c r="A3091" s="2" t="s">
        <v>6603</v>
      </c>
      <c r="B3091" s="2" t="s">
        <v>6604</v>
      </c>
      <c r="C3091" s="2" t="s">
        <v>122</v>
      </c>
      <c r="D3091" s="2" t="s">
        <v>18</v>
      </c>
      <c r="E3091" s="5" t="s">
        <v>1010</v>
      </c>
      <c r="F3091" s="3" t="s">
        <v>1011</v>
      </c>
      <c r="G3091" s="3" t="s">
        <v>89</v>
      </c>
      <c r="H3091" s="2" t="s">
        <v>22</v>
      </c>
      <c r="I3091" s="2" t="s">
        <v>6605</v>
      </c>
      <c r="J3091" s="3" t="str">
        <f>HYPERLINK("https://www.boe.es/gazeta/dias/1833/12/24/pdfs/GMD-1833-164.pdf#page=3","Abrir facsímil")</f>
        <v>Abrir facsímil</v>
      </c>
      <c r="K3091" s="3" t="s">
        <v>24</v>
      </c>
    </row>
    <row r="3092" spans="1:11" ht="42" customHeight="1">
      <c r="A3092" s="2" t="s">
        <v>6606</v>
      </c>
      <c r="B3092" s="2" t="s">
        <v>6607</v>
      </c>
      <c r="C3092" s="2" t="s">
        <v>122</v>
      </c>
      <c r="D3092" s="2" t="s">
        <v>18</v>
      </c>
      <c r="E3092" s="5" t="s">
        <v>324</v>
      </c>
      <c r="F3092" s="3" t="s">
        <v>325</v>
      </c>
      <c r="G3092" s="3" t="s">
        <v>21</v>
      </c>
      <c r="H3092" s="2" t="s">
        <v>22</v>
      </c>
      <c r="I3092" s="2" t="s">
        <v>6608</v>
      </c>
      <c r="J3092" s="3" t="str">
        <f>HYPERLINK("https://www.boe.es/gazeta/dias/1833/11/14/pdfs/GMD-1833-142.pdf#page=4","Abrir facsímil")</f>
        <v>Abrir facsímil</v>
      </c>
      <c r="K3092" s="3" t="s">
        <v>24</v>
      </c>
    </row>
    <row r="3093" spans="1:11" ht="42" customHeight="1">
      <c r="A3093" s="2" t="s">
        <v>6609</v>
      </c>
      <c r="B3093" s="2" t="s">
        <v>6610</v>
      </c>
      <c r="C3093" s="2" t="s">
        <v>33</v>
      </c>
      <c r="D3093" s="2" t="s">
        <v>34</v>
      </c>
      <c r="E3093" s="5" t="s">
        <v>159</v>
      </c>
      <c r="F3093" s="3" t="s">
        <v>160</v>
      </c>
      <c r="G3093" s="3" t="s">
        <v>175</v>
      </c>
      <c r="H3093" s="2" t="s">
        <v>22</v>
      </c>
      <c r="I3093" s="2" t="s">
        <v>6611</v>
      </c>
      <c r="J3093" s="3" t="str">
        <f>HYPERLINK("https://www.boe.es/gazeta/dias/1833/09/24/pdfs/GMD-1833-116.pdf#page=7","Abrir facsímil")</f>
        <v>Abrir facsímil</v>
      </c>
      <c r="K3093" s="3" t="s">
        <v>24</v>
      </c>
    </row>
    <row r="3094" spans="1:11" ht="42" customHeight="1">
      <c r="A3094" s="2" t="s">
        <v>6612</v>
      </c>
      <c r="B3094" s="2" t="s">
        <v>6613</v>
      </c>
      <c r="C3094" s="2" t="s">
        <v>33</v>
      </c>
      <c r="D3094" s="2" t="s">
        <v>34</v>
      </c>
      <c r="E3094" s="5" t="s">
        <v>623</v>
      </c>
      <c r="F3094" s="3" t="s">
        <v>624</v>
      </c>
      <c r="G3094" s="3" t="s">
        <v>127</v>
      </c>
      <c r="H3094" s="2" t="s">
        <v>22</v>
      </c>
      <c r="I3094" s="2" t="s">
        <v>6614</v>
      </c>
      <c r="J3094" s="3" t="str">
        <f>HYPERLINK("https://www.boe.es/gazeta/dias/1833/09/17/pdfs/GMD-1833-113.pdf#page=5","Abrir facsímil")</f>
        <v>Abrir facsímil</v>
      </c>
      <c r="K3094" s="3" t="s">
        <v>24</v>
      </c>
    </row>
    <row r="3095" spans="1:11" ht="42" customHeight="1">
      <c r="A3095" s="2" t="s">
        <v>6615</v>
      </c>
      <c r="B3095" s="2" t="s">
        <v>6616</v>
      </c>
      <c r="C3095" s="2" t="s">
        <v>33</v>
      </c>
      <c r="D3095" s="2" t="s">
        <v>34</v>
      </c>
      <c r="E3095" s="5" t="s">
        <v>1010</v>
      </c>
      <c r="F3095" s="3" t="s">
        <v>1011</v>
      </c>
      <c r="G3095" s="3" t="s">
        <v>21</v>
      </c>
      <c r="H3095" s="2" t="s">
        <v>22</v>
      </c>
      <c r="I3095" s="2" t="s">
        <v>6617</v>
      </c>
      <c r="J3095" s="3" t="str">
        <f>HYPERLINK("https://www.boe.es/gazeta/dias/1833/12/24/pdfs/GMD-1833-164.pdf#page=4","Abrir facsímil")</f>
        <v>Abrir facsímil</v>
      </c>
      <c r="K3095" s="3" t="s">
        <v>24</v>
      </c>
    </row>
    <row r="3096" spans="1:11" ht="42" customHeight="1">
      <c r="A3096" s="2" t="s">
        <v>6618</v>
      </c>
      <c r="B3096" s="2" t="s">
        <v>6619</v>
      </c>
      <c r="C3096" s="2" t="s">
        <v>26</v>
      </c>
      <c r="D3096" s="2" t="s">
        <v>18</v>
      </c>
      <c r="E3096" s="5" t="s">
        <v>780</v>
      </c>
      <c r="F3096" s="3" t="s">
        <v>781</v>
      </c>
      <c r="G3096" s="3" t="s">
        <v>127</v>
      </c>
      <c r="H3096" s="2" t="s">
        <v>22</v>
      </c>
      <c r="I3096" s="2" t="s">
        <v>6620</v>
      </c>
      <c r="J3096" s="3" t="str">
        <f>HYPERLINK("https://www.boe.es/gazeta/dias/1833/03/07/pdfs/GMD-1833-29.pdf#page=5","Abrir facsímil")</f>
        <v>Abrir facsímil</v>
      </c>
      <c r="K3096" s="3" t="s">
        <v>24</v>
      </c>
    </row>
    <row r="3097" spans="1:11" ht="42" customHeight="1">
      <c r="A3097" s="2" t="s">
        <v>6621</v>
      </c>
      <c r="B3097" s="2" t="s">
        <v>6622</v>
      </c>
      <c r="C3097" s="2" t="s">
        <v>49</v>
      </c>
      <c r="D3097" s="2" t="s">
        <v>50</v>
      </c>
      <c r="E3097" s="5" t="s">
        <v>743</v>
      </c>
      <c r="F3097" s="3" t="s">
        <v>744</v>
      </c>
      <c r="G3097" s="3" t="s">
        <v>745</v>
      </c>
      <c r="H3097" s="2" t="s">
        <v>22</v>
      </c>
      <c r="I3097" s="2" t="s">
        <v>6623</v>
      </c>
      <c r="J3097" s="3" t="str">
        <f>HYPERLINK("https://www.boe.es/gazeta/dias/1833/02/19/pdfs/GMD-1833-22.pdf#page=5","Abrir facsímil")</f>
        <v>Abrir facsímil</v>
      </c>
      <c r="K3097" s="3" t="s">
        <v>24</v>
      </c>
    </row>
    <row r="3098" spans="1:11" ht="42" customHeight="1">
      <c r="A3098" s="2" t="s">
        <v>6624</v>
      </c>
      <c r="B3098" s="2" t="s">
        <v>6625</v>
      </c>
      <c r="C3098" s="2" t="s">
        <v>33</v>
      </c>
      <c r="D3098" s="2" t="s">
        <v>34</v>
      </c>
      <c r="E3098" s="5" t="s">
        <v>233</v>
      </c>
      <c r="F3098" s="3" t="s">
        <v>234</v>
      </c>
      <c r="G3098" s="3" t="s">
        <v>56</v>
      </c>
      <c r="H3098" s="2" t="s">
        <v>22</v>
      </c>
      <c r="I3098" s="2" t="s">
        <v>6626</v>
      </c>
      <c r="J3098" s="3" t="str">
        <f>HYPERLINK("https://www.boe.es/gazeta/dias/1833/11/21/pdfs/GMD-1833-146.pdf#page=1","Abrir facsímil")</f>
        <v>Abrir facsímil</v>
      </c>
      <c r="K3098" s="3" t="s">
        <v>24</v>
      </c>
    </row>
    <row r="3099" spans="1:11" ht="42" customHeight="1">
      <c r="A3099" s="2" t="s">
        <v>6627</v>
      </c>
      <c r="B3099" s="2" t="s">
        <v>6628</v>
      </c>
      <c r="C3099" s="2" t="s">
        <v>33</v>
      </c>
      <c r="D3099" s="2" t="s">
        <v>34</v>
      </c>
      <c r="E3099" s="5" t="s">
        <v>233</v>
      </c>
      <c r="F3099" s="3" t="s">
        <v>234</v>
      </c>
      <c r="G3099" s="3" t="s">
        <v>21</v>
      </c>
      <c r="H3099" s="2" t="s">
        <v>22</v>
      </c>
      <c r="I3099" s="2" t="s">
        <v>6629</v>
      </c>
      <c r="J3099" s="3" t="str">
        <f>HYPERLINK("https://www.boe.es/gazeta/dias/1833/11/21/pdfs/GMD-1833-146.pdf#page=4","Abrir facsímil")</f>
        <v>Abrir facsímil</v>
      </c>
      <c r="K3099" s="3" t="s">
        <v>24</v>
      </c>
    </row>
    <row r="3100" spans="1:11" ht="42" customHeight="1">
      <c r="A3100" s="2" t="s">
        <v>6630</v>
      </c>
      <c r="B3100" s="2" t="s">
        <v>6630</v>
      </c>
      <c r="C3100" s="2" t="s">
        <v>33</v>
      </c>
      <c r="D3100" s="2" t="s">
        <v>34</v>
      </c>
      <c r="E3100" s="5" t="s">
        <v>1165</v>
      </c>
      <c r="F3100" s="3" t="s">
        <v>1166</v>
      </c>
      <c r="G3100" s="3" t="s">
        <v>89</v>
      </c>
      <c r="H3100" s="2" t="s">
        <v>22</v>
      </c>
      <c r="I3100" s="2" t="s">
        <v>6631</v>
      </c>
      <c r="J3100" s="3" t="str">
        <f>HYPERLINK("https://www.boe.es/gazeta/dias/1833/09/12/pdfs/GMD-1833-111.pdf#page=3","Abrir facsímil")</f>
        <v>Abrir facsímil</v>
      </c>
      <c r="K3100" s="3" t="s">
        <v>24</v>
      </c>
    </row>
    <row r="3101" spans="1:11" ht="42" customHeight="1">
      <c r="A3101" s="2" t="s">
        <v>6632</v>
      </c>
      <c r="B3101" s="2" t="s">
        <v>6633</v>
      </c>
      <c r="C3101" s="2" t="s">
        <v>33</v>
      </c>
      <c r="D3101" s="2" t="s">
        <v>34</v>
      </c>
      <c r="E3101" s="5" t="s">
        <v>208</v>
      </c>
      <c r="F3101" s="3" t="s">
        <v>209</v>
      </c>
      <c r="G3101" s="3" t="s">
        <v>89</v>
      </c>
      <c r="H3101" s="2" t="s">
        <v>22</v>
      </c>
      <c r="I3101" s="2" t="s">
        <v>6634</v>
      </c>
      <c r="J3101" s="3" t="str">
        <f>HYPERLINK("https://www.boe.es/gazeta/dias/1833/01/01/pdfs/GMD-1833-1.pdf#page=3","Abrir facsímil")</f>
        <v>Abrir facsímil</v>
      </c>
      <c r="K3101" s="3" t="s">
        <v>24</v>
      </c>
    </row>
    <row r="3102" spans="1:11" ht="42" customHeight="1">
      <c r="A3102" s="2" t="s">
        <v>6635</v>
      </c>
      <c r="B3102" s="2" t="s">
        <v>6636</v>
      </c>
      <c r="C3102" s="2" t="s">
        <v>17</v>
      </c>
      <c r="D3102" s="2" t="s">
        <v>18</v>
      </c>
      <c r="E3102" s="5" t="s">
        <v>1360</v>
      </c>
      <c r="F3102" s="3" t="s">
        <v>1361</v>
      </c>
      <c r="G3102" s="3" t="s">
        <v>37</v>
      </c>
      <c r="H3102" s="2" t="s">
        <v>22</v>
      </c>
      <c r="I3102" s="2" t="s">
        <v>6637</v>
      </c>
      <c r="J3102" s="3" t="str">
        <f>HYPERLINK("https://www.boe.es/gazeta/dias/1833/08/24/pdfs/GMD-1833-103.pdf#page=2","Abrir facsímil")</f>
        <v>Abrir facsímil</v>
      </c>
      <c r="K3102" s="3" t="s">
        <v>24</v>
      </c>
    </row>
    <row r="3103" spans="1:11" ht="42" customHeight="1">
      <c r="A3103" s="2" t="s">
        <v>6638</v>
      </c>
      <c r="B3103" s="2" t="s">
        <v>6638</v>
      </c>
      <c r="C3103" s="2" t="s">
        <v>33</v>
      </c>
      <c r="D3103" s="2" t="s">
        <v>34</v>
      </c>
      <c r="E3103" s="5" t="s">
        <v>478</v>
      </c>
      <c r="F3103" s="3" t="s">
        <v>479</v>
      </c>
      <c r="G3103" s="3" t="s">
        <v>21</v>
      </c>
      <c r="H3103" s="2" t="s">
        <v>22</v>
      </c>
      <c r="I3103" s="2" t="s">
        <v>6639</v>
      </c>
      <c r="J3103" s="3" t="str">
        <f>HYPERLINK("https://www.boe.es/gazeta/dias/1833/10/19/pdfs/GMD-1833-129.pdf#page=4","Abrir facsímil")</f>
        <v>Abrir facsímil</v>
      </c>
      <c r="K3103" s="3" t="s">
        <v>24</v>
      </c>
    </row>
    <row r="3104" spans="1:11" ht="42" customHeight="1">
      <c r="A3104" s="2" t="s">
        <v>6640</v>
      </c>
      <c r="B3104" s="2" t="s">
        <v>6641</v>
      </c>
      <c r="C3104" s="2" t="s">
        <v>33</v>
      </c>
      <c r="D3104" s="2" t="s">
        <v>34</v>
      </c>
      <c r="E3104" s="5" t="s">
        <v>452</v>
      </c>
      <c r="F3104" s="3" t="s">
        <v>453</v>
      </c>
      <c r="G3104" s="3" t="s">
        <v>89</v>
      </c>
      <c r="H3104" s="2" t="s">
        <v>22</v>
      </c>
      <c r="I3104" s="2" t="s">
        <v>6642</v>
      </c>
      <c r="J3104" s="3" t="str">
        <f>HYPERLINK("https://www.boe.es/gazeta/dias/1833/12/17/pdfs/GMD-1833-161.pdf#page=3","Abrir facsímil")</f>
        <v>Abrir facsímil</v>
      </c>
      <c r="K3104" s="3" t="s">
        <v>24</v>
      </c>
    </row>
    <row r="3105" spans="1:11" ht="42" customHeight="1">
      <c r="A3105" s="2" t="s">
        <v>6643</v>
      </c>
      <c r="B3105" s="2" t="s">
        <v>6644</v>
      </c>
      <c r="C3105" s="2" t="s">
        <v>122</v>
      </c>
      <c r="D3105" s="2" t="s">
        <v>18</v>
      </c>
      <c r="E3105" s="5" t="s">
        <v>233</v>
      </c>
      <c r="F3105" s="3" t="s">
        <v>234</v>
      </c>
      <c r="G3105" s="3" t="s">
        <v>21</v>
      </c>
      <c r="H3105" s="2" t="s">
        <v>22</v>
      </c>
      <c r="I3105" s="2" t="s">
        <v>6645</v>
      </c>
      <c r="J3105" s="3" t="str">
        <f>HYPERLINK("https://www.boe.es/gazeta/dias/1833/11/21/pdfs/GMD-1833-146.pdf#page=4","Abrir facsímil")</f>
        <v>Abrir facsímil</v>
      </c>
      <c r="K3105" s="3" t="s">
        <v>24</v>
      </c>
    </row>
    <row r="3106" spans="1:11" ht="42" customHeight="1">
      <c r="A3106" s="2" t="s">
        <v>6646</v>
      </c>
      <c r="B3106" s="2" t="s">
        <v>6647</v>
      </c>
      <c r="C3106" s="2" t="s">
        <v>17</v>
      </c>
      <c r="D3106" s="2" t="s">
        <v>18</v>
      </c>
      <c r="E3106" s="5" t="s">
        <v>377</v>
      </c>
      <c r="F3106" s="3" t="s">
        <v>378</v>
      </c>
      <c r="G3106" s="3" t="s">
        <v>45</v>
      </c>
      <c r="H3106" s="2" t="s">
        <v>22</v>
      </c>
      <c r="I3106" s="2" t="s">
        <v>6648</v>
      </c>
      <c r="J3106" s="3" t="str">
        <f>HYPERLINK("https://www.boe.es/gazeta/dias/1833/02/05/pdfs/GMD-1833-16.pdf#page=6","Abrir facsímil")</f>
        <v>Abrir facsímil</v>
      </c>
      <c r="K3106" s="3" t="s">
        <v>24</v>
      </c>
    </row>
    <row r="3107" spans="1:11" ht="42" customHeight="1">
      <c r="A3107" s="2" t="s">
        <v>6649</v>
      </c>
      <c r="B3107" s="2" t="s">
        <v>6650</v>
      </c>
      <c r="C3107" s="2" t="s">
        <v>17</v>
      </c>
      <c r="D3107" s="2" t="s">
        <v>18</v>
      </c>
      <c r="E3107" s="5" t="s">
        <v>125</v>
      </c>
      <c r="F3107" s="3" t="s">
        <v>126</v>
      </c>
      <c r="G3107" s="3" t="s">
        <v>696</v>
      </c>
      <c r="H3107" s="2" t="s">
        <v>22</v>
      </c>
      <c r="I3107" s="2" t="s">
        <v>6651</v>
      </c>
      <c r="J3107" s="3" t="str">
        <f>HYPERLINK("https://www.boe.es/gazeta/dias/1833/08/29/pdfs/GMD-1833-105.pdf#page=3","Abrir facsímil")</f>
        <v>Abrir facsímil</v>
      </c>
      <c r="K3107" s="3" t="s">
        <v>24</v>
      </c>
    </row>
    <row r="3108" spans="1:11" ht="42" customHeight="1">
      <c r="A3108" s="2" t="s">
        <v>6652</v>
      </c>
      <c r="B3108" s="2" t="s">
        <v>6653</v>
      </c>
      <c r="C3108" s="2" t="s">
        <v>33</v>
      </c>
      <c r="D3108" s="2" t="s">
        <v>34</v>
      </c>
      <c r="E3108" s="5" t="s">
        <v>443</v>
      </c>
      <c r="F3108" s="3" t="s">
        <v>444</v>
      </c>
      <c r="G3108" s="3" t="s">
        <v>89</v>
      </c>
      <c r="H3108" s="2" t="s">
        <v>22</v>
      </c>
      <c r="I3108" s="2" t="s">
        <v>6654</v>
      </c>
      <c r="J3108" s="3" t="str">
        <f>HYPERLINK("https://www.boe.es/gazeta/dias/1833/07/25/pdfs/GMD-1833-90.pdf#page=3","Abrir facsímil")</f>
        <v>Abrir facsímil</v>
      </c>
      <c r="K3108" s="3" t="s">
        <v>24</v>
      </c>
    </row>
    <row r="3109" spans="1:11" ht="42" customHeight="1">
      <c r="A3109" s="2" t="s">
        <v>6655</v>
      </c>
      <c r="B3109" s="2" t="s">
        <v>6656</v>
      </c>
      <c r="C3109" s="2" t="s">
        <v>33</v>
      </c>
      <c r="D3109" s="2" t="s">
        <v>34</v>
      </c>
      <c r="E3109" s="5" t="s">
        <v>110</v>
      </c>
      <c r="F3109" s="3" t="s">
        <v>111</v>
      </c>
      <c r="G3109" s="3" t="s">
        <v>45</v>
      </c>
      <c r="H3109" s="2" t="s">
        <v>22</v>
      </c>
      <c r="I3109" s="2" t="s">
        <v>6657</v>
      </c>
      <c r="J3109" s="3" t="str">
        <f>HYPERLINK("https://www.boe.es/gazeta/dias/1833/11/16/pdfs/GMD-1833-143.pdf#page=6","Abrir facsímil")</f>
        <v>Abrir facsímil</v>
      </c>
      <c r="K3109" s="3" t="s">
        <v>24</v>
      </c>
    </row>
    <row r="3110" spans="1:11" ht="42" customHeight="1">
      <c r="A3110" s="2" t="s">
        <v>6658</v>
      </c>
      <c r="B3110" s="2" t="s">
        <v>6659</v>
      </c>
      <c r="C3110" s="2" t="s">
        <v>26</v>
      </c>
      <c r="D3110" s="2" t="s">
        <v>18</v>
      </c>
      <c r="E3110" s="5" t="s">
        <v>452</v>
      </c>
      <c r="F3110" s="3" t="s">
        <v>453</v>
      </c>
      <c r="G3110" s="3" t="s">
        <v>89</v>
      </c>
      <c r="H3110" s="2" t="s">
        <v>38</v>
      </c>
      <c r="I3110" s="2" t="s">
        <v>6660</v>
      </c>
      <c r="J3110" s="3" t="str">
        <f>HYPERLINK("https://www.boe.es/gazeta/dias/1833/12/17/pdfs/GMD-1833-161.pdf#page=3","Abrir facsímil")</f>
        <v>Abrir facsímil</v>
      </c>
      <c r="K3110" s="3" t="s">
        <v>40</v>
      </c>
    </row>
    <row r="3111" spans="1:11" ht="42" customHeight="1">
      <c r="A3111" s="2" t="s">
        <v>6661</v>
      </c>
      <c r="B3111" s="2" t="s">
        <v>6662</v>
      </c>
      <c r="C3111" s="2" t="s">
        <v>207</v>
      </c>
      <c r="D3111" s="2" t="s">
        <v>18</v>
      </c>
      <c r="E3111" s="5" t="s">
        <v>573</v>
      </c>
      <c r="F3111" s="3" t="s">
        <v>574</v>
      </c>
      <c r="G3111" s="3" t="s">
        <v>21</v>
      </c>
      <c r="H3111" s="2" t="s">
        <v>22</v>
      </c>
      <c r="I3111" s="2" t="s">
        <v>6663</v>
      </c>
      <c r="J3111" s="3" t="str">
        <f>HYPERLINK("https://www.boe.es/gazeta/dias/1833/08/10/pdfs/GMD-1833-97.pdf#page=4","Abrir facsímil")</f>
        <v>Abrir facsímil</v>
      </c>
      <c r="K3111" s="3" t="s">
        <v>24</v>
      </c>
    </row>
    <row r="3112" spans="1:11" ht="42" customHeight="1">
      <c r="A3112" s="2" t="s">
        <v>6664</v>
      </c>
      <c r="B3112" s="2" t="s">
        <v>6665</v>
      </c>
      <c r="C3112" s="2" t="s">
        <v>131</v>
      </c>
      <c r="D3112" s="2" t="s">
        <v>18</v>
      </c>
      <c r="E3112" s="5" t="s">
        <v>35</v>
      </c>
      <c r="F3112" s="3" t="s">
        <v>36</v>
      </c>
      <c r="G3112" s="3" t="s">
        <v>664</v>
      </c>
      <c r="H3112" s="2" t="s">
        <v>22</v>
      </c>
      <c r="I3112" s="2" t="s">
        <v>6666</v>
      </c>
      <c r="J3112" s="3" t="str">
        <f>HYPERLINK("https://www.boe.es/gazeta/dias/1833/02/28/pdfs/GMD-1833-26.pdf#page=8","Abrir facsímil")</f>
        <v>Abrir facsímil</v>
      </c>
      <c r="K3112" s="3" t="s">
        <v>24</v>
      </c>
    </row>
    <row r="3113" spans="1:11" ht="42" customHeight="1">
      <c r="A3113" s="2" t="s">
        <v>6667</v>
      </c>
      <c r="B3113" s="2" t="s">
        <v>6668</v>
      </c>
      <c r="C3113" s="2" t="s">
        <v>122</v>
      </c>
      <c r="D3113" s="2" t="s">
        <v>18</v>
      </c>
      <c r="E3113" s="5" t="s">
        <v>110</v>
      </c>
      <c r="F3113" s="3" t="s">
        <v>111</v>
      </c>
      <c r="G3113" s="3" t="s">
        <v>127</v>
      </c>
      <c r="H3113" s="2" t="s">
        <v>22</v>
      </c>
      <c r="I3113" s="2" t="s">
        <v>6669</v>
      </c>
      <c r="J3113" s="3" t="str">
        <f>HYPERLINK("https://www.boe.es/gazeta/dias/1833/11/16/pdfs/GMD-1833-143.pdf#page=5","Abrir facsímil")</f>
        <v>Abrir facsímil</v>
      </c>
      <c r="K3113" s="3" t="s">
        <v>24</v>
      </c>
    </row>
    <row r="3114" spans="1:11" ht="42" customHeight="1">
      <c r="A3114" s="2" t="s">
        <v>6670</v>
      </c>
      <c r="B3114" s="2" t="s">
        <v>6671</v>
      </c>
      <c r="C3114" s="2" t="s">
        <v>33</v>
      </c>
      <c r="D3114" s="2" t="s">
        <v>34</v>
      </c>
      <c r="E3114" s="5" t="s">
        <v>58</v>
      </c>
      <c r="F3114" s="3" t="s">
        <v>59</v>
      </c>
      <c r="G3114" s="3" t="s">
        <v>37</v>
      </c>
      <c r="H3114" s="2" t="s">
        <v>38</v>
      </c>
      <c r="I3114" s="2" t="s">
        <v>6672</v>
      </c>
      <c r="J3114" s="3" t="str">
        <f>HYPERLINK("https://www.boe.es/gazeta/dias/1833/10/03/pdfs/GMD-1833-121.pdf#page=2","Abrir facsímil")</f>
        <v>Abrir facsímil</v>
      </c>
      <c r="K3114" s="3" t="s">
        <v>40</v>
      </c>
    </row>
    <row r="3115" spans="1:11" ht="42" customHeight="1">
      <c r="A3115" s="2" t="s">
        <v>6673</v>
      </c>
      <c r="B3115" s="2" t="s">
        <v>6674</v>
      </c>
      <c r="C3115" s="2" t="s">
        <v>49</v>
      </c>
      <c r="D3115" s="2" t="s">
        <v>50</v>
      </c>
      <c r="E3115" s="5" t="s">
        <v>83</v>
      </c>
      <c r="F3115" s="3" t="s">
        <v>84</v>
      </c>
      <c r="G3115" s="3" t="s">
        <v>1098</v>
      </c>
      <c r="H3115" s="2" t="s">
        <v>22</v>
      </c>
      <c r="I3115" s="2" t="s">
        <v>6675</v>
      </c>
      <c r="J3115" s="3" t="str">
        <f>HYPERLINK("https://www.boe.es/gazeta/dias/1833/02/23/pdfs/GMD-1833-24.pdf#page=6","Abrir facsímil")</f>
        <v>Abrir facsímil</v>
      </c>
      <c r="K3115" s="3" t="s">
        <v>24</v>
      </c>
    </row>
    <row r="3116" spans="1:11" ht="42" customHeight="1">
      <c r="A3116" s="2" t="s">
        <v>6676</v>
      </c>
      <c r="B3116" s="2" t="s">
        <v>6677</v>
      </c>
      <c r="C3116" s="2" t="s">
        <v>33</v>
      </c>
      <c r="D3116" s="2" t="s">
        <v>34</v>
      </c>
      <c r="E3116" s="5" t="s">
        <v>137</v>
      </c>
      <c r="F3116" s="3" t="s">
        <v>138</v>
      </c>
      <c r="G3116" s="3" t="s">
        <v>21</v>
      </c>
      <c r="H3116" s="2" t="s">
        <v>22</v>
      </c>
      <c r="I3116" s="2" t="s">
        <v>6678</v>
      </c>
      <c r="J3116" s="3" t="str">
        <f>HYPERLINK("https://www.boe.es/gazeta/dias/1833/03/12/pdfs/GMD-1833-31.pdf#page=4","Abrir facsímil")</f>
        <v>Abrir facsímil</v>
      </c>
      <c r="K3116" s="3" t="s">
        <v>24</v>
      </c>
    </row>
    <row r="3117" spans="1:11" ht="42" customHeight="1">
      <c r="A3117" s="2" t="s">
        <v>6679</v>
      </c>
      <c r="B3117" s="2" t="s">
        <v>6680</v>
      </c>
      <c r="C3117" s="2" t="s">
        <v>33</v>
      </c>
      <c r="D3117" s="2" t="s">
        <v>34</v>
      </c>
      <c r="E3117" s="5" t="s">
        <v>426</v>
      </c>
      <c r="F3117" s="3" t="s">
        <v>1257</v>
      </c>
      <c r="G3117" s="3" t="s">
        <v>89</v>
      </c>
      <c r="H3117" s="2" t="s">
        <v>22</v>
      </c>
      <c r="I3117" s="2" t="s">
        <v>6681</v>
      </c>
      <c r="J3117" s="3" t="str">
        <f>HYPERLINK("https://www.boe.es/gazeta/dias/1833/10/31/pdfs/GMD-1833-135.pdf#page=3","Abrir facsímil")</f>
        <v>Abrir facsímil</v>
      </c>
      <c r="K3117" s="3" t="s">
        <v>24</v>
      </c>
    </row>
    <row r="3118" spans="1:11" ht="42" customHeight="1">
      <c r="A3118" s="2" t="s">
        <v>6682</v>
      </c>
      <c r="B3118" s="2" t="s">
        <v>6682</v>
      </c>
      <c r="C3118" s="2" t="s">
        <v>26</v>
      </c>
      <c r="D3118" s="2" t="s">
        <v>18</v>
      </c>
      <c r="E3118" s="5" t="s">
        <v>506</v>
      </c>
      <c r="F3118" s="3" t="s">
        <v>507</v>
      </c>
      <c r="G3118" s="3" t="s">
        <v>89</v>
      </c>
      <c r="H3118" s="2" t="s">
        <v>22</v>
      </c>
      <c r="I3118" s="2" t="s">
        <v>6683</v>
      </c>
      <c r="J3118" s="3" t="str">
        <f>HYPERLINK("https://www.boe.es/gazeta/dias/1833/02/14/pdfs/GMD-1833-20.pdf#page=3","Abrir facsímil")</f>
        <v>Abrir facsímil</v>
      </c>
      <c r="K3118" s="3" t="s">
        <v>24</v>
      </c>
    </row>
    <row r="3119" spans="1:11" ht="42" customHeight="1">
      <c r="A3119" s="2" t="s">
        <v>6684</v>
      </c>
      <c r="B3119" s="2" t="s">
        <v>6684</v>
      </c>
      <c r="C3119" s="2" t="s">
        <v>49</v>
      </c>
      <c r="D3119" s="2" t="s">
        <v>50</v>
      </c>
      <c r="E3119" s="5" t="s">
        <v>1107</v>
      </c>
      <c r="F3119" s="3" t="s">
        <v>1108</v>
      </c>
      <c r="G3119" s="3" t="s">
        <v>89</v>
      </c>
      <c r="H3119" s="2" t="s">
        <v>22</v>
      </c>
      <c r="I3119" s="2" t="s">
        <v>6685</v>
      </c>
      <c r="J3119" s="3" t="str">
        <f>HYPERLINK("https://www.boe.es/gazeta/dias/1833/03/21/pdfs/GMD-1833-35.pdf#page=3","Abrir facsímil")</f>
        <v>Abrir facsímil</v>
      </c>
      <c r="K3119" s="3" t="s">
        <v>24</v>
      </c>
    </row>
    <row r="3120" spans="1:11" ht="42" customHeight="1">
      <c r="A3120" s="2" t="s">
        <v>6686</v>
      </c>
      <c r="B3120" s="2" t="s">
        <v>6687</v>
      </c>
      <c r="C3120" s="2" t="s">
        <v>297</v>
      </c>
      <c r="D3120" s="2" t="s">
        <v>18</v>
      </c>
      <c r="E3120" s="5" t="s">
        <v>1411</v>
      </c>
      <c r="F3120" s="3" t="s">
        <v>1412</v>
      </c>
      <c r="G3120" s="3" t="s">
        <v>21</v>
      </c>
      <c r="H3120" s="2" t="s">
        <v>22</v>
      </c>
      <c r="I3120" s="2" t="s">
        <v>6688</v>
      </c>
      <c r="J3120" s="3" t="str">
        <f>HYPERLINK("https://www.boe.es/gazeta/dias/1833/03/05/pdfs/GMD-1833-28.pdf#page=4","Abrir facsímil")</f>
        <v>Abrir facsímil</v>
      </c>
      <c r="K3120" s="3" t="s">
        <v>24</v>
      </c>
    </row>
    <row r="3121" spans="1:11" ht="42" customHeight="1">
      <c r="A3121" s="2" t="s">
        <v>6689</v>
      </c>
      <c r="B3121" s="2" t="s">
        <v>6690</v>
      </c>
      <c r="C3121" s="2" t="s">
        <v>33</v>
      </c>
      <c r="D3121" s="2" t="s">
        <v>34</v>
      </c>
      <c r="E3121" s="5" t="s">
        <v>155</v>
      </c>
      <c r="F3121" s="3" t="s">
        <v>156</v>
      </c>
      <c r="G3121" s="3" t="s">
        <v>56</v>
      </c>
      <c r="H3121" s="2" t="s">
        <v>22</v>
      </c>
      <c r="I3121" s="2" t="s">
        <v>6691</v>
      </c>
      <c r="J3121" s="3" t="str">
        <f>HYPERLINK("https://www.boe.es/gazeta/dias/1833/08/01/pdfs/GMD-1833-93.pdf#page=1","Abrir facsímil")</f>
        <v>Abrir facsímil</v>
      </c>
      <c r="K3121" s="3" t="s">
        <v>24</v>
      </c>
    </row>
    <row r="3122" spans="1:11" ht="42" customHeight="1">
      <c r="A3122" s="2" t="s">
        <v>6692</v>
      </c>
      <c r="B3122" s="2" t="s">
        <v>6693</v>
      </c>
      <c r="C3122" s="2" t="s">
        <v>33</v>
      </c>
      <c r="D3122" s="2" t="s">
        <v>34</v>
      </c>
      <c r="E3122" s="5" t="s">
        <v>233</v>
      </c>
      <c r="F3122" s="3" t="s">
        <v>234</v>
      </c>
      <c r="G3122" s="3" t="s">
        <v>89</v>
      </c>
      <c r="H3122" s="2" t="s">
        <v>22</v>
      </c>
      <c r="I3122" s="2" t="s">
        <v>6694</v>
      </c>
      <c r="J3122" s="3" t="str">
        <f>HYPERLINK("https://www.boe.es/gazeta/dias/1833/11/21/pdfs/GMD-1833-146.pdf#page=3","Abrir facsímil")</f>
        <v>Abrir facsímil</v>
      </c>
      <c r="K3122" s="3" t="s">
        <v>24</v>
      </c>
    </row>
    <row r="3123" spans="1:11" ht="42" customHeight="1">
      <c r="A3123" s="2" t="s">
        <v>6695</v>
      </c>
      <c r="B3123" s="2" t="s">
        <v>6695</v>
      </c>
      <c r="C3123" s="2" t="s">
        <v>26</v>
      </c>
      <c r="D3123" s="2" t="s">
        <v>18</v>
      </c>
      <c r="E3123" s="5" t="s">
        <v>155</v>
      </c>
      <c r="F3123" s="3" t="s">
        <v>156</v>
      </c>
      <c r="G3123" s="3" t="s">
        <v>37</v>
      </c>
      <c r="H3123" s="2" t="s">
        <v>22</v>
      </c>
      <c r="I3123" s="2" t="s">
        <v>6696</v>
      </c>
      <c r="J3123" s="3" t="str">
        <f>HYPERLINK("https://www.boe.es/gazeta/dias/1833/08/01/pdfs/GMD-1833-93.pdf#page=2","Abrir facsímil")</f>
        <v>Abrir facsímil</v>
      </c>
      <c r="K3123" s="3" t="s">
        <v>24</v>
      </c>
    </row>
    <row r="3124" spans="1:11" ht="42" customHeight="1">
      <c r="A3124" s="2" t="s">
        <v>6697</v>
      </c>
      <c r="B3124" s="2" t="s">
        <v>6698</v>
      </c>
      <c r="C3124" s="2" t="s">
        <v>26</v>
      </c>
      <c r="D3124" s="2" t="s">
        <v>18</v>
      </c>
      <c r="E3124" s="5" t="s">
        <v>399</v>
      </c>
      <c r="F3124" s="3" t="s">
        <v>400</v>
      </c>
      <c r="G3124" s="3" t="s">
        <v>21</v>
      </c>
      <c r="H3124" s="2" t="s">
        <v>38</v>
      </c>
      <c r="I3124" s="2" t="s">
        <v>6699</v>
      </c>
      <c r="J3124" s="3" t="str">
        <f>HYPERLINK("https://www.boe.es/gazeta/dias/1833/05/18/pdfs/GMD-1833-61.pdf#page=4","Abrir facsímil")</f>
        <v>Abrir facsímil</v>
      </c>
      <c r="K3124" s="3" t="s">
        <v>40</v>
      </c>
    </row>
    <row r="3125" spans="1:11" ht="42" customHeight="1">
      <c r="A3125" s="2" t="s">
        <v>6700</v>
      </c>
      <c r="B3125" s="2" t="s">
        <v>6700</v>
      </c>
      <c r="C3125" s="2" t="s">
        <v>33</v>
      </c>
      <c r="D3125" s="2" t="s">
        <v>34</v>
      </c>
      <c r="E3125" s="5" t="s">
        <v>83</v>
      </c>
      <c r="F3125" s="3" t="s">
        <v>84</v>
      </c>
      <c r="G3125" s="3" t="s">
        <v>21</v>
      </c>
      <c r="H3125" s="2" t="s">
        <v>22</v>
      </c>
      <c r="I3125" s="2" t="s">
        <v>6701</v>
      </c>
      <c r="J3125" s="3" t="str">
        <f>HYPERLINK("https://www.boe.es/gazeta/dias/1833/02/23/pdfs/GMD-1833-24.pdf#page=4","Abrir facsímil")</f>
        <v>Abrir facsímil</v>
      </c>
      <c r="K3125" s="3" t="s">
        <v>24</v>
      </c>
    </row>
    <row r="3126" spans="1:11" ht="42" customHeight="1">
      <c r="A3126" s="2" t="s">
        <v>6702</v>
      </c>
      <c r="B3126" s="2" t="s">
        <v>6703</v>
      </c>
      <c r="C3126" s="2" t="s">
        <v>26</v>
      </c>
      <c r="D3126" s="2" t="s">
        <v>18</v>
      </c>
      <c r="E3126" s="5" t="s">
        <v>150</v>
      </c>
      <c r="F3126" s="3" t="s">
        <v>151</v>
      </c>
      <c r="G3126" s="3" t="s">
        <v>56</v>
      </c>
      <c r="H3126" s="2" t="s">
        <v>22</v>
      </c>
      <c r="I3126" s="2" t="s">
        <v>6704</v>
      </c>
      <c r="J3126" s="3" t="str">
        <f>HYPERLINK("https://www.boe.es/gazeta/dias/1833/10/24/pdfs/GMD-1833-131.pdf#page=1","Abrir facsímil")</f>
        <v>Abrir facsímil</v>
      </c>
      <c r="K3126" s="3" t="s">
        <v>24</v>
      </c>
    </row>
    <row r="3127" spans="1:11" ht="42" customHeight="1">
      <c r="A3127" s="2" t="s">
        <v>6705</v>
      </c>
      <c r="B3127" s="2" t="s">
        <v>6705</v>
      </c>
      <c r="C3127" s="2" t="s">
        <v>33</v>
      </c>
      <c r="D3127" s="2" t="s">
        <v>34</v>
      </c>
      <c r="E3127" s="5" t="s">
        <v>647</v>
      </c>
      <c r="F3127" s="3" t="s">
        <v>648</v>
      </c>
      <c r="G3127" s="3" t="s">
        <v>89</v>
      </c>
      <c r="H3127" s="2" t="s">
        <v>22</v>
      </c>
      <c r="I3127" s="2" t="s">
        <v>6706</v>
      </c>
      <c r="J3127" s="3" t="str">
        <f>HYPERLINK("https://www.boe.es/gazeta/dias/1833/03/26/pdfs/GMD-1833-37.pdf#page=3","Abrir facsímil")</f>
        <v>Abrir facsímil</v>
      </c>
      <c r="K3127" s="3" t="s">
        <v>24</v>
      </c>
    </row>
    <row r="3128" spans="1:11" ht="42" customHeight="1">
      <c r="A3128" s="2" t="s">
        <v>6707</v>
      </c>
      <c r="B3128" s="2" t="s">
        <v>6707</v>
      </c>
      <c r="C3128" s="2" t="s">
        <v>26</v>
      </c>
      <c r="D3128" s="2" t="s">
        <v>18</v>
      </c>
      <c r="E3128" s="5" t="s">
        <v>359</v>
      </c>
      <c r="F3128" s="3" t="s">
        <v>360</v>
      </c>
      <c r="G3128" s="3" t="s">
        <v>21</v>
      </c>
      <c r="H3128" s="2" t="s">
        <v>22</v>
      </c>
      <c r="I3128" s="2" t="s">
        <v>6708</v>
      </c>
      <c r="J3128" s="3" t="str">
        <f>HYPERLINK("https://www.boe.es/gazeta/dias/1833/05/16/pdfs/GMD-1833-60.pdf#page=4","Abrir facsímil")</f>
        <v>Abrir facsímil</v>
      </c>
      <c r="K3128" s="3" t="s">
        <v>24</v>
      </c>
    </row>
    <row r="3129" spans="1:11" ht="42" customHeight="1">
      <c r="A3129" s="2" t="s">
        <v>6709</v>
      </c>
      <c r="B3129" s="2" t="s">
        <v>6709</v>
      </c>
      <c r="C3129" s="2" t="s">
        <v>33</v>
      </c>
      <c r="D3129" s="2" t="s">
        <v>34</v>
      </c>
      <c r="E3129" s="5" t="s">
        <v>102</v>
      </c>
      <c r="F3129" s="3" t="s">
        <v>103</v>
      </c>
      <c r="G3129" s="3" t="s">
        <v>56</v>
      </c>
      <c r="H3129" s="2" t="s">
        <v>22</v>
      </c>
      <c r="I3129" s="2" t="s">
        <v>6710</v>
      </c>
      <c r="J3129" s="3" t="str">
        <f>HYPERLINK("https://www.boe.es/gazeta/dias/1833/06/18/pdfs/GMD-1833-74.pdf#page=1","Abrir facsímil")</f>
        <v>Abrir facsímil</v>
      </c>
      <c r="K3129" s="3" t="s">
        <v>24</v>
      </c>
    </row>
    <row r="3130" spans="1:11" ht="42" customHeight="1">
      <c r="A3130" s="2" t="s">
        <v>6711</v>
      </c>
      <c r="B3130" s="2" t="s">
        <v>6711</v>
      </c>
      <c r="C3130" s="2" t="s">
        <v>33</v>
      </c>
      <c r="D3130" s="2" t="s">
        <v>34</v>
      </c>
      <c r="E3130" s="5" t="s">
        <v>780</v>
      </c>
      <c r="F3130" s="3" t="s">
        <v>781</v>
      </c>
      <c r="G3130" s="3" t="s">
        <v>21</v>
      </c>
      <c r="H3130" s="2" t="s">
        <v>22</v>
      </c>
      <c r="I3130" s="2" t="s">
        <v>6712</v>
      </c>
      <c r="J3130" s="3" t="str">
        <f>HYPERLINK("https://www.boe.es/gazeta/dias/1833/03/07/pdfs/GMD-1833-29.pdf#page=4","Abrir facsímil")</f>
        <v>Abrir facsímil</v>
      </c>
      <c r="K3130" s="3" t="s">
        <v>24</v>
      </c>
    </row>
    <row r="3131" spans="1:11" ht="42" customHeight="1">
      <c r="A3131" s="2" t="s">
        <v>6713</v>
      </c>
      <c r="B3131" s="2" t="s">
        <v>6713</v>
      </c>
      <c r="C3131" s="2" t="s">
        <v>33</v>
      </c>
      <c r="D3131" s="2" t="s">
        <v>34</v>
      </c>
      <c r="E3131" s="5" t="s">
        <v>531</v>
      </c>
      <c r="F3131" s="3" t="s">
        <v>532</v>
      </c>
      <c r="G3131" s="3" t="s">
        <v>89</v>
      </c>
      <c r="H3131" s="2" t="s">
        <v>22</v>
      </c>
      <c r="I3131" s="2" t="s">
        <v>6714</v>
      </c>
      <c r="J3131" s="3" t="str">
        <f>HYPERLINK("https://www.boe.es/gazeta/dias/1833/05/09/pdfs/GMD-1833-57.pdf#page=3","Abrir facsímil")</f>
        <v>Abrir facsímil</v>
      </c>
      <c r="K3131" s="3" t="s">
        <v>24</v>
      </c>
    </row>
    <row r="3132" spans="1:11" ht="42" customHeight="1">
      <c r="A3132" s="2" t="s">
        <v>6715</v>
      </c>
      <c r="B3132" s="2" t="s">
        <v>6715</v>
      </c>
      <c r="C3132" s="2" t="s">
        <v>33</v>
      </c>
      <c r="D3132" s="2" t="s">
        <v>34</v>
      </c>
      <c r="E3132" s="5" t="s">
        <v>417</v>
      </c>
      <c r="F3132" s="3" t="s">
        <v>418</v>
      </c>
      <c r="G3132" s="3" t="s">
        <v>37</v>
      </c>
      <c r="H3132" s="2" t="s">
        <v>22</v>
      </c>
      <c r="I3132" s="2" t="s">
        <v>6716</v>
      </c>
      <c r="J3132" s="3" t="str">
        <f>HYPERLINK("https://www.boe.es/gazeta/dias/1833/04/09/pdfs/GMD-1833-44.pdf#page=2","Abrir facsímil")</f>
        <v>Abrir facsímil</v>
      </c>
      <c r="K3132" s="3" t="s">
        <v>24</v>
      </c>
    </row>
    <row r="3133" spans="1:11" ht="42" customHeight="1">
      <c r="A3133" s="2" t="s">
        <v>6717</v>
      </c>
      <c r="B3133" s="2" t="s">
        <v>6717</v>
      </c>
      <c r="C3133" s="2" t="s">
        <v>33</v>
      </c>
      <c r="D3133" s="2" t="s">
        <v>34</v>
      </c>
      <c r="E3133" s="5" t="s">
        <v>87</v>
      </c>
      <c r="F3133" s="3" t="s">
        <v>88</v>
      </c>
      <c r="G3133" s="3" t="s">
        <v>89</v>
      </c>
      <c r="H3133" s="2" t="s">
        <v>22</v>
      </c>
      <c r="I3133" s="2" t="s">
        <v>6718</v>
      </c>
      <c r="J3133" s="3" t="str">
        <f>HYPERLINK("https://www.boe.es/gazeta/dias/1833/04/20/pdfs/GMD-1833-49.pdf#page=3","Abrir facsímil")</f>
        <v>Abrir facsímil</v>
      </c>
      <c r="K3133" s="3" t="s">
        <v>24</v>
      </c>
    </row>
    <row r="3134" spans="1:11" ht="42" customHeight="1">
      <c r="A3134" s="2" t="s">
        <v>6719</v>
      </c>
      <c r="B3134" s="2" t="s">
        <v>6719</v>
      </c>
      <c r="C3134" s="2" t="s">
        <v>33</v>
      </c>
      <c r="D3134" s="2" t="s">
        <v>34</v>
      </c>
      <c r="E3134" s="5" t="s">
        <v>990</v>
      </c>
      <c r="F3134" s="3" t="s">
        <v>991</v>
      </c>
      <c r="G3134" s="3" t="s">
        <v>37</v>
      </c>
      <c r="H3134" s="2" t="s">
        <v>22</v>
      </c>
      <c r="I3134" s="2" t="s">
        <v>6720</v>
      </c>
      <c r="J3134" s="3" t="str">
        <f>HYPERLINK("https://www.boe.es/gazeta/dias/1833/05/02/pdfs/GMD-1833-54.pdf#page=2","Abrir facsímil")</f>
        <v>Abrir facsímil</v>
      </c>
      <c r="K3134" s="3" t="s">
        <v>24</v>
      </c>
    </row>
    <row r="3135" spans="1:11" ht="42" customHeight="1">
      <c r="A3135" s="2" t="s">
        <v>6719</v>
      </c>
      <c r="B3135" s="2" t="s">
        <v>6719</v>
      </c>
      <c r="C3135" s="2" t="s">
        <v>33</v>
      </c>
      <c r="D3135" s="2" t="s">
        <v>34</v>
      </c>
      <c r="E3135" s="5" t="s">
        <v>202</v>
      </c>
      <c r="F3135" s="3" t="s">
        <v>203</v>
      </c>
      <c r="G3135" s="3" t="s">
        <v>37</v>
      </c>
      <c r="H3135" s="2" t="s">
        <v>22</v>
      </c>
      <c r="I3135" s="2" t="s">
        <v>6721</v>
      </c>
      <c r="J3135" s="3" t="str">
        <f>HYPERLINK("https://www.boe.es/gazeta/dias/1833/05/14/pdfs/GMD-1833-59.pdf#page=2","Abrir facsímil")</f>
        <v>Abrir facsímil</v>
      </c>
      <c r="K3135" s="3" t="s">
        <v>24</v>
      </c>
    </row>
    <row r="3136" spans="1:11" ht="42" customHeight="1">
      <c r="A3136" s="2" t="s">
        <v>6719</v>
      </c>
      <c r="B3136" s="2" t="s">
        <v>6719</v>
      </c>
      <c r="C3136" s="2" t="s">
        <v>33</v>
      </c>
      <c r="D3136" s="2" t="s">
        <v>34</v>
      </c>
      <c r="E3136" s="5" t="s">
        <v>289</v>
      </c>
      <c r="F3136" s="3" t="s">
        <v>290</v>
      </c>
      <c r="G3136" s="3" t="s">
        <v>37</v>
      </c>
      <c r="H3136" s="2" t="s">
        <v>22</v>
      </c>
      <c r="I3136" s="2" t="s">
        <v>6722</v>
      </c>
      <c r="J3136" s="3" t="str">
        <f>HYPERLINK("https://www.boe.es/gazeta/dias/1833/05/23/pdfs/GMD-1833-63.pdf#page=2","Abrir facsímil")</f>
        <v>Abrir facsímil</v>
      </c>
      <c r="K3136" s="3" t="s">
        <v>24</v>
      </c>
    </row>
    <row r="3137" spans="1:11" ht="42" customHeight="1">
      <c r="A3137" s="2" t="s">
        <v>6723</v>
      </c>
      <c r="B3137" s="2" t="s">
        <v>6723</v>
      </c>
      <c r="C3137" s="2" t="s">
        <v>33</v>
      </c>
      <c r="D3137" s="2" t="s">
        <v>34</v>
      </c>
      <c r="E3137" s="5" t="s">
        <v>399</v>
      </c>
      <c r="F3137" s="3" t="s">
        <v>400</v>
      </c>
      <c r="G3137" s="3" t="s">
        <v>56</v>
      </c>
      <c r="H3137" s="2" t="s">
        <v>22</v>
      </c>
      <c r="I3137" s="2" t="s">
        <v>6724</v>
      </c>
      <c r="J3137" s="3" t="str">
        <f>HYPERLINK("https://www.boe.es/gazeta/dias/1833/05/18/pdfs/GMD-1833-61.pdf#page=1","Abrir facsímil")</f>
        <v>Abrir facsímil</v>
      </c>
      <c r="K3137" s="3" t="s">
        <v>24</v>
      </c>
    </row>
    <row r="3138" spans="1:11" ht="42" customHeight="1">
      <c r="A3138" s="2" t="s">
        <v>6725</v>
      </c>
      <c r="B3138" s="2" t="s">
        <v>6726</v>
      </c>
      <c r="C3138" s="2" t="s">
        <v>33</v>
      </c>
      <c r="D3138" s="2" t="s">
        <v>34</v>
      </c>
      <c r="E3138" s="5" t="s">
        <v>1125</v>
      </c>
      <c r="F3138" s="3" t="s">
        <v>1126</v>
      </c>
      <c r="G3138" s="3" t="s">
        <v>21</v>
      </c>
      <c r="H3138" s="2" t="s">
        <v>38</v>
      </c>
      <c r="I3138" s="2" t="s">
        <v>6727</v>
      </c>
      <c r="J3138" s="3" t="str">
        <f>HYPERLINK("https://www.boe.es/gazeta/dias/1833/04/30/pdfs/GMD-1833-53.pdf#page=4","Abrir facsímil")</f>
        <v>Abrir facsímil</v>
      </c>
      <c r="K3138" s="3" t="s">
        <v>40</v>
      </c>
    </row>
    <row r="3139" spans="1:11" ht="42" customHeight="1">
      <c r="A3139" s="2" t="s">
        <v>6728</v>
      </c>
      <c r="B3139" s="2" t="s">
        <v>6729</v>
      </c>
      <c r="C3139" s="2" t="s">
        <v>207</v>
      </c>
      <c r="D3139" s="2" t="s">
        <v>18</v>
      </c>
      <c r="E3139" s="5" t="s">
        <v>208</v>
      </c>
      <c r="F3139" s="3" t="s">
        <v>209</v>
      </c>
      <c r="G3139" s="3" t="s">
        <v>127</v>
      </c>
      <c r="H3139" s="2" t="s">
        <v>22</v>
      </c>
      <c r="I3139" s="2" t="s">
        <v>6730</v>
      </c>
      <c r="J3139" s="3" t="str">
        <f>HYPERLINK("https://www.boe.es/gazeta/dias/1833/01/01/pdfs/GMD-1833-1.pdf#page=5","Abrir facsímil")</f>
        <v>Abrir facsímil</v>
      </c>
      <c r="K3139" s="3" t="s">
        <v>24</v>
      </c>
    </row>
    <row r="3140" spans="1:11" ht="42" customHeight="1">
      <c r="A3140" s="2" t="s">
        <v>6731</v>
      </c>
      <c r="B3140" s="2" t="s">
        <v>6732</v>
      </c>
      <c r="C3140" s="2" t="s">
        <v>207</v>
      </c>
      <c r="D3140" s="2" t="s">
        <v>18</v>
      </c>
      <c r="E3140" s="5" t="s">
        <v>233</v>
      </c>
      <c r="F3140" s="3" t="s">
        <v>234</v>
      </c>
      <c r="G3140" s="3" t="s">
        <v>21</v>
      </c>
      <c r="H3140" s="2" t="s">
        <v>22</v>
      </c>
      <c r="I3140" s="2" t="s">
        <v>6733</v>
      </c>
      <c r="J3140" s="3" t="str">
        <f>HYPERLINK("https://www.boe.es/gazeta/dias/1833/11/21/pdfs/GMD-1833-146.pdf#page=4","Abrir facsímil")</f>
        <v>Abrir facsímil</v>
      </c>
      <c r="K3140" s="3" t="s">
        <v>24</v>
      </c>
    </row>
    <row r="3141" spans="1:11" ht="42" customHeight="1">
      <c r="A3141" s="2" t="s">
        <v>6734</v>
      </c>
      <c r="B3141" s="2" t="s">
        <v>6735</v>
      </c>
      <c r="C3141" s="2" t="s">
        <v>26</v>
      </c>
      <c r="D3141" s="2" t="s">
        <v>18</v>
      </c>
      <c r="E3141" s="5" t="s">
        <v>466</v>
      </c>
      <c r="F3141" s="3" t="s">
        <v>467</v>
      </c>
      <c r="G3141" s="3" t="s">
        <v>37</v>
      </c>
      <c r="H3141" s="2" t="s">
        <v>22</v>
      </c>
      <c r="I3141" s="2" t="s">
        <v>6736</v>
      </c>
      <c r="J3141" s="3" t="str">
        <f>HYPERLINK("https://www.boe.es/gazeta/dias/1833/10/22/pdfs/GMD-1833-130.pdf#page=2","Abrir facsímil")</f>
        <v>Abrir facsímil</v>
      </c>
      <c r="K3141" s="3" t="s">
        <v>24</v>
      </c>
    </row>
    <row r="3142" spans="1:11" ht="42" customHeight="1">
      <c r="A3142" s="2" t="s">
        <v>6737</v>
      </c>
      <c r="B3142" s="2" t="s">
        <v>6737</v>
      </c>
      <c r="C3142" s="2" t="s">
        <v>49</v>
      </c>
      <c r="D3142" s="2" t="s">
        <v>50</v>
      </c>
      <c r="E3142" s="5" t="s">
        <v>125</v>
      </c>
      <c r="F3142" s="3" t="s">
        <v>126</v>
      </c>
      <c r="G3142" s="3" t="s">
        <v>696</v>
      </c>
      <c r="H3142" s="2" t="s">
        <v>22</v>
      </c>
      <c r="I3142" s="2" t="s">
        <v>6738</v>
      </c>
      <c r="J3142" s="3" t="str">
        <f>HYPERLINK("https://www.boe.es/gazeta/dias/1833/08/29/pdfs/GMD-1833-105.pdf#page=3","Abrir facsímil")</f>
        <v>Abrir facsímil</v>
      </c>
      <c r="K3142" s="3" t="s">
        <v>24</v>
      </c>
    </row>
    <row r="3143" spans="1:11" ht="42" customHeight="1">
      <c r="A3143" s="2" t="s">
        <v>6739</v>
      </c>
      <c r="B3143" s="2" t="s">
        <v>6739</v>
      </c>
      <c r="C3143" s="2" t="s">
        <v>49</v>
      </c>
      <c r="D3143" s="2" t="s">
        <v>50</v>
      </c>
      <c r="E3143" s="5" t="s">
        <v>404</v>
      </c>
      <c r="F3143" s="3" t="s">
        <v>405</v>
      </c>
      <c r="G3143" s="3" t="s">
        <v>21</v>
      </c>
      <c r="H3143" s="2" t="s">
        <v>22</v>
      </c>
      <c r="I3143" s="2" t="s">
        <v>6740</v>
      </c>
      <c r="J3143" s="3" t="str">
        <f>HYPERLINK("https://www.boe.es/gazeta/dias/1833/03/16/pdfs/GMD-1833-33.pdf#page=4","Abrir facsímil")</f>
        <v>Abrir facsímil</v>
      </c>
      <c r="K3143" s="3" t="s">
        <v>24</v>
      </c>
    </row>
    <row r="3144" spans="1:11" ht="42" customHeight="1">
      <c r="A3144" s="2" t="s">
        <v>6739</v>
      </c>
      <c r="B3144" s="2" t="s">
        <v>6739</v>
      </c>
      <c r="C3144" s="2" t="s">
        <v>17</v>
      </c>
      <c r="D3144" s="2" t="s">
        <v>18</v>
      </c>
      <c r="E3144" s="5" t="s">
        <v>27</v>
      </c>
      <c r="F3144" s="3" t="s">
        <v>28</v>
      </c>
      <c r="G3144" s="3" t="s">
        <v>89</v>
      </c>
      <c r="H3144" s="2" t="s">
        <v>22</v>
      </c>
      <c r="I3144" s="2" t="s">
        <v>6741</v>
      </c>
      <c r="J3144" s="3" t="str">
        <f>HYPERLINK("https://www.boe.es/gazeta/dias/1833/03/30/pdfs/GMD-1833-39.pdf#page=3","Abrir facsímil")</f>
        <v>Abrir facsímil</v>
      </c>
      <c r="K3144" s="3" t="s">
        <v>24</v>
      </c>
    </row>
    <row r="3145" spans="1:11" ht="42" customHeight="1">
      <c r="A3145" s="2" t="s">
        <v>6739</v>
      </c>
      <c r="B3145" s="2" t="s">
        <v>6739</v>
      </c>
      <c r="C3145" s="2" t="s">
        <v>33</v>
      </c>
      <c r="D3145" s="2" t="s">
        <v>34</v>
      </c>
      <c r="E3145" s="5" t="s">
        <v>285</v>
      </c>
      <c r="F3145" s="3" t="s">
        <v>286</v>
      </c>
      <c r="G3145" s="3" t="s">
        <v>21</v>
      </c>
      <c r="H3145" s="2" t="s">
        <v>22</v>
      </c>
      <c r="I3145" s="2" t="s">
        <v>6742</v>
      </c>
      <c r="J3145" s="3" t="str">
        <f>HYPERLINK("https://www.boe.es/gazeta/dias/1833/04/04/pdfs/GMD-1833-41.pdf#page=4","Abrir facsímil")</f>
        <v>Abrir facsímil</v>
      </c>
      <c r="K3145" s="3" t="s">
        <v>24</v>
      </c>
    </row>
    <row r="3146" spans="1:11" ht="42" customHeight="1">
      <c r="A3146" s="2" t="s">
        <v>6739</v>
      </c>
      <c r="B3146" s="2" t="s">
        <v>6739</v>
      </c>
      <c r="C3146" s="2" t="s">
        <v>17</v>
      </c>
      <c r="D3146" s="2" t="s">
        <v>18</v>
      </c>
      <c r="E3146" s="5" t="s">
        <v>1824</v>
      </c>
      <c r="F3146" s="3" t="s">
        <v>1825</v>
      </c>
      <c r="G3146" s="3" t="s">
        <v>89</v>
      </c>
      <c r="H3146" s="2" t="s">
        <v>22</v>
      </c>
      <c r="I3146" s="2" t="s">
        <v>6743</v>
      </c>
      <c r="J3146" s="3" t="str">
        <f>HYPERLINK("https://www.boe.es/gazeta/dias/1833/04/18/pdfs/GMD-1833-48.pdf#page=3","Abrir facsímil")</f>
        <v>Abrir facsímil</v>
      </c>
      <c r="K3146" s="3" t="s">
        <v>24</v>
      </c>
    </row>
    <row r="3147" spans="1:11" ht="42" customHeight="1">
      <c r="A3147" s="2" t="s">
        <v>6739</v>
      </c>
      <c r="B3147" s="2" t="s">
        <v>6739</v>
      </c>
      <c r="C3147" s="2" t="s">
        <v>49</v>
      </c>
      <c r="D3147" s="2" t="s">
        <v>50</v>
      </c>
      <c r="E3147" s="5" t="s">
        <v>87</v>
      </c>
      <c r="F3147" s="3" t="s">
        <v>88</v>
      </c>
      <c r="G3147" s="3" t="s">
        <v>89</v>
      </c>
      <c r="H3147" s="2" t="s">
        <v>22</v>
      </c>
      <c r="I3147" s="2" t="s">
        <v>6744</v>
      </c>
      <c r="J3147" s="3" t="str">
        <f>HYPERLINK("https://www.boe.es/gazeta/dias/1833/04/20/pdfs/GMD-1833-49.pdf#page=3","Abrir facsímil")</f>
        <v>Abrir facsímil</v>
      </c>
      <c r="K3147" s="3" t="s">
        <v>24</v>
      </c>
    </row>
    <row r="3148" spans="1:11" ht="42" customHeight="1">
      <c r="A3148" s="2" t="s">
        <v>6739</v>
      </c>
      <c r="B3148" s="2" t="s">
        <v>6739</v>
      </c>
      <c r="C3148" s="2" t="s">
        <v>49</v>
      </c>
      <c r="D3148" s="2" t="s">
        <v>50</v>
      </c>
      <c r="E3148" s="5" t="s">
        <v>399</v>
      </c>
      <c r="F3148" s="3" t="s">
        <v>400</v>
      </c>
      <c r="G3148" s="3" t="s">
        <v>89</v>
      </c>
      <c r="H3148" s="2" t="s">
        <v>22</v>
      </c>
      <c r="I3148" s="2" t="s">
        <v>6745</v>
      </c>
      <c r="J3148" s="3" t="str">
        <f>HYPERLINK("https://www.boe.es/gazeta/dias/1833/05/18/pdfs/GMD-1833-61.pdf#page=3","Abrir facsímil")</f>
        <v>Abrir facsímil</v>
      </c>
      <c r="K3148" s="3" t="s">
        <v>24</v>
      </c>
    </row>
    <row r="3149" spans="1:11" ht="42" customHeight="1">
      <c r="A3149" s="2" t="s">
        <v>6739</v>
      </c>
      <c r="B3149" s="2" t="s">
        <v>6739</v>
      </c>
      <c r="C3149" s="2" t="s">
        <v>26</v>
      </c>
      <c r="D3149" s="2" t="s">
        <v>18</v>
      </c>
      <c r="E3149" s="5" t="s">
        <v>61</v>
      </c>
      <c r="F3149" s="3" t="s">
        <v>62</v>
      </c>
      <c r="G3149" s="3" t="s">
        <v>89</v>
      </c>
      <c r="H3149" s="2" t="s">
        <v>22</v>
      </c>
      <c r="I3149" s="2" t="s">
        <v>6746</v>
      </c>
      <c r="J3149" s="3" t="str">
        <f>HYPERLINK("https://www.boe.es/gazeta/dias/1833/10/15/pdfs/GMD-1833-126.pdf#page=3","Abrir facsímil")</f>
        <v>Abrir facsímil</v>
      </c>
      <c r="K3149" s="3" t="s">
        <v>24</v>
      </c>
    </row>
    <row r="3150" spans="1:11" ht="42" customHeight="1">
      <c r="A3150" s="2" t="s">
        <v>6747</v>
      </c>
      <c r="B3150" s="2" t="s">
        <v>6748</v>
      </c>
      <c r="C3150" s="2" t="s">
        <v>17</v>
      </c>
      <c r="D3150" s="2" t="s">
        <v>18</v>
      </c>
      <c r="E3150" s="5" t="s">
        <v>1882</v>
      </c>
      <c r="F3150" s="3" t="s">
        <v>1883</v>
      </c>
      <c r="G3150" s="3" t="s">
        <v>37</v>
      </c>
      <c r="H3150" s="2" t="s">
        <v>38</v>
      </c>
      <c r="I3150" s="2" t="s">
        <v>6749</v>
      </c>
      <c r="J3150" s="3" t="str">
        <f>HYPERLINK("https://www.boe.es/gazeta/dias/1833/04/16/pdfs/GMD-1833-47.pdf#page=2","Abrir facsímil")</f>
        <v>Abrir facsímil</v>
      </c>
      <c r="K3150" s="3" t="s">
        <v>40</v>
      </c>
    </row>
    <row r="3151" spans="1:11" ht="42" customHeight="1">
      <c r="A3151" s="2" t="s">
        <v>6750</v>
      </c>
      <c r="B3151" s="2" t="s">
        <v>6751</v>
      </c>
      <c r="C3151" s="2" t="s">
        <v>33</v>
      </c>
      <c r="D3151" s="2" t="s">
        <v>34</v>
      </c>
      <c r="E3151" s="5" t="s">
        <v>780</v>
      </c>
      <c r="F3151" s="3" t="s">
        <v>781</v>
      </c>
      <c r="G3151" s="3" t="s">
        <v>89</v>
      </c>
      <c r="H3151" s="2" t="s">
        <v>38</v>
      </c>
      <c r="I3151" s="2" t="s">
        <v>6752</v>
      </c>
      <c r="J3151" s="3" t="str">
        <f>HYPERLINK("https://www.boe.es/gazeta/dias/1833/03/07/pdfs/GMD-1833-29.pdf#page=3","Abrir facsímil")</f>
        <v>Abrir facsímil</v>
      </c>
      <c r="K3151" s="3" t="s">
        <v>40</v>
      </c>
    </row>
    <row r="3152" spans="1:11" ht="42" customHeight="1">
      <c r="A3152" s="2" t="s">
        <v>6753</v>
      </c>
      <c r="B3152" s="2" t="s">
        <v>6754</v>
      </c>
      <c r="C3152" s="2" t="s">
        <v>131</v>
      </c>
      <c r="D3152" s="2" t="s">
        <v>18</v>
      </c>
      <c r="E3152" s="5" t="s">
        <v>523</v>
      </c>
      <c r="F3152" s="3" t="s">
        <v>524</v>
      </c>
      <c r="G3152" s="3" t="s">
        <v>21</v>
      </c>
      <c r="H3152" s="2" t="s">
        <v>22</v>
      </c>
      <c r="I3152" s="2" t="s">
        <v>6755</v>
      </c>
      <c r="J3152" s="3" t="str">
        <f>HYPERLINK("https://www.boe.es/gazeta/dias/1833/04/27/pdfs/GMD-1833-52.pdf#page=4","Abrir facsímil")</f>
        <v>Abrir facsímil</v>
      </c>
      <c r="K3152" s="3" t="s">
        <v>24</v>
      </c>
    </row>
    <row r="3153" spans="1:11" ht="42" customHeight="1">
      <c r="A3153" s="2" t="s">
        <v>6756</v>
      </c>
      <c r="B3153" s="2" t="s">
        <v>6756</v>
      </c>
      <c r="C3153" s="2" t="s">
        <v>297</v>
      </c>
      <c r="D3153" s="2" t="s">
        <v>18</v>
      </c>
      <c r="E3153" s="5" t="s">
        <v>558</v>
      </c>
      <c r="F3153" s="3" t="s">
        <v>559</v>
      </c>
      <c r="G3153" s="3" t="s">
        <v>21</v>
      </c>
      <c r="H3153" s="2" t="s">
        <v>22</v>
      </c>
      <c r="I3153" s="2" t="s">
        <v>6757</v>
      </c>
      <c r="J3153" s="3" t="str">
        <f>HYPERLINK("https://www.boe.es/gazeta/dias/1833/07/16/pdfs/GMD-1833-86.pdf#page=4","Abrir facsímil")</f>
        <v>Abrir facsímil</v>
      </c>
      <c r="K3153" s="3" t="s">
        <v>24</v>
      </c>
    </row>
    <row r="3154" spans="1:11" ht="42" customHeight="1">
      <c r="A3154" s="2" t="s">
        <v>6758</v>
      </c>
      <c r="B3154" s="2" t="s">
        <v>6758</v>
      </c>
      <c r="C3154" s="2" t="s">
        <v>33</v>
      </c>
      <c r="D3154" s="2" t="s">
        <v>34</v>
      </c>
      <c r="E3154" s="5" t="s">
        <v>92</v>
      </c>
      <c r="F3154" s="3" t="s">
        <v>93</v>
      </c>
      <c r="G3154" s="3" t="s">
        <v>37</v>
      </c>
      <c r="H3154" s="2" t="s">
        <v>22</v>
      </c>
      <c r="I3154" s="2" t="s">
        <v>6759</v>
      </c>
      <c r="J3154" s="3" t="str">
        <f>HYPERLINK("https://www.boe.es/gazeta/dias/1833/05/21/pdfs/GMD-1833-62.pdf#page=2","Abrir facsímil")</f>
        <v>Abrir facsímil</v>
      </c>
      <c r="K3154" s="3" t="s">
        <v>24</v>
      </c>
    </row>
    <row r="3155" spans="1:11" ht="42" customHeight="1">
      <c r="A3155" s="2" t="s">
        <v>6760</v>
      </c>
      <c r="B3155" s="2" t="s">
        <v>6760</v>
      </c>
      <c r="C3155" s="2" t="s">
        <v>33</v>
      </c>
      <c r="D3155" s="2" t="s">
        <v>34</v>
      </c>
      <c r="E3155" s="5" t="s">
        <v>92</v>
      </c>
      <c r="F3155" s="3" t="s">
        <v>93</v>
      </c>
      <c r="G3155" s="3" t="s">
        <v>37</v>
      </c>
      <c r="H3155" s="2" t="s">
        <v>22</v>
      </c>
      <c r="I3155" s="2" t="s">
        <v>6761</v>
      </c>
      <c r="J3155" s="3" t="str">
        <f>HYPERLINK("https://www.boe.es/gazeta/dias/1833/05/21/pdfs/GMD-1833-62.pdf#page=2","Abrir facsímil")</f>
        <v>Abrir facsímil</v>
      </c>
      <c r="K3155" s="3" t="s">
        <v>24</v>
      </c>
    </row>
    <row r="3156" spans="1:11" ht="42" customHeight="1">
      <c r="A3156" s="2" t="s">
        <v>6762</v>
      </c>
      <c r="B3156" s="2" t="s">
        <v>6762</v>
      </c>
      <c r="C3156" s="2" t="s">
        <v>33</v>
      </c>
      <c r="D3156" s="2" t="s">
        <v>34</v>
      </c>
      <c r="E3156" s="5" t="s">
        <v>377</v>
      </c>
      <c r="F3156" s="3" t="s">
        <v>378</v>
      </c>
      <c r="G3156" s="3" t="s">
        <v>89</v>
      </c>
      <c r="H3156" s="2" t="s">
        <v>22</v>
      </c>
      <c r="I3156" s="2" t="s">
        <v>6763</v>
      </c>
      <c r="J3156" s="3" t="str">
        <f>HYPERLINK("https://www.boe.es/gazeta/dias/1833/02/05/pdfs/GMD-1833-16.pdf#page=3","Abrir facsímil")</f>
        <v>Abrir facsímil</v>
      </c>
      <c r="K3156" s="3" t="s">
        <v>24</v>
      </c>
    </row>
    <row r="3157" spans="1:11" ht="42" customHeight="1">
      <c r="A3157" s="2" t="s">
        <v>6764</v>
      </c>
      <c r="B3157" s="2" t="s">
        <v>6764</v>
      </c>
      <c r="C3157" s="2" t="s">
        <v>33</v>
      </c>
      <c r="D3157" s="2" t="s">
        <v>34</v>
      </c>
      <c r="E3157" s="5" t="s">
        <v>19</v>
      </c>
      <c r="F3157" s="3" t="s">
        <v>20</v>
      </c>
      <c r="G3157" s="3" t="s">
        <v>56</v>
      </c>
      <c r="H3157" s="2" t="s">
        <v>22</v>
      </c>
      <c r="I3157" s="2" t="s">
        <v>6765</v>
      </c>
      <c r="J3157" s="3" t="str">
        <f>HYPERLINK("https://www.boe.es/gazeta/dias/1833/09/07/pdfs/GMD-1833-109.pdf#page=1","Abrir facsímil")</f>
        <v>Abrir facsímil</v>
      </c>
      <c r="K3157" s="3" t="s">
        <v>24</v>
      </c>
    </row>
    <row r="3158" spans="1:11" ht="42" customHeight="1">
      <c r="A3158" s="2" t="s">
        <v>6766</v>
      </c>
      <c r="B3158" s="2" t="s">
        <v>6767</v>
      </c>
      <c r="C3158" s="2" t="s">
        <v>297</v>
      </c>
      <c r="D3158" s="2" t="s">
        <v>18</v>
      </c>
      <c r="E3158" s="5" t="s">
        <v>272</v>
      </c>
      <c r="F3158" s="3" t="s">
        <v>273</v>
      </c>
      <c r="G3158" s="3" t="s">
        <v>45</v>
      </c>
      <c r="H3158" s="2" t="s">
        <v>22</v>
      </c>
      <c r="I3158" s="2" t="s">
        <v>6768</v>
      </c>
      <c r="J3158" s="3" t="str">
        <f>HYPERLINK("https://www.boe.es/gazeta/dias/1833/11/19/pdfs/GMD-1833-144.pdf#page=6","Abrir facsímil")</f>
        <v>Abrir facsímil</v>
      </c>
      <c r="K3158" s="3" t="s">
        <v>24</v>
      </c>
    </row>
    <row r="3159" spans="1:11" ht="42" customHeight="1">
      <c r="A3159" s="2" t="s">
        <v>6769</v>
      </c>
      <c r="B3159" s="2" t="s">
        <v>6769</v>
      </c>
      <c r="C3159" s="2" t="s">
        <v>33</v>
      </c>
      <c r="D3159" s="2" t="s">
        <v>34</v>
      </c>
      <c r="E3159" s="5" t="s">
        <v>573</v>
      </c>
      <c r="F3159" s="3" t="s">
        <v>574</v>
      </c>
      <c r="G3159" s="3" t="s">
        <v>89</v>
      </c>
      <c r="H3159" s="2" t="s">
        <v>22</v>
      </c>
      <c r="I3159" s="2" t="s">
        <v>6770</v>
      </c>
      <c r="J3159" s="3" t="str">
        <f>HYPERLINK("https://www.boe.es/gazeta/dias/1833/08/10/pdfs/GMD-1833-97.pdf#page=3","Abrir facsímil")</f>
        <v>Abrir facsímil</v>
      </c>
      <c r="K3159" s="3" t="s">
        <v>24</v>
      </c>
    </row>
    <row r="3160" spans="1:11" ht="42" customHeight="1">
      <c r="A3160" s="2" t="s">
        <v>6771</v>
      </c>
      <c r="B3160" s="2" t="s">
        <v>6771</v>
      </c>
      <c r="C3160" s="2" t="s">
        <v>33</v>
      </c>
      <c r="D3160" s="2" t="s">
        <v>34</v>
      </c>
      <c r="E3160" s="5" t="s">
        <v>292</v>
      </c>
      <c r="F3160" s="3" t="s">
        <v>293</v>
      </c>
      <c r="G3160" s="3" t="s">
        <v>37</v>
      </c>
      <c r="H3160" s="2" t="s">
        <v>22</v>
      </c>
      <c r="I3160" s="2" t="s">
        <v>6772</v>
      </c>
      <c r="J3160" s="3" t="str">
        <f>HYPERLINK("https://www.boe.es/gazeta/dias/1833/05/28/pdfs/GMD-1833-65.pdf#page=2","Abrir facsímil")</f>
        <v>Abrir facsímil</v>
      </c>
      <c r="K3160" s="3" t="s">
        <v>24</v>
      </c>
    </row>
    <row r="3161" spans="1:11" ht="42" customHeight="1">
      <c r="A3161" s="2" t="s">
        <v>6771</v>
      </c>
      <c r="B3161" s="2" t="s">
        <v>6771</v>
      </c>
      <c r="C3161" s="2" t="s">
        <v>26</v>
      </c>
      <c r="D3161" s="2" t="s">
        <v>18</v>
      </c>
      <c r="E3161" s="5" t="s">
        <v>671</v>
      </c>
      <c r="F3161" s="3" t="s">
        <v>672</v>
      </c>
      <c r="G3161" s="3" t="s">
        <v>89</v>
      </c>
      <c r="H3161" s="2" t="s">
        <v>22</v>
      </c>
      <c r="I3161" s="2" t="s">
        <v>6773</v>
      </c>
      <c r="J3161" s="3" t="str">
        <f>HYPERLINK("https://www.boe.es/gazeta/dias/1833/11/28/pdfs/GMD-1833-151.pdf#page=3","Abrir facsímil")</f>
        <v>Abrir facsímil</v>
      </c>
      <c r="K3161" s="3" t="s">
        <v>24</v>
      </c>
    </row>
    <row r="3162" spans="1:11" ht="42" customHeight="1">
      <c r="A3162" s="2" t="s">
        <v>6774</v>
      </c>
      <c r="B3162" s="2" t="s">
        <v>6774</v>
      </c>
      <c r="C3162" s="2" t="s">
        <v>33</v>
      </c>
      <c r="D3162" s="2" t="s">
        <v>34</v>
      </c>
      <c r="E3162" s="5" t="s">
        <v>292</v>
      </c>
      <c r="F3162" s="3" t="s">
        <v>293</v>
      </c>
      <c r="G3162" s="3" t="s">
        <v>1345</v>
      </c>
      <c r="H3162" s="2" t="s">
        <v>22</v>
      </c>
      <c r="I3162" s="2" t="s">
        <v>6775</v>
      </c>
      <c r="J3162" s="3" t="str">
        <f>HYPERLINK("https://www.boe.es/gazeta/dias/1833/05/28/pdfs/GMD-1833-65.pdf#page=1","Abrir facsímil")</f>
        <v>Abrir facsímil</v>
      </c>
      <c r="K3162" s="3" t="s">
        <v>24</v>
      </c>
    </row>
    <row r="3163" spans="1:11" ht="42" customHeight="1">
      <c r="A3163" s="2" t="s">
        <v>6776</v>
      </c>
      <c r="B3163" s="2" t="s">
        <v>6777</v>
      </c>
      <c r="C3163" s="2" t="s">
        <v>26</v>
      </c>
      <c r="D3163" s="2" t="s">
        <v>18</v>
      </c>
      <c r="E3163" s="5" t="s">
        <v>780</v>
      </c>
      <c r="F3163" s="3" t="s">
        <v>781</v>
      </c>
      <c r="G3163" s="3" t="s">
        <v>127</v>
      </c>
      <c r="H3163" s="2" t="s">
        <v>22</v>
      </c>
      <c r="I3163" s="2" t="s">
        <v>6778</v>
      </c>
      <c r="J3163" s="3" t="str">
        <f>HYPERLINK("https://www.boe.es/gazeta/dias/1833/03/07/pdfs/GMD-1833-29.pdf#page=5","Abrir facsímil")</f>
        <v>Abrir facsímil</v>
      </c>
      <c r="K3163" s="3" t="s">
        <v>24</v>
      </c>
    </row>
    <row r="3164" spans="1:11" ht="42" customHeight="1">
      <c r="A3164" s="2" t="s">
        <v>6779</v>
      </c>
      <c r="B3164" s="2" t="s">
        <v>6779</v>
      </c>
      <c r="C3164" s="2" t="s">
        <v>33</v>
      </c>
      <c r="D3164" s="2" t="s">
        <v>34</v>
      </c>
      <c r="E3164" s="5" t="s">
        <v>2591</v>
      </c>
      <c r="F3164" s="3" t="s">
        <v>2592</v>
      </c>
      <c r="G3164" s="3" t="s">
        <v>37</v>
      </c>
      <c r="H3164" s="2" t="s">
        <v>22</v>
      </c>
      <c r="I3164" s="2" t="s">
        <v>6780</v>
      </c>
      <c r="J3164" s="3" t="str">
        <f>HYPERLINK("https://www.boe.es/gazeta/dias/1833/09/21/pdfs/GMD-1833-115.pdf#page=2","Abrir facsímil")</f>
        <v>Abrir facsímil</v>
      </c>
      <c r="K3164" s="3" t="s">
        <v>24</v>
      </c>
    </row>
    <row r="3165" spans="1:11" ht="42" customHeight="1">
      <c r="A3165" s="2" t="s">
        <v>6781</v>
      </c>
      <c r="B3165" s="2" t="s">
        <v>6782</v>
      </c>
      <c r="C3165" s="2" t="s">
        <v>49</v>
      </c>
      <c r="D3165" s="2" t="s">
        <v>50</v>
      </c>
      <c r="E3165" s="5" t="s">
        <v>259</v>
      </c>
      <c r="F3165" s="3" t="s">
        <v>260</v>
      </c>
      <c r="G3165" s="3" t="s">
        <v>21</v>
      </c>
      <c r="H3165" s="2" t="s">
        <v>38</v>
      </c>
      <c r="I3165" s="2" t="s">
        <v>6783</v>
      </c>
      <c r="J3165" s="3" t="str">
        <f>HYPERLINK("https://www.boe.es/gazeta/dias/1833/02/26/pdfs/GMD-1833-25.pdf#page=4","Abrir facsímil")</f>
        <v>Abrir facsímil</v>
      </c>
      <c r="K3165" s="3" t="s">
        <v>40</v>
      </c>
    </row>
    <row r="3166" spans="1:11" ht="42" customHeight="1">
      <c r="A3166" s="2" t="s">
        <v>6784</v>
      </c>
      <c r="B3166" s="2" t="s">
        <v>6785</v>
      </c>
      <c r="C3166" s="2" t="s">
        <v>49</v>
      </c>
      <c r="D3166" s="2" t="s">
        <v>50</v>
      </c>
      <c r="E3166" s="5" t="s">
        <v>409</v>
      </c>
      <c r="F3166" s="3" t="s">
        <v>410</v>
      </c>
      <c r="G3166" s="3" t="s">
        <v>21</v>
      </c>
      <c r="H3166" s="2" t="s">
        <v>22</v>
      </c>
      <c r="I3166" s="2" t="s">
        <v>6786</v>
      </c>
      <c r="J3166" s="3" t="str">
        <f>HYPERLINK("https://www.boe.es/gazeta/dias/1833/11/23/pdfs/GMD-1833-147.pdf#page=4","Abrir facsímil")</f>
        <v>Abrir facsímil</v>
      </c>
      <c r="K3166" s="3" t="s">
        <v>24</v>
      </c>
    </row>
    <row r="3167" spans="1:11" ht="42" customHeight="1">
      <c r="A3167" s="2" t="s">
        <v>6787</v>
      </c>
      <c r="B3167" s="2" t="s">
        <v>6788</v>
      </c>
      <c r="C3167" s="2" t="s">
        <v>131</v>
      </c>
      <c r="D3167" s="2" t="s">
        <v>18</v>
      </c>
      <c r="E3167" s="5" t="s">
        <v>399</v>
      </c>
      <c r="F3167" s="3" t="s">
        <v>400</v>
      </c>
      <c r="G3167" s="3" t="s">
        <v>21</v>
      </c>
      <c r="H3167" s="2" t="s">
        <v>38</v>
      </c>
      <c r="I3167" s="2" t="s">
        <v>6789</v>
      </c>
      <c r="J3167" s="3" t="str">
        <f>HYPERLINK("https://www.boe.es/gazeta/dias/1833/05/18/pdfs/GMD-1833-61.pdf#page=4","Abrir facsímil")</f>
        <v>Abrir facsímil</v>
      </c>
      <c r="K3167" s="3" t="s">
        <v>40</v>
      </c>
    </row>
    <row r="3168" spans="1:11" ht="42" customHeight="1">
      <c r="A3168" s="2" t="s">
        <v>6790</v>
      </c>
      <c r="B3168" s="2" t="s">
        <v>6791</v>
      </c>
      <c r="C3168" s="2" t="s">
        <v>49</v>
      </c>
      <c r="D3168" s="2" t="s">
        <v>50</v>
      </c>
      <c r="E3168" s="5" t="s">
        <v>208</v>
      </c>
      <c r="F3168" s="3" t="s">
        <v>209</v>
      </c>
      <c r="G3168" s="3" t="s">
        <v>37</v>
      </c>
      <c r="H3168" s="2" t="s">
        <v>22</v>
      </c>
      <c r="I3168" s="2" t="s">
        <v>6792</v>
      </c>
      <c r="J3168" s="3" t="str">
        <f>HYPERLINK("https://www.boe.es/gazeta/dias/1833/01/01/pdfs/GMD-1833-1.pdf#page=2","Abrir facsímil")</f>
        <v>Abrir facsímil</v>
      </c>
      <c r="K3168" s="3" t="s">
        <v>24</v>
      </c>
    </row>
    <row r="3169" spans="1:11" ht="42" customHeight="1">
      <c r="A3169" s="2" t="s">
        <v>6793</v>
      </c>
      <c r="B3169" s="2" t="s">
        <v>6794</v>
      </c>
      <c r="C3169" s="2" t="s">
        <v>122</v>
      </c>
      <c r="D3169" s="2" t="s">
        <v>18</v>
      </c>
      <c r="E3169" s="5" t="s">
        <v>137</v>
      </c>
      <c r="F3169" s="3" t="s">
        <v>138</v>
      </c>
      <c r="G3169" s="3" t="s">
        <v>21</v>
      </c>
      <c r="H3169" s="2" t="s">
        <v>22</v>
      </c>
      <c r="I3169" s="2" t="s">
        <v>6795</v>
      </c>
      <c r="J3169" s="3" t="str">
        <f>HYPERLINK("https://www.boe.es/gazeta/dias/1833/03/12/pdfs/GMD-1833-31.pdf#page=4","Abrir facsímil")</f>
        <v>Abrir facsímil</v>
      </c>
      <c r="K3169" s="3" t="s">
        <v>24</v>
      </c>
    </row>
    <row r="3170" spans="1:11" ht="42" customHeight="1">
      <c r="A3170" s="2" t="s">
        <v>6796</v>
      </c>
      <c r="B3170" s="2" t="s">
        <v>6797</v>
      </c>
      <c r="C3170" s="2" t="s">
        <v>49</v>
      </c>
      <c r="D3170" s="2" t="s">
        <v>50</v>
      </c>
      <c r="E3170" s="5" t="s">
        <v>233</v>
      </c>
      <c r="F3170" s="3" t="s">
        <v>234</v>
      </c>
      <c r="G3170" s="3" t="s">
        <v>21</v>
      </c>
      <c r="H3170" s="2" t="s">
        <v>38</v>
      </c>
      <c r="I3170" s="2" t="s">
        <v>6798</v>
      </c>
      <c r="J3170" s="3" t="str">
        <f>HYPERLINK("https://www.boe.es/gazeta/dias/1833/11/21/pdfs/GMD-1833-146.pdf#page=4","Abrir facsímil")</f>
        <v>Abrir facsímil</v>
      </c>
      <c r="K3170" s="3" t="s">
        <v>40</v>
      </c>
    </row>
    <row r="3171" spans="1:11" ht="42" customHeight="1">
      <c r="A3171" s="2" t="s">
        <v>6799</v>
      </c>
      <c r="B3171" s="2" t="s">
        <v>6800</v>
      </c>
      <c r="C3171" s="2" t="s">
        <v>49</v>
      </c>
      <c r="D3171" s="2" t="s">
        <v>50</v>
      </c>
      <c r="E3171" s="5" t="s">
        <v>95</v>
      </c>
      <c r="F3171" s="3" t="s">
        <v>96</v>
      </c>
      <c r="G3171" s="3" t="s">
        <v>21</v>
      </c>
      <c r="H3171" s="2" t="s">
        <v>22</v>
      </c>
      <c r="I3171" s="2" t="s">
        <v>6801</v>
      </c>
      <c r="J3171" s="3" t="str">
        <f>HYPERLINK("https://www.boe.es/gazeta/dias/1833/06/20/pdfs/GMD-1833-75.pdf#page=4","Abrir facsímil")</f>
        <v>Abrir facsímil</v>
      </c>
      <c r="K3171" s="3" t="s">
        <v>24</v>
      </c>
    </row>
    <row r="3172" spans="1:11" ht="42" customHeight="1">
      <c r="A3172" s="2" t="s">
        <v>6802</v>
      </c>
      <c r="B3172" s="2" t="s">
        <v>6803</v>
      </c>
      <c r="C3172" s="2" t="s">
        <v>33</v>
      </c>
      <c r="D3172" s="2" t="s">
        <v>34</v>
      </c>
      <c r="E3172" s="5" t="s">
        <v>61</v>
      </c>
      <c r="F3172" s="3" t="s">
        <v>62</v>
      </c>
      <c r="G3172" s="3" t="s">
        <v>21</v>
      </c>
      <c r="H3172" s="2" t="s">
        <v>22</v>
      </c>
      <c r="I3172" s="2" t="s">
        <v>6804</v>
      </c>
      <c r="J3172" s="3" t="str">
        <f>HYPERLINK("https://www.boe.es/gazeta/dias/1833/10/15/pdfs/GMD-1833-126.pdf#page=4","Abrir facsímil")</f>
        <v>Abrir facsímil</v>
      </c>
      <c r="K3172" s="3" t="s">
        <v>24</v>
      </c>
    </row>
    <row r="3173" spans="1:11" ht="42" customHeight="1">
      <c r="A3173" s="2" t="s">
        <v>6805</v>
      </c>
      <c r="B3173" s="2" t="s">
        <v>6806</v>
      </c>
      <c r="C3173" s="2" t="s">
        <v>33</v>
      </c>
      <c r="D3173" s="2" t="s">
        <v>34</v>
      </c>
      <c r="E3173" s="5" t="s">
        <v>61</v>
      </c>
      <c r="F3173" s="3" t="s">
        <v>62</v>
      </c>
      <c r="G3173" s="3" t="s">
        <v>21</v>
      </c>
      <c r="H3173" s="2" t="s">
        <v>22</v>
      </c>
      <c r="I3173" s="2" t="s">
        <v>6807</v>
      </c>
      <c r="J3173" s="3" t="str">
        <f>HYPERLINK("https://www.boe.es/gazeta/dias/1833/10/15/pdfs/GMD-1833-126.pdf#page=4","Abrir facsímil")</f>
        <v>Abrir facsímil</v>
      </c>
      <c r="K3173" s="3" t="s">
        <v>24</v>
      </c>
    </row>
    <row r="3174" spans="1:11" ht="42" customHeight="1">
      <c r="A3174" s="2" t="s">
        <v>6808</v>
      </c>
      <c r="B3174" s="2" t="s">
        <v>6808</v>
      </c>
      <c r="C3174" s="2" t="s">
        <v>33</v>
      </c>
      <c r="D3174" s="2" t="s">
        <v>34</v>
      </c>
      <c r="E3174" s="5" t="s">
        <v>259</v>
      </c>
      <c r="F3174" s="3" t="s">
        <v>260</v>
      </c>
      <c r="G3174" s="3" t="s">
        <v>89</v>
      </c>
      <c r="H3174" s="2" t="s">
        <v>22</v>
      </c>
      <c r="I3174" s="2" t="s">
        <v>6809</v>
      </c>
      <c r="J3174" s="3" t="str">
        <f>HYPERLINK("https://www.boe.es/gazeta/dias/1833/02/26/pdfs/GMD-1833-25.pdf#page=3","Abrir facsímil")</f>
        <v>Abrir facsímil</v>
      </c>
      <c r="K3174" s="3" t="s">
        <v>24</v>
      </c>
    </row>
    <row r="3175" spans="1:11" ht="42" customHeight="1">
      <c r="A3175" s="2" t="s">
        <v>6810</v>
      </c>
      <c r="B3175" s="2" t="s">
        <v>6810</v>
      </c>
      <c r="C3175" s="2" t="s">
        <v>33</v>
      </c>
      <c r="D3175" s="2" t="s">
        <v>34</v>
      </c>
      <c r="E3175" s="5" t="s">
        <v>165</v>
      </c>
      <c r="F3175" s="3" t="s">
        <v>166</v>
      </c>
      <c r="G3175" s="3" t="s">
        <v>56</v>
      </c>
      <c r="H3175" s="2" t="s">
        <v>22</v>
      </c>
      <c r="I3175" s="2" t="s">
        <v>6811</v>
      </c>
      <c r="J3175" s="3" t="str">
        <f>HYPERLINK("https://www.boe.es/gazeta/dias/1833/08/15/pdfs/GMD-1833-99.pdf#page=1","Abrir facsímil")</f>
        <v>Abrir facsímil</v>
      </c>
      <c r="K3175" s="3" t="s">
        <v>24</v>
      </c>
    </row>
    <row r="3176" spans="1:11" ht="42" customHeight="1">
      <c r="A3176" s="2" t="s">
        <v>6810</v>
      </c>
      <c r="B3176" s="2" t="s">
        <v>6810</v>
      </c>
      <c r="C3176" s="2" t="s">
        <v>33</v>
      </c>
      <c r="D3176" s="2" t="s">
        <v>34</v>
      </c>
      <c r="E3176" s="5" t="s">
        <v>1288</v>
      </c>
      <c r="F3176" s="3" t="s">
        <v>1289</v>
      </c>
      <c r="G3176" s="3" t="s">
        <v>37</v>
      </c>
      <c r="H3176" s="2" t="s">
        <v>22</v>
      </c>
      <c r="I3176" s="2" t="s">
        <v>6812</v>
      </c>
      <c r="J3176" s="3" t="str">
        <f>HYPERLINK("https://www.boe.es/gazeta/dias/1833/09/19/pdfs/GMD-1833-114.pdf#page=2","Abrir facsímil")</f>
        <v>Abrir facsímil</v>
      </c>
      <c r="K3176" s="3" t="s">
        <v>24</v>
      </c>
    </row>
    <row r="3177" spans="1:11" ht="42" customHeight="1">
      <c r="A3177" s="2" t="s">
        <v>6813</v>
      </c>
      <c r="B3177" s="2" t="s">
        <v>6813</v>
      </c>
      <c r="C3177" s="2" t="s">
        <v>33</v>
      </c>
      <c r="D3177" s="2" t="s">
        <v>34</v>
      </c>
      <c r="E3177" s="5" t="s">
        <v>729</v>
      </c>
      <c r="F3177" s="3" t="s">
        <v>730</v>
      </c>
      <c r="G3177" s="3" t="s">
        <v>56</v>
      </c>
      <c r="H3177" s="2" t="s">
        <v>22</v>
      </c>
      <c r="I3177" s="2" t="s">
        <v>6814</v>
      </c>
      <c r="J3177" s="3" t="str">
        <f>HYPERLINK("https://www.boe.es/gazeta/dias/1833/03/14/pdfs/GMD-1833-32.pdf#page=1","Abrir facsímil")</f>
        <v>Abrir facsímil</v>
      </c>
      <c r="K3177" s="3" t="s">
        <v>24</v>
      </c>
    </row>
    <row r="3178" spans="1:11" ht="42" customHeight="1">
      <c r="A3178" s="2" t="s">
        <v>6815</v>
      </c>
      <c r="B3178" s="2" t="s">
        <v>6815</v>
      </c>
      <c r="C3178" s="2" t="s">
        <v>33</v>
      </c>
      <c r="D3178" s="2" t="s">
        <v>34</v>
      </c>
      <c r="E3178" s="5" t="s">
        <v>520</v>
      </c>
      <c r="F3178" s="3" t="s">
        <v>521</v>
      </c>
      <c r="G3178" s="3" t="s">
        <v>21</v>
      </c>
      <c r="H3178" s="2" t="s">
        <v>22</v>
      </c>
      <c r="I3178" s="2" t="s">
        <v>6816</v>
      </c>
      <c r="J3178" s="3" t="str">
        <f>HYPERLINK("https://www.boe.es/gazeta/dias/1833/04/11/pdfs/GMD-1833-45.pdf#page=4","Abrir facsímil")</f>
        <v>Abrir facsímil</v>
      </c>
      <c r="K3178" s="3" t="s">
        <v>24</v>
      </c>
    </row>
    <row r="3179" spans="1:11" ht="42" customHeight="1">
      <c r="A3179" s="2" t="s">
        <v>6813</v>
      </c>
      <c r="B3179" s="2" t="s">
        <v>6813</v>
      </c>
      <c r="C3179" s="2" t="s">
        <v>33</v>
      </c>
      <c r="D3179" s="2" t="s">
        <v>34</v>
      </c>
      <c r="E3179" s="5" t="s">
        <v>92</v>
      </c>
      <c r="F3179" s="3" t="s">
        <v>93</v>
      </c>
      <c r="G3179" s="3" t="s">
        <v>37</v>
      </c>
      <c r="H3179" s="2" t="s">
        <v>22</v>
      </c>
      <c r="I3179" s="2" t="s">
        <v>6817</v>
      </c>
      <c r="J3179" s="3" t="str">
        <f>HYPERLINK("https://www.boe.es/gazeta/dias/1833/05/21/pdfs/GMD-1833-62.pdf#page=2","Abrir facsímil")</f>
        <v>Abrir facsímil</v>
      </c>
      <c r="K3179" s="3" t="s">
        <v>24</v>
      </c>
    </row>
    <row r="3180" spans="1:11" ht="42" customHeight="1">
      <c r="A3180" s="2" t="s">
        <v>6818</v>
      </c>
      <c r="B3180" s="2" t="s">
        <v>6818</v>
      </c>
      <c r="C3180" s="2" t="s">
        <v>33</v>
      </c>
      <c r="D3180" s="2" t="s">
        <v>34</v>
      </c>
      <c r="E3180" s="5" t="s">
        <v>729</v>
      </c>
      <c r="F3180" s="3" t="s">
        <v>730</v>
      </c>
      <c r="G3180" s="3" t="s">
        <v>56</v>
      </c>
      <c r="H3180" s="2" t="s">
        <v>22</v>
      </c>
      <c r="I3180" s="2" t="s">
        <v>6819</v>
      </c>
      <c r="J3180" s="3" t="str">
        <f>HYPERLINK("https://www.boe.es/gazeta/dias/1833/03/14/pdfs/GMD-1833-32.pdf#page=1","Abrir facsímil")</f>
        <v>Abrir facsímil</v>
      </c>
      <c r="K3180" s="3" t="s">
        <v>24</v>
      </c>
    </row>
    <row r="3181" spans="1:11" ht="42" customHeight="1">
      <c r="A3181" s="2" t="s">
        <v>6820</v>
      </c>
      <c r="B3181" s="2" t="s">
        <v>6821</v>
      </c>
      <c r="C3181" s="2" t="s">
        <v>26</v>
      </c>
      <c r="D3181" s="2" t="s">
        <v>18</v>
      </c>
      <c r="E3181" s="5" t="s">
        <v>150</v>
      </c>
      <c r="F3181" s="3" t="s">
        <v>151</v>
      </c>
      <c r="G3181" s="3" t="s">
        <v>56</v>
      </c>
      <c r="H3181" s="2" t="s">
        <v>22</v>
      </c>
      <c r="I3181" s="2" t="s">
        <v>6822</v>
      </c>
      <c r="J3181" s="3" t="str">
        <f>HYPERLINK("https://www.boe.es/gazeta/dias/1833/10/24/pdfs/GMD-1833-131.pdf#page=1","Abrir facsímil")</f>
        <v>Abrir facsímil</v>
      </c>
      <c r="K3181" s="3" t="s">
        <v>24</v>
      </c>
    </row>
    <row r="3182" spans="1:11" ht="42" customHeight="1">
      <c r="A3182" s="2" t="s">
        <v>6823</v>
      </c>
      <c r="B3182" s="2" t="s">
        <v>6824</v>
      </c>
      <c r="C3182" s="2" t="s">
        <v>33</v>
      </c>
      <c r="D3182" s="2" t="s">
        <v>34</v>
      </c>
      <c r="E3182" s="5" t="s">
        <v>799</v>
      </c>
      <c r="F3182" s="3" t="s">
        <v>800</v>
      </c>
      <c r="G3182" s="3" t="s">
        <v>89</v>
      </c>
      <c r="H3182" s="2" t="s">
        <v>38</v>
      </c>
      <c r="I3182" s="2" t="s">
        <v>6825</v>
      </c>
      <c r="J3182" s="3" t="str">
        <f>HYPERLINK("https://www.boe.es/gazeta/dias/1833/02/07/pdfs/GMD-1833-17.pdf#page=3","Abrir facsímil")</f>
        <v>Abrir facsímil</v>
      </c>
      <c r="K3182" s="3" t="s">
        <v>40</v>
      </c>
    </row>
    <row r="3183" spans="1:11" ht="42" customHeight="1">
      <c r="A3183" s="2" t="s">
        <v>6826</v>
      </c>
      <c r="B3183" s="2" t="s">
        <v>6827</v>
      </c>
      <c r="C3183" s="2" t="s">
        <v>33</v>
      </c>
      <c r="D3183" s="2" t="s">
        <v>34</v>
      </c>
      <c r="E3183" s="5" t="s">
        <v>259</v>
      </c>
      <c r="F3183" s="3" t="s">
        <v>260</v>
      </c>
      <c r="G3183" s="3" t="s">
        <v>37</v>
      </c>
      <c r="H3183" s="2" t="s">
        <v>22</v>
      </c>
      <c r="I3183" s="2" t="s">
        <v>6828</v>
      </c>
      <c r="J3183" s="3" t="str">
        <f>HYPERLINK("https://www.boe.es/gazeta/dias/1833/02/26/pdfs/GMD-1833-25.pdf#page=2","Abrir facsímil")</f>
        <v>Abrir facsímil</v>
      </c>
      <c r="K3183" s="3" t="s">
        <v>24</v>
      </c>
    </row>
    <row r="3184" spans="1:11" ht="42" customHeight="1">
      <c r="A3184" s="2" t="s">
        <v>6829</v>
      </c>
      <c r="B3184" s="2" t="s">
        <v>6830</v>
      </c>
      <c r="C3184" s="2" t="s">
        <v>33</v>
      </c>
      <c r="D3184" s="2" t="s">
        <v>34</v>
      </c>
      <c r="E3184" s="5" t="s">
        <v>566</v>
      </c>
      <c r="F3184" s="3" t="s">
        <v>567</v>
      </c>
      <c r="G3184" s="3" t="s">
        <v>21</v>
      </c>
      <c r="H3184" s="2" t="s">
        <v>22</v>
      </c>
      <c r="I3184" s="2" t="s">
        <v>6831</v>
      </c>
      <c r="J3184" s="3" t="str">
        <f>HYPERLINK("https://www.boe.es/gazeta/dias/1833/07/30/pdfs/GMD-1833-92.pdf#page=4","Abrir facsímil")</f>
        <v>Abrir facsímil</v>
      </c>
      <c r="K3184" s="3" t="s">
        <v>24</v>
      </c>
    </row>
    <row r="3185" spans="1:11" ht="42" customHeight="1">
      <c r="A3185" s="2" t="s">
        <v>6832</v>
      </c>
      <c r="B3185" s="2" t="s">
        <v>6832</v>
      </c>
      <c r="C3185" s="2" t="s">
        <v>17</v>
      </c>
      <c r="D3185" s="2" t="s">
        <v>18</v>
      </c>
      <c r="E3185" s="5" t="s">
        <v>573</v>
      </c>
      <c r="F3185" s="3" t="s">
        <v>574</v>
      </c>
      <c r="G3185" s="3" t="s">
        <v>37</v>
      </c>
      <c r="H3185" s="2" t="s">
        <v>22</v>
      </c>
      <c r="I3185" s="2" t="s">
        <v>6833</v>
      </c>
      <c r="J3185" s="3" t="str">
        <f>HYPERLINK("https://www.boe.es/gazeta/dias/1833/08/10/pdfs/GMD-1833-97.pdf#page=2","Abrir facsímil")</f>
        <v>Abrir facsímil</v>
      </c>
      <c r="K3185" s="3" t="s">
        <v>24</v>
      </c>
    </row>
    <row r="3186" spans="1:11" ht="42" customHeight="1">
      <c r="A3186" s="2" t="s">
        <v>6834</v>
      </c>
      <c r="B3186" s="2" t="s">
        <v>6834</v>
      </c>
      <c r="C3186" s="2" t="s">
        <v>33</v>
      </c>
      <c r="D3186" s="2" t="s">
        <v>34</v>
      </c>
      <c r="E3186" s="5" t="s">
        <v>566</v>
      </c>
      <c r="F3186" s="3" t="s">
        <v>567</v>
      </c>
      <c r="G3186" s="3" t="s">
        <v>37</v>
      </c>
      <c r="H3186" s="2" t="s">
        <v>22</v>
      </c>
      <c r="I3186" s="2" t="s">
        <v>6835</v>
      </c>
      <c r="J3186" s="3" t="str">
        <f>HYPERLINK("https://www.boe.es/gazeta/dias/1833/07/30/pdfs/GMD-1833-92.pdf#page=2","Abrir facsímil")</f>
        <v>Abrir facsímil</v>
      </c>
      <c r="K3186" s="3" t="s">
        <v>24</v>
      </c>
    </row>
    <row r="3187" spans="1:11" ht="42" customHeight="1">
      <c r="A3187" s="2" t="s">
        <v>6836</v>
      </c>
      <c r="B3187" s="2" t="s">
        <v>6837</v>
      </c>
      <c r="C3187" s="2" t="s">
        <v>122</v>
      </c>
      <c r="D3187" s="2" t="s">
        <v>18</v>
      </c>
      <c r="E3187" s="5" t="s">
        <v>324</v>
      </c>
      <c r="F3187" s="3" t="s">
        <v>325</v>
      </c>
      <c r="G3187" s="3" t="s">
        <v>21</v>
      </c>
      <c r="H3187" s="2" t="s">
        <v>22</v>
      </c>
      <c r="I3187" s="2" t="s">
        <v>6838</v>
      </c>
      <c r="J3187" s="3" t="str">
        <f>HYPERLINK("https://www.boe.es/gazeta/dias/1833/11/14/pdfs/GMD-1833-142.pdf#page=4","Abrir facsímil")</f>
        <v>Abrir facsímil</v>
      </c>
      <c r="K3187" s="3" t="s">
        <v>24</v>
      </c>
    </row>
    <row r="3188" spans="1:11" ht="42" customHeight="1">
      <c r="A3188" s="2" t="s">
        <v>6839</v>
      </c>
      <c r="B3188" s="2" t="s">
        <v>6840</v>
      </c>
      <c r="C3188" s="2" t="s">
        <v>33</v>
      </c>
      <c r="D3188" s="2" t="s">
        <v>34</v>
      </c>
      <c r="E3188" s="5" t="s">
        <v>137</v>
      </c>
      <c r="F3188" s="3" t="s">
        <v>138</v>
      </c>
      <c r="G3188" s="3" t="s">
        <v>21</v>
      </c>
      <c r="H3188" s="2" t="s">
        <v>22</v>
      </c>
      <c r="I3188" s="2" t="s">
        <v>6841</v>
      </c>
      <c r="J3188" s="3" t="str">
        <f>HYPERLINK("https://www.boe.es/gazeta/dias/1833/03/12/pdfs/GMD-1833-31.pdf#page=4","Abrir facsímil")</f>
        <v>Abrir facsímil</v>
      </c>
      <c r="K3188" s="3" t="s">
        <v>24</v>
      </c>
    </row>
    <row r="3189" spans="1:11" ht="42" customHeight="1">
      <c r="A3189" s="2" t="s">
        <v>6842</v>
      </c>
      <c r="B3189" s="2" t="s">
        <v>6842</v>
      </c>
      <c r="C3189" s="2" t="s">
        <v>33</v>
      </c>
      <c r="D3189" s="2" t="s">
        <v>34</v>
      </c>
      <c r="E3189" s="5" t="s">
        <v>289</v>
      </c>
      <c r="F3189" s="3" t="s">
        <v>290</v>
      </c>
      <c r="G3189" s="3" t="s">
        <v>56</v>
      </c>
      <c r="H3189" s="2" t="s">
        <v>22</v>
      </c>
      <c r="I3189" s="2" t="s">
        <v>6843</v>
      </c>
      <c r="J3189" s="3" t="str">
        <f>HYPERLINK("https://www.boe.es/gazeta/dias/1833/05/23/pdfs/GMD-1833-63.pdf#page=1","Abrir facsímil")</f>
        <v>Abrir facsímil</v>
      </c>
      <c r="K3189" s="3" t="s">
        <v>24</v>
      </c>
    </row>
    <row r="3190" spans="1:11" ht="42" customHeight="1">
      <c r="A3190" s="2" t="s">
        <v>6844</v>
      </c>
      <c r="B3190" s="2" t="s">
        <v>6845</v>
      </c>
      <c r="C3190" s="2" t="s">
        <v>49</v>
      </c>
      <c r="D3190" s="2" t="s">
        <v>50</v>
      </c>
      <c r="E3190" s="5" t="s">
        <v>277</v>
      </c>
      <c r="F3190" s="3" t="s">
        <v>278</v>
      </c>
      <c r="G3190" s="3" t="s">
        <v>2197</v>
      </c>
      <c r="H3190" s="2" t="s">
        <v>22</v>
      </c>
      <c r="I3190" s="2" t="s">
        <v>6846</v>
      </c>
      <c r="J3190" s="3" t="str">
        <f>HYPERLINK("https://www.boe.es/gazeta/dias/1833/12/12/pdfs/GMD-1833-158.pdf#page=5","Abrir facsímil")</f>
        <v>Abrir facsímil</v>
      </c>
      <c r="K3190" s="3" t="s">
        <v>24</v>
      </c>
    </row>
    <row r="3191" spans="1:11" ht="42" customHeight="1">
      <c r="A3191" s="2" t="s">
        <v>6847</v>
      </c>
      <c r="B3191" s="2" t="s">
        <v>6847</v>
      </c>
      <c r="C3191" s="2" t="s">
        <v>33</v>
      </c>
      <c r="D3191" s="2" t="s">
        <v>34</v>
      </c>
      <c r="E3191" s="5" t="s">
        <v>352</v>
      </c>
      <c r="F3191" s="3" t="s">
        <v>353</v>
      </c>
      <c r="G3191" s="3" t="s">
        <v>37</v>
      </c>
      <c r="H3191" s="2" t="s">
        <v>22</v>
      </c>
      <c r="I3191" s="2" t="s">
        <v>6848</v>
      </c>
      <c r="J3191" s="3" t="str">
        <f>HYPERLINK("https://www.boe.es/gazeta/dias/1833/07/13/pdfs/GMD-1833-85.pdf#page=2","Abrir facsímil")</f>
        <v>Abrir facsímil</v>
      </c>
      <c r="K3191" s="3" t="s">
        <v>24</v>
      </c>
    </row>
    <row r="3192" spans="1:11" ht="42" customHeight="1">
      <c r="A3192" s="2" t="s">
        <v>6849</v>
      </c>
      <c r="B3192" s="2" t="s">
        <v>6849</v>
      </c>
      <c r="C3192" s="2" t="s">
        <v>33</v>
      </c>
      <c r="D3192" s="2" t="s">
        <v>34</v>
      </c>
      <c r="E3192" s="5" t="s">
        <v>352</v>
      </c>
      <c r="F3192" s="3" t="s">
        <v>353</v>
      </c>
      <c r="G3192" s="3" t="s">
        <v>89</v>
      </c>
      <c r="H3192" s="2" t="s">
        <v>22</v>
      </c>
      <c r="I3192" s="2" t="s">
        <v>6850</v>
      </c>
      <c r="J3192" s="3" t="str">
        <f>HYPERLINK("https://www.boe.es/gazeta/dias/1833/07/13/pdfs/GMD-1833-85.pdf#page=3","Abrir facsímil")</f>
        <v>Abrir facsímil</v>
      </c>
      <c r="K3192" s="3" t="s">
        <v>24</v>
      </c>
    </row>
    <row r="3193" spans="1:11" ht="42" customHeight="1">
      <c r="A3193" s="2" t="s">
        <v>6847</v>
      </c>
      <c r="B3193" s="2" t="s">
        <v>6847</v>
      </c>
      <c r="C3193" s="2" t="s">
        <v>33</v>
      </c>
      <c r="D3193" s="2" t="s">
        <v>34</v>
      </c>
      <c r="E3193" s="5" t="s">
        <v>566</v>
      </c>
      <c r="F3193" s="3" t="s">
        <v>567</v>
      </c>
      <c r="G3193" s="3" t="s">
        <v>37</v>
      </c>
      <c r="H3193" s="2" t="s">
        <v>22</v>
      </c>
      <c r="I3193" s="2" t="s">
        <v>6851</v>
      </c>
      <c r="J3193" s="3" t="str">
        <f>HYPERLINK("https://www.boe.es/gazeta/dias/1833/07/30/pdfs/GMD-1833-92.pdf#page=2","Abrir facsímil")</f>
        <v>Abrir facsímil</v>
      </c>
      <c r="K3193" s="3" t="s">
        <v>24</v>
      </c>
    </row>
    <row r="3194" spans="1:11" ht="42" customHeight="1">
      <c r="A3194" s="2" t="s">
        <v>6849</v>
      </c>
      <c r="B3194" s="2" t="s">
        <v>6849</v>
      </c>
      <c r="C3194" s="2" t="s">
        <v>33</v>
      </c>
      <c r="D3194" s="2" t="s">
        <v>34</v>
      </c>
      <c r="E3194" s="5" t="s">
        <v>566</v>
      </c>
      <c r="F3194" s="3" t="s">
        <v>567</v>
      </c>
      <c r="G3194" s="3" t="s">
        <v>89</v>
      </c>
      <c r="H3194" s="2" t="s">
        <v>22</v>
      </c>
      <c r="I3194" s="2" t="s">
        <v>6852</v>
      </c>
      <c r="J3194" s="3" t="str">
        <f>HYPERLINK("https://www.boe.es/gazeta/dias/1833/07/30/pdfs/GMD-1833-92.pdf#page=3","Abrir facsímil")</f>
        <v>Abrir facsímil</v>
      </c>
      <c r="K3194" s="3" t="s">
        <v>24</v>
      </c>
    </row>
    <row r="3195" spans="1:11" ht="42" customHeight="1">
      <c r="A3195" s="2" t="s">
        <v>6849</v>
      </c>
      <c r="B3195" s="2" t="s">
        <v>6849</v>
      </c>
      <c r="C3195" s="2" t="s">
        <v>33</v>
      </c>
      <c r="D3195" s="2" t="s">
        <v>34</v>
      </c>
      <c r="E3195" s="5" t="s">
        <v>681</v>
      </c>
      <c r="F3195" s="3" t="s">
        <v>682</v>
      </c>
      <c r="G3195" s="3" t="s">
        <v>21</v>
      </c>
      <c r="H3195" s="2" t="s">
        <v>22</v>
      </c>
      <c r="I3195" s="2" t="s">
        <v>6853</v>
      </c>
      <c r="J3195" s="3" t="str">
        <f>HYPERLINK("https://www.boe.es/gazeta/dias/1833/08/13/pdfs/GMD-1833-98.pdf#page=4","Abrir facsímil")</f>
        <v>Abrir facsímil</v>
      </c>
      <c r="K3195" s="3" t="s">
        <v>24</v>
      </c>
    </row>
    <row r="3196" spans="1:11" ht="42" customHeight="1">
      <c r="A3196" s="2" t="s">
        <v>6854</v>
      </c>
      <c r="B3196" s="2" t="s">
        <v>6854</v>
      </c>
      <c r="C3196" s="2" t="s">
        <v>33</v>
      </c>
      <c r="D3196" s="2" t="s">
        <v>34</v>
      </c>
      <c r="E3196" s="5" t="s">
        <v>566</v>
      </c>
      <c r="F3196" s="3" t="s">
        <v>567</v>
      </c>
      <c r="G3196" s="3" t="s">
        <v>89</v>
      </c>
      <c r="H3196" s="2" t="s">
        <v>22</v>
      </c>
      <c r="I3196" s="2" t="s">
        <v>6855</v>
      </c>
      <c r="J3196" s="3" t="str">
        <f>HYPERLINK("https://www.boe.es/gazeta/dias/1833/07/30/pdfs/GMD-1833-92.pdf#page=3","Abrir facsímil")</f>
        <v>Abrir facsímil</v>
      </c>
      <c r="K3196" s="3" t="s">
        <v>24</v>
      </c>
    </row>
    <row r="3197" spans="1:11" ht="42" customHeight="1">
      <c r="A3197" s="2" t="s">
        <v>6856</v>
      </c>
      <c r="B3197" s="2" t="s">
        <v>6857</v>
      </c>
      <c r="C3197" s="2" t="s">
        <v>297</v>
      </c>
      <c r="D3197" s="2" t="s">
        <v>18</v>
      </c>
      <c r="E3197" s="5" t="s">
        <v>566</v>
      </c>
      <c r="F3197" s="3" t="s">
        <v>567</v>
      </c>
      <c r="G3197" s="3" t="s">
        <v>21</v>
      </c>
      <c r="H3197" s="2" t="s">
        <v>22</v>
      </c>
      <c r="I3197" s="2" t="s">
        <v>6858</v>
      </c>
      <c r="J3197" s="3" t="str">
        <f>HYPERLINK("https://www.boe.es/gazeta/dias/1833/07/30/pdfs/GMD-1833-92.pdf#page=4","Abrir facsímil")</f>
        <v>Abrir facsímil</v>
      </c>
      <c r="K3197" s="3" t="s">
        <v>24</v>
      </c>
    </row>
    <row r="3198" spans="1:11" ht="42" customHeight="1">
      <c r="A3198" s="2" t="s">
        <v>6859</v>
      </c>
      <c r="B3198" s="2" t="s">
        <v>6860</v>
      </c>
      <c r="C3198" s="2" t="s">
        <v>49</v>
      </c>
      <c r="D3198" s="2" t="s">
        <v>50</v>
      </c>
      <c r="E3198" s="5" t="s">
        <v>671</v>
      </c>
      <c r="F3198" s="3" t="s">
        <v>672</v>
      </c>
      <c r="G3198" s="3" t="s">
        <v>21</v>
      </c>
      <c r="H3198" s="2" t="s">
        <v>22</v>
      </c>
      <c r="I3198" s="2" t="s">
        <v>6861</v>
      </c>
      <c r="J3198" s="3" t="str">
        <f>HYPERLINK("https://www.boe.es/gazeta/dias/1833/11/28/pdfs/GMD-1833-151.pdf#page=4","Abrir facsímil")</f>
        <v>Abrir facsímil</v>
      </c>
      <c r="K3198" s="3" t="s">
        <v>24</v>
      </c>
    </row>
    <row r="3199" spans="1:11" ht="42" customHeight="1">
      <c r="A3199" s="2" t="s">
        <v>6862</v>
      </c>
      <c r="B3199" s="2" t="s">
        <v>6863</v>
      </c>
      <c r="C3199" s="2" t="s">
        <v>26</v>
      </c>
      <c r="D3199" s="2" t="s">
        <v>18</v>
      </c>
      <c r="E3199" s="5" t="s">
        <v>159</v>
      </c>
      <c r="F3199" s="3" t="s">
        <v>160</v>
      </c>
      <c r="G3199" s="3" t="s">
        <v>175</v>
      </c>
      <c r="H3199" s="2" t="s">
        <v>22</v>
      </c>
      <c r="I3199" s="2" t="s">
        <v>6864</v>
      </c>
      <c r="J3199" s="3" t="str">
        <f>HYPERLINK("https://www.boe.es/gazeta/dias/1833/09/24/pdfs/GMD-1833-116.pdf#page=7","Abrir facsímil")</f>
        <v>Abrir facsímil</v>
      </c>
      <c r="K3199" s="3" t="s">
        <v>24</v>
      </c>
    </row>
    <row r="3200" spans="1:11" ht="42" customHeight="1">
      <c r="A3200" s="2" t="s">
        <v>6865</v>
      </c>
      <c r="B3200" s="2" t="s">
        <v>6866</v>
      </c>
      <c r="C3200" s="2" t="s">
        <v>33</v>
      </c>
      <c r="D3200" s="2" t="s">
        <v>34</v>
      </c>
      <c r="E3200" s="5" t="s">
        <v>233</v>
      </c>
      <c r="F3200" s="3" t="s">
        <v>234</v>
      </c>
      <c r="G3200" s="3" t="s">
        <v>56</v>
      </c>
      <c r="H3200" s="2" t="s">
        <v>22</v>
      </c>
      <c r="I3200" s="2" t="s">
        <v>6867</v>
      </c>
      <c r="J3200" s="3" t="str">
        <f>HYPERLINK("https://www.boe.es/gazeta/dias/1833/11/21/pdfs/GMD-1833-146.pdf#page=1","Abrir facsímil")</f>
        <v>Abrir facsímil</v>
      </c>
      <c r="K3200" s="3" t="s">
        <v>24</v>
      </c>
    </row>
    <row r="3201" spans="1:11" ht="42" customHeight="1">
      <c r="A3201" s="2" t="s">
        <v>6865</v>
      </c>
      <c r="B3201" s="2" t="s">
        <v>6866</v>
      </c>
      <c r="C3201" s="2" t="s">
        <v>17</v>
      </c>
      <c r="D3201" s="2" t="s">
        <v>18</v>
      </c>
      <c r="E3201" s="5" t="s">
        <v>43</v>
      </c>
      <c r="F3201" s="3" t="s">
        <v>44</v>
      </c>
      <c r="G3201" s="3" t="s">
        <v>45</v>
      </c>
      <c r="H3201" s="2" t="s">
        <v>22</v>
      </c>
      <c r="I3201" s="2" t="s">
        <v>6868</v>
      </c>
      <c r="J3201" s="3" t="str">
        <f>HYPERLINK("https://www.boe.es/gazeta/dias/1833/12/07/pdfs/GMD-1833-156.pdf#page=6","Abrir facsímil")</f>
        <v>Abrir facsímil</v>
      </c>
      <c r="K3201" s="3" t="s">
        <v>24</v>
      </c>
    </row>
    <row r="3202" spans="1:11" ht="42" customHeight="1">
      <c r="A3202" s="2" t="s">
        <v>6869</v>
      </c>
      <c r="B3202" s="2" t="s">
        <v>6870</v>
      </c>
      <c r="C3202" s="2" t="s">
        <v>207</v>
      </c>
      <c r="D3202" s="2" t="s">
        <v>18</v>
      </c>
      <c r="E3202" s="5" t="s">
        <v>377</v>
      </c>
      <c r="F3202" s="3" t="s">
        <v>378</v>
      </c>
      <c r="G3202" s="3" t="s">
        <v>45</v>
      </c>
      <c r="H3202" s="2" t="s">
        <v>22</v>
      </c>
      <c r="I3202" s="2" t="s">
        <v>6871</v>
      </c>
      <c r="J3202" s="3" t="str">
        <f>HYPERLINK("https://www.boe.es/gazeta/dias/1833/02/05/pdfs/GMD-1833-16.pdf#page=6","Abrir facsímil")</f>
        <v>Abrir facsímil</v>
      </c>
      <c r="K3202" s="3" t="s">
        <v>24</v>
      </c>
    </row>
    <row r="3203" spans="1:11" ht="42" customHeight="1">
      <c r="A3203" s="2" t="s">
        <v>6872</v>
      </c>
      <c r="B3203" s="2" t="s">
        <v>6873</v>
      </c>
      <c r="C3203" s="2" t="s">
        <v>26</v>
      </c>
      <c r="D3203" s="2" t="s">
        <v>18</v>
      </c>
      <c r="E3203" s="5" t="s">
        <v>743</v>
      </c>
      <c r="F3203" s="3" t="s">
        <v>744</v>
      </c>
      <c r="G3203" s="3" t="s">
        <v>745</v>
      </c>
      <c r="H3203" s="2" t="s">
        <v>38</v>
      </c>
      <c r="I3203" s="2" t="s">
        <v>6874</v>
      </c>
      <c r="J3203" s="3" t="str">
        <f>HYPERLINK("https://www.boe.es/gazeta/dias/1833/02/19/pdfs/GMD-1833-22.pdf#page=5","Abrir facsímil")</f>
        <v>Abrir facsímil</v>
      </c>
      <c r="K3203" s="3" t="s">
        <v>40</v>
      </c>
    </row>
    <row r="3204" spans="1:11" ht="42" customHeight="1">
      <c r="A3204" s="2" t="s">
        <v>6875</v>
      </c>
      <c r="B3204" s="2" t="s">
        <v>6876</v>
      </c>
      <c r="C3204" s="2" t="s">
        <v>33</v>
      </c>
      <c r="D3204" s="2" t="s">
        <v>34</v>
      </c>
      <c r="E3204" s="5" t="s">
        <v>558</v>
      </c>
      <c r="F3204" s="3" t="s">
        <v>559</v>
      </c>
      <c r="G3204" s="3" t="s">
        <v>56</v>
      </c>
      <c r="H3204" s="2" t="s">
        <v>22</v>
      </c>
      <c r="I3204" s="2" t="s">
        <v>6877</v>
      </c>
      <c r="J3204" s="3" t="str">
        <f>HYPERLINK("https://www.boe.es/gazeta/dias/1833/07/16/pdfs/GMD-1833-86.pdf#page=1","Abrir facsímil")</f>
        <v>Abrir facsímil</v>
      </c>
      <c r="K3204" s="3" t="s">
        <v>24</v>
      </c>
    </row>
    <row r="3205" spans="1:11" ht="42" customHeight="1">
      <c r="A3205" s="2" t="s">
        <v>6878</v>
      </c>
      <c r="B3205" s="2" t="s">
        <v>6879</v>
      </c>
      <c r="C3205" s="2" t="s">
        <v>297</v>
      </c>
      <c r="D3205" s="2" t="s">
        <v>18</v>
      </c>
      <c r="E3205" s="5" t="s">
        <v>95</v>
      </c>
      <c r="F3205" s="3" t="s">
        <v>96</v>
      </c>
      <c r="G3205" s="3" t="s">
        <v>21</v>
      </c>
      <c r="H3205" s="2" t="s">
        <v>22</v>
      </c>
      <c r="I3205" s="2" t="s">
        <v>6880</v>
      </c>
      <c r="J3205" s="3" t="str">
        <f>HYPERLINK("https://www.boe.es/gazeta/dias/1833/06/20/pdfs/GMD-1833-75.pdf#page=4","Abrir facsímil")</f>
        <v>Abrir facsímil</v>
      </c>
      <c r="K3205" s="3" t="s">
        <v>24</v>
      </c>
    </row>
    <row r="3206" spans="1:11" ht="42" customHeight="1">
      <c r="A3206" s="2" t="s">
        <v>6878</v>
      </c>
      <c r="B3206" s="2" t="s">
        <v>6879</v>
      </c>
      <c r="C3206" s="2" t="s">
        <v>26</v>
      </c>
      <c r="D3206" s="2" t="s">
        <v>18</v>
      </c>
      <c r="E3206" s="5" t="s">
        <v>478</v>
      </c>
      <c r="F3206" s="3" t="s">
        <v>479</v>
      </c>
      <c r="G3206" s="3" t="s">
        <v>3686</v>
      </c>
      <c r="H3206" s="2" t="s">
        <v>22</v>
      </c>
      <c r="I3206" s="2" t="s">
        <v>6881</v>
      </c>
      <c r="J3206" s="3" t="str">
        <f>HYPERLINK("https://www.boe.es/gazeta/dias/1833/10/19/pdfs/GMD-1833-129.pdf#page=3","Abrir facsímil")</f>
        <v>Abrir facsímil</v>
      </c>
      <c r="K3206" s="3" t="s">
        <v>24</v>
      </c>
    </row>
    <row r="3207" spans="1:11" ht="42" customHeight="1">
      <c r="A3207" s="2" t="s">
        <v>6882</v>
      </c>
      <c r="B3207" s="2" t="s">
        <v>6883</v>
      </c>
      <c r="C3207" s="2" t="s">
        <v>49</v>
      </c>
      <c r="D3207" s="2" t="s">
        <v>50</v>
      </c>
      <c r="E3207" s="5" t="s">
        <v>298</v>
      </c>
      <c r="F3207" s="3" t="s">
        <v>299</v>
      </c>
      <c r="G3207" s="3" t="s">
        <v>21</v>
      </c>
      <c r="H3207" s="2" t="s">
        <v>22</v>
      </c>
      <c r="I3207" s="2" t="s">
        <v>6884</v>
      </c>
      <c r="J3207" s="3" t="str">
        <f>HYPERLINK("https://www.boe.es/gazeta/dias/1833/12/26/pdfs/GMD-1833-165.pdf#page=4","Abrir facsímil")</f>
        <v>Abrir facsímil</v>
      </c>
      <c r="K3207" s="3" t="s">
        <v>24</v>
      </c>
    </row>
    <row r="3208" spans="1:11" ht="42" customHeight="1">
      <c r="A3208" s="2" t="s">
        <v>6885</v>
      </c>
      <c r="B3208" s="2" t="s">
        <v>6886</v>
      </c>
      <c r="C3208" s="2" t="s">
        <v>33</v>
      </c>
      <c r="D3208" s="2" t="s">
        <v>34</v>
      </c>
      <c r="E3208" s="5" t="s">
        <v>43</v>
      </c>
      <c r="F3208" s="3" t="s">
        <v>44</v>
      </c>
      <c r="G3208" s="3" t="s">
        <v>127</v>
      </c>
      <c r="H3208" s="2" t="s">
        <v>22</v>
      </c>
      <c r="I3208" s="2" t="s">
        <v>6887</v>
      </c>
      <c r="J3208" s="3" t="str">
        <f>HYPERLINK("https://www.boe.es/gazeta/dias/1833/12/07/pdfs/GMD-1833-156.pdf#page=5","Abrir facsímil")</f>
        <v>Abrir facsímil</v>
      </c>
      <c r="K3208" s="3" t="s">
        <v>24</v>
      </c>
    </row>
    <row r="3209" spans="1:11" ht="42" customHeight="1">
      <c r="A3209" s="2" t="s">
        <v>6888</v>
      </c>
      <c r="B3209" s="2" t="s">
        <v>6889</v>
      </c>
      <c r="C3209" s="2" t="s">
        <v>49</v>
      </c>
      <c r="D3209" s="2" t="s">
        <v>50</v>
      </c>
      <c r="E3209" s="5" t="s">
        <v>520</v>
      </c>
      <c r="F3209" s="3" t="s">
        <v>521</v>
      </c>
      <c r="G3209" s="3" t="s">
        <v>127</v>
      </c>
      <c r="H3209" s="2" t="s">
        <v>22</v>
      </c>
      <c r="I3209" s="2" t="s">
        <v>6890</v>
      </c>
      <c r="J3209" s="3" t="str">
        <f>HYPERLINK("https://www.boe.es/gazeta/dias/1833/04/11/pdfs/GMD-1833-45.pdf#page=5","Abrir facsímil")</f>
        <v>Abrir facsímil</v>
      </c>
      <c r="K3209" s="3" t="s">
        <v>24</v>
      </c>
    </row>
    <row r="3210" spans="1:11" ht="42" customHeight="1">
      <c r="A3210" s="2" t="s">
        <v>6891</v>
      </c>
      <c r="B3210" s="2" t="s">
        <v>6892</v>
      </c>
      <c r="C3210" s="2" t="s">
        <v>122</v>
      </c>
      <c r="D3210" s="2" t="s">
        <v>18</v>
      </c>
      <c r="E3210" s="5" t="s">
        <v>364</v>
      </c>
      <c r="F3210" s="3" t="s">
        <v>365</v>
      </c>
      <c r="G3210" s="3" t="s">
        <v>2634</v>
      </c>
      <c r="H3210" s="2" t="s">
        <v>38</v>
      </c>
      <c r="I3210" s="2" t="s">
        <v>6893</v>
      </c>
      <c r="J3210" s="3" t="str">
        <f>HYPERLINK("https://www.boe.es/gazeta/dias/1833/11/07/pdfs/GMD-1833-139.pdf#page=5","Abrir facsímil")</f>
        <v>Abrir facsímil</v>
      </c>
      <c r="K3210" s="3" t="s">
        <v>40</v>
      </c>
    </row>
    <row r="3211" spans="1:11" ht="42" customHeight="1">
      <c r="A3211" s="2" t="s">
        <v>6894</v>
      </c>
      <c r="B3211" s="2" t="s">
        <v>6895</v>
      </c>
      <c r="C3211" s="2" t="s">
        <v>33</v>
      </c>
      <c r="D3211" s="2" t="s">
        <v>34</v>
      </c>
      <c r="E3211" s="5" t="s">
        <v>841</v>
      </c>
      <c r="F3211" s="3" t="s">
        <v>842</v>
      </c>
      <c r="G3211" s="3" t="s">
        <v>21</v>
      </c>
      <c r="H3211" s="2" t="s">
        <v>22</v>
      </c>
      <c r="I3211" s="2" t="s">
        <v>6896</v>
      </c>
      <c r="J3211" s="3" t="str">
        <f>HYPERLINK("https://www.boe.es/gazeta/dias/1833/11/02/pdfs/GMD-1833-137.pdf#page=4","Abrir facsímil")</f>
        <v>Abrir facsímil</v>
      </c>
      <c r="K3211" s="3" t="s">
        <v>24</v>
      </c>
    </row>
    <row r="3212" spans="1:11" ht="42" customHeight="1">
      <c r="A3212" s="2" t="s">
        <v>6897</v>
      </c>
      <c r="B3212" s="2" t="s">
        <v>6898</v>
      </c>
      <c r="C3212" s="2" t="s">
        <v>49</v>
      </c>
      <c r="D3212" s="2" t="s">
        <v>50</v>
      </c>
      <c r="E3212" s="5" t="s">
        <v>969</v>
      </c>
      <c r="F3212" s="3" t="s">
        <v>970</v>
      </c>
      <c r="G3212" s="3" t="s">
        <v>56</v>
      </c>
      <c r="H3212" s="2" t="s">
        <v>22</v>
      </c>
      <c r="I3212" s="2" t="s">
        <v>6899</v>
      </c>
      <c r="J3212" s="3" t="str">
        <f>HYPERLINK("https://www.boe.es/gazeta/dias/1833/01/12/pdfs/GMD-1833-6.pdf#page=1","Abrir facsímil")</f>
        <v>Abrir facsímil</v>
      </c>
      <c r="K3212" s="3" t="s">
        <v>24</v>
      </c>
    </row>
    <row r="3213" spans="1:11" ht="42" customHeight="1">
      <c r="A3213" s="2" t="s">
        <v>6900</v>
      </c>
      <c r="B3213" s="2" t="s">
        <v>6901</v>
      </c>
      <c r="C3213" s="2" t="s">
        <v>26</v>
      </c>
      <c r="D3213" s="2" t="s">
        <v>18</v>
      </c>
      <c r="E3213" s="5" t="s">
        <v>159</v>
      </c>
      <c r="F3213" s="3" t="s">
        <v>160</v>
      </c>
      <c r="G3213" s="3" t="s">
        <v>175</v>
      </c>
      <c r="H3213" s="2" t="s">
        <v>22</v>
      </c>
      <c r="I3213" s="2" t="s">
        <v>6902</v>
      </c>
      <c r="J3213" s="3" t="str">
        <f>HYPERLINK("https://www.boe.es/gazeta/dias/1833/09/24/pdfs/GMD-1833-116.pdf#page=7","Abrir facsímil")</f>
        <v>Abrir facsímil</v>
      </c>
      <c r="K3213" s="3" t="s">
        <v>24</v>
      </c>
    </row>
    <row r="3214" spans="1:11" ht="42" customHeight="1">
      <c r="A3214" s="2" t="s">
        <v>6903</v>
      </c>
      <c r="B3214" s="2" t="s">
        <v>6903</v>
      </c>
      <c r="C3214" s="2" t="s">
        <v>17</v>
      </c>
      <c r="D3214" s="2" t="s">
        <v>18</v>
      </c>
      <c r="E3214" s="5" t="s">
        <v>940</v>
      </c>
      <c r="F3214" s="3" t="s">
        <v>941</v>
      </c>
      <c r="G3214" s="3" t="s">
        <v>37</v>
      </c>
      <c r="H3214" s="2" t="s">
        <v>22</v>
      </c>
      <c r="I3214" s="2" t="s">
        <v>6904</v>
      </c>
      <c r="J3214" s="3" t="str">
        <f>HYPERLINK("https://www.boe.es/gazeta/dias/1833/04/23/pdfs/GMD-1833-50.pdf#page=2","Abrir facsímil")</f>
        <v>Abrir facsímil</v>
      </c>
      <c r="K3214" s="3" t="s">
        <v>24</v>
      </c>
    </row>
    <row r="3215" spans="1:11" ht="42" customHeight="1">
      <c r="A3215" s="2" t="s">
        <v>6905</v>
      </c>
      <c r="B3215" s="2" t="s">
        <v>6905</v>
      </c>
      <c r="C3215" s="2" t="s">
        <v>33</v>
      </c>
      <c r="D3215" s="2" t="s">
        <v>34</v>
      </c>
      <c r="E3215" s="5" t="s">
        <v>409</v>
      </c>
      <c r="F3215" s="3" t="s">
        <v>410</v>
      </c>
      <c r="G3215" s="3" t="s">
        <v>89</v>
      </c>
      <c r="H3215" s="2" t="s">
        <v>22</v>
      </c>
      <c r="I3215" s="2" t="s">
        <v>6906</v>
      </c>
      <c r="J3215" s="3" t="str">
        <f>HYPERLINK("https://www.boe.es/gazeta/dias/1833/11/23/pdfs/GMD-1833-147.pdf#page=3","Abrir facsímil")</f>
        <v>Abrir facsímil</v>
      </c>
      <c r="K3215" s="3" t="s">
        <v>24</v>
      </c>
    </row>
    <row r="3216" spans="1:11" ht="42" customHeight="1">
      <c r="A3216" s="2" t="s">
        <v>6907</v>
      </c>
      <c r="B3216" s="2" t="s">
        <v>6907</v>
      </c>
      <c r="C3216" s="2" t="s">
        <v>131</v>
      </c>
      <c r="D3216" s="2" t="s">
        <v>18</v>
      </c>
      <c r="E3216" s="5" t="s">
        <v>466</v>
      </c>
      <c r="F3216" s="3" t="s">
        <v>467</v>
      </c>
      <c r="G3216" s="3" t="s">
        <v>45</v>
      </c>
      <c r="H3216" s="2" t="s">
        <v>22</v>
      </c>
      <c r="I3216" s="2" t="s">
        <v>6908</v>
      </c>
      <c r="J3216" s="3" t="str">
        <f>HYPERLINK("https://www.boe.es/gazeta/dias/1833/10/22/pdfs/GMD-1833-130.pdf#page=6","Abrir facsímil")</f>
        <v>Abrir facsímil</v>
      </c>
      <c r="K3216" s="3" t="s">
        <v>24</v>
      </c>
    </row>
    <row r="3217" spans="1:11" ht="42" customHeight="1">
      <c r="A3217" s="2" t="s">
        <v>6909</v>
      </c>
      <c r="B3217" s="2" t="s">
        <v>6910</v>
      </c>
      <c r="C3217" s="2" t="s">
        <v>33</v>
      </c>
      <c r="D3217" s="2" t="s">
        <v>34</v>
      </c>
      <c r="E3217" s="5" t="s">
        <v>197</v>
      </c>
      <c r="F3217" s="3" t="s">
        <v>198</v>
      </c>
      <c r="G3217" s="3" t="s">
        <v>1365</v>
      </c>
      <c r="H3217" s="2" t="s">
        <v>22</v>
      </c>
      <c r="I3217" s="2" t="s">
        <v>6911</v>
      </c>
      <c r="J3217" s="3" t="str">
        <f>HYPERLINK("https://www.boe.es/gazeta/dias/1833/05/07/pdfs/GMD-1833-56.pdf#page=2","Abrir facsímil")</f>
        <v>Abrir facsímil</v>
      </c>
      <c r="K3217" s="3" t="s">
        <v>24</v>
      </c>
    </row>
    <row r="3218" spans="1:11" ht="42" customHeight="1">
      <c r="A3218" s="2" t="s">
        <v>6912</v>
      </c>
      <c r="B3218" s="2" t="s">
        <v>6913</v>
      </c>
      <c r="C3218" s="2" t="s">
        <v>131</v>
      </c>
      <c r="D3218" s="2" t="s">
        <v>18</v>
      </c>
      <c r="E3218" s="5" t="s">
        <v>289</v>
      </c>
      <c r="F3218" s="3" t="s">
        <v>290</v>
      </c>
      <c r="G3218" s="3" t="s">
        <v>21</v>
      </c>
      <c r="H3218" s="2" t="s">
        <v>22</v>
      </c>
      <c r="I3218" s="2" t="s">
        <v>6914</v>
      </c>
      <c r="J3218" s="3" t="str">
        <f>HYPERLINK("https://www.boe.es/gazeta/dias/1833/05/23/pdfs/GMD-1833-63.pdf#page=4","Abrir facsímil")</f>
        <v>Abrir facsímil</v>
      </c>
      <c r="K3218" s="3" t="s">
        <v>24</v>
      </c>
    </row>
    <row r="3219" spans="1:11" ht="42" customHeight="1">
      <c r="A3219" s="2" t="s">
        <v>6915</v>
      </c>
      <c r="B3219" s="2" t="s">
        <v>6915</v>
      </c>
      <c r="C3219" s="2" t="s">
        <v>33</v>
      </c>
      <c r="D3219" s="2" t="s">
        <v>34</v>
      </c>
      <c r="E3219" s="5" t="s">
        <v>87</v>
      </c>
      <c r="F3219" s="3" t="s">
        <v>88</v>
      </c>
      <c r="G3219" s="3" t="s">
        <v>45</v>
      </c>
      <c r="H3219" s="2" t="s">
        <v>22</v>
      </c>
      <c r="I3219" s="2" t="s">
        <v>6916</v>
      </c>
      <c r="J3219" s="3" t="str">
        <f>HYPERLINK("https://www.boe.es/gazeta/dias/1833/04/20/pdfs/GMD-1833-49.pdf#page=6","Abrir facsímil")</f>
        <v>Abrir facsímil</v>
      </c>
      <c r="K3219" s="3" t="s">
        <v>24</v>
      </c>
    </row>
    <row r="3220" spans="1:11" ht="42" customHeight="1">
      <c r="A3220" s="2" t="s">
        <v>6915</v>
      </c>
      <c r="B3220" s="2" t="s">
        <v>6915</v>
      </c>
      <c r="C3220" s="2" t="s">
        <v>26</v>
      </c>
      <c r="D3220" s="2" t="s">
        <v>18</v>
      </c>
      <c r="E3220" s="5" t="s">
        <v>554</v>
      </c>
      <c r="F3220" s="3" t="s">
        <v>555</v>
      </c>
      <c r="G3220" s="3" t="s">
        <v>56</v>
      </c>
      <c r="H3220" s="2" t="s">
        <v>22</v>
      </c>
      <c r="I3220" s="2" t="s">
        <v>6917</v>
      </c>
      <c r="J3220" s="3" t="str">
        <f>HYPERLINK("https://www.boe.es/gazeta/dias/1833/06/29/pdfs/GMD-1833-79.pdf#page=1","Abrir facsímil")</f>
        <v>Abrir facsímil</v>
      </c>
      <c r="K3220" s="3" t="s">
        <v>24</v>
      </c>
    </row>
    <row r="3221" spans="1:11" ht="42" customHeight="1">
      <c r="A3221" s="2" t="s">
        <v>6915</v>
      </c>
      <c r="B3221" s="2" t="s">
        <v>6915</v>
      </c>
      <c r="C3221" s="2" t="s">
        <v>33</v>
      </c>
      <c r="D3221" s="2" t="s">
        <v>34</v>
      </c>
      <c r="E3221" s="5" t="s">
        <v>958</v>
      </c>
      <c r="F3221" s="3" t="s">
        <v>959</v>
      </c>
      <c r="G3221" s="3" t="s">
        <v>960</v>
      </c>
      <c r="H3221" s="2" t="s">
        <v>22</v>
      </c>
      <c r="I3221" s="2" t="s">
        <v>6918</v>
      </c>
      <c r="J3221" s="3" t="str">
        <f>HYPERLINK("https://www.boe.es/gazeta/dias/1833/12/03/pdfs/GMD-1833-154.pdf#page=4","Abrir facsímil")</f>
        <v>Abrir facsímil</v>
      </c>
      <c r="K3221" s="3" t="s">
        <v>24</v>
      </c>
    </row>
    <row r="3222" spans="1:11" ht="42" customHeight="1">
      <c r="A3222" s="2" t="s">
        <v>6919</v>
      </c>
      <c r="B3222" s="2" t="s">
        <v>6920</v>
      </c>
      <c r="C3222" s="2" t="s">
        <v>33</v>
      </c>
      <c r="D3222" s="2" t="s">
        <v>34</v>
      </c>
      <c r="E3222" s="5" t="s">
        <v>307</v>
      </c>
      <c r="F3222" s="3" t="s">
        <v>308</v>
      </c>
      <c r="G3222" s="3" t="s">
        <v>21</v>
      </c>
      <c r="H3222" s="2" t="s">
        <v>22</v>
      </c>
      <c r="I3222" s="2" t="s">
        <v>6921</v>
      </c>
      <c r="J3222" s="3" t="str">
        <f>HYPERLINK("https://www.boe.es/gazeta/dias/1833/03/09/pdfs/GMD-1833-30.pdf#page=4","Abrir facsímil")</f>
        <v>Abrir facsímil</v>
      </c>
      <c r="K3222" s="3" t="s">
        <v>24</v>
      </c>
    </row>
    <row r="3223" spans="1:11" ht="42" customHeight="1">
      <c r="A3223" s="2" t="s">
        <v>6922</v>
      </c>
      <c r="B3223" s="2" t="s">
        <v>6923</v>
      </c>
      <c r="C3223" s="2" t="s">
        <v>26</v>
      </c>
      <c r="D3223" s="2" t="s">
        <v>18</v>
      </c>
      <c r="E3223" s="5" t="s">
        <v>364</v>
      </c>
      <c r="F3223" s="3" t="s">
        <v>365</v>
      </c>
      <c r="G3223" s="3" t="s">
        <v>2634</v>
      </c>
      <c r="H3223" s="2" t="s">
        <v>22</v>
      </c>
      <c r="I3223" s="2" t="s">
        <v>6924</v>
      </c>
      <c r="J3223" s="3" t="str">
        <f>HYPERLINK("https://www.boe.es/gazeta/dias/1833/11/07/pdfs/GMD-1833-139.pdf#page=5","Abrir facsímil")</f>
        <v>Abrir facsímil</v>
      </c>
      <c r="K3223" s="3" t="s">
        <v>24</v>
      </c>
    </row>
    <row r="3224" spans="1:11" ht="42" customHeight="1">
      <c r="A3224" s="2" t="s">
        <v>6925</v>
      </c>
      <c r="B3224" s="2" t="s">
        <v>6926</v>
      </c>
      <c r="C3224" s="2" t="s">
        <v>26</v>
      </c>
      <c r="D3224" s="2" t="s">
        <v>18</v>
      </c>
      <c r="E3224" s="5" t="s">
        <v>159</v>
      </c>
      <c r="F3224" s="3" t="s">
        <v>160</v>
      </c>
      <c r="G3224" s="3" t="s">
        <v>175</v>
      </c>
      <c r="H3224" s="2" t="s">
        <v>22</v>
      </c>
      <c r="I3224" s="2" t="s">
        <v>6927</v>
      </c>
      <c r="J3224" s="3" t="str">
        <f>HYPERLINK("https://www.boe.es/gazeta/dias/1833/09/24/pdfs/GMD-1833-116.pdf#page=7","Abrir facsímil")</f>
        <v>Abrir facsímil</v>
      </c>
      <c r="K3224" s="3" t="s">
        <v>24</v>
      </c>
    </row>
    <row r="3225" spans="1:11" ht="42" customHeight="1">
      <c r="A3225" s="2" t="s">
        <v>6928</v>
      </c>
      <c r="B3225" s="2" t="s">
        <v>6929</v>
      </c>
      <c r="C3225" s="2" t="s">
        <v>26</v>
      </c>
      <c r="D3225" s="2" t="s">
        <v>18</v>
      </c>
      <c r="E3225" s="5" t="s">
        <v>159</v>
      </c>
      <c r="F3225" s="3" t="s">
        <v>160</v>
      </c>
      <c r="G3225" s="3" t="s">
        <v>175</v>
      </c>
      <c r="H3225" s="2" t="s">
        <v>22</v>
      </c>
      <c r="I3225" s="2" t="s">
        <v>6930</v>
      </c>
      <c r="J3225" s="3" t="str">
        <f>HYPERLINK("https://www.boe.es/gazeta/dias/1833/09/24/pdfs/GMD-1833-116.pdf#page=7","Abrir facsímil")</f>
        <v>Abrir facsímil</v>
      </c>
      <c r="K3225" s="3" t="s">
        <v>24</v>
      </c>
    </row>
    <row r="3226" spans="1:11" ht="42" customHeight="1">
      <c r="A3226" s="2" t="s">
        <v>6931</v>
      </c>
      <c r="B3226" s="2" t="s">
        <v>6932</v>
      </c>
      <c r="C3226" s="2" t="s">
        <v>131</v>
      </c>
      <c r="D3226" s="2" t="s">
        <v>18</v>
      </c>
      <c r="E3226" s="5" t="s">
        <v>155</v>
      </c>
      <c r="F3226" s="3" t="s">
        <v>156</v>
      </c>
      <c r="G3226" s="3" t="s">
        <v>21</v>
      </c>
      <c r="H3226" s="2" t="s">
        <v>22</v>
      </c>
      <c r="I3226" s="2" t="s">
        <v>6933</v>
      </c>
      <c r="J3226" s="3" t="str">
        <f>HYPERLINK("https://www.boe.es/gazeta/dias/1833/08/01/pdfs/GMD-1833-93.pdf#page=4","Abrir facsímil")</f>
        <v>Abrir facsímil</v>
      </c>
      <c r="K3226" s="3" t="s">
        <v>24</v>
      </c>
    </row>
    <row r="3227" spans="1:11" ht="42" customHeight="1">
      <c r="A3227" s="2" t="s">
        <v>6934</v>
      </c>
      <c r="B3227" s="2" t="s">
        <v>6934</v>
      </c>
      <c r="C3227" s="2" t="s">
        <v>33</v>
      </c>
      <c r="D3227" s="2" t="s">
        <v>34</v>
      </c>
      <c r="E3227" s="5" t="s">
        <v>1138</v>
      </c>
      <c r="F3227" s="3" t="s">
        <v>1139</v>
      </c>
      <c r="G3227" s="3" t="s">
        <v>127</v>
      </c>
      <c r="H3227" s="2" t="s">
        <v>22</v>
      </c>
      <c r="I3227" s="2" t="s">
        <v>6935</v>
      </c>
      <c r="J3227" s="3" t="str">
        <f>HYPERLINK("https://www.boe.es/gazeta/dias/1833/10/26/pdfs/GMD-1833-132.pdf#page=5","Abrir facsímil")</f>
        <v>Abrir facsímil</v>
      </c>
      <c r="K3227" s="3" t="s">
        <v>24</v>
      </c>
    </row>
    <row r="3228" spans="1:11" ht="42" customHeight="1">
      <c r="A3228" s="2" t="s">
        <v>6936</v>
      </c>
      <c r="B3228" s="2" t="s">
        <v>6936</v>
      </c>
      <c r="C3228" s="2" t="s">
        <v>33</v>
      </c>
      <c r="D3228" s="2" t="s">
        <v>34</v>
      </c>
      <c r="E3228" s="5" t="s">
        <v>289</v>
      </c>
      <c r="F3228" s="3" t="s">
        <v>290</v>
      </c>
      <c r="G3228" s="3" t="s">
        <v>56</v>
      </c>
      <c r="H3228" s="2" t="s">
        <v>22</v>
      </c>
      <c r="I3228" s="2" t="s">
        <v>6937</v>
      </c>
      <c r="J3228" s="3" t="str">
        <f>HYPERLINK("https://www.boe.es/gazeta/dias/1833/05/23/pdfs/GMD-1833-63.pdf#page=1","Abrir facsímil")</f>
        <v>Abrir facsímil</v>
      </c>
      <c r="K3228" s="3" t="s">
        <v>24</v>
      </c>
    </row>
    <row r="3229" spans="1:11" ht="42" customHeight="1">
      <c r="A3229" s="2" t="s">
        <v>6938</v>
      </c>
      <c r="B3229" s="2" t="s">
        <v>6938</v>
      </c>
      <c r="C3229" s="2" t="s">
        <v>33</v>
      </c>
      <c r="D3229" s="2" t="s">
        <v>34</v>
      </c>
      <c r="E3229" s="5" t="s">
        <v>289</v>
      </c>
      <c r="F3229" s="3" t="s">
        <v>290</v>
      </c>
      <c r="G3229" s="3" t="s">
        <v>56</v>
      </c>
      <c r="H3229" s="2" t="s">
        <v>22</v>
      </c>
      <c r="I3229" s="2" t="s">
        <v>6939</v>
      </c>
      <c r="J3229" s="3" t="str">
        <f>HYPERLINK("https://www.boe.es/gazeta/dias/1833/05/23/pdfs/GMD-1833-63.pdf#page=1","Abrir facsímil")</f>
        <v>Abrir facsímil</v>
      </c>
      <c r="K3229" s="3" t="s">
        <v>24</v>
      </c>
    </row>
    <row r="3230" spans="1:11" ht="42" customHeight="1">
      <c r="A3230" s="2" t="s">
        <v>6940</v>
      </c>
      <c r="B3230" s="2" t="s">
        <v>6941</v>
      </c>
      <c r="C3230" s="2" t="s">
        <v>33</v>
      </c>
      <c r="D3230" s="2" t="s">
        <v>34</v>
      </c>
      <c r="E3230" s="5" t="s">
        <v>596</v>
      </c>
      <c r="F3230" s="3" t="s">
        <v>597</v>
      </c>
      <c r="G3230" s="3" t="s">
        <v>56</v>
      </c>
      <c r="H3230" s="2" t="s">
        <v>38</v>
      </c>
      <c r="I3230" s="2" t="s">
        <v>6942</v>
      </c>
      <c r="J3230" s="3" t="str">
        <f>HYPERLINK("https://www.boe.es/gazeta/dias/1833/10/29/pdfs/GMD-1833-134.pdf#page=1","Abrir facsímil")</f>
        <v>Abrir facsímil</v>
      </c>
      <c r="K3230" s="3" t="s">
        <v>40</v>
      </c>
    </row>
    <row r="3231" spans="1:11" ht="42" customHeight="1">
      <c r="A3231" s="2" t="s">
        <v>6943</v>
      </c>
      <c r="B3231" s="2" t="s">
        <v>6944</v>
      </c>
      <c r="C3231" s="2" t="s">
        <v>49</v>
      </c>
      <c r="D3231" s="2" t="s">
        <v>50</v>
      </c>
      <c r="E3231" s="5" t="s">
        <v>466</v>
      </c>
      <c r="F3231" s="3" t="s">
        <v>467</v>
      </c>
      <c r="G3231" s="3" t="s">
        <v>37</v>
      </c>
      <c r="H3231" s="2" t="s">
        <v>38</v>
      </c>
      <c r="I3231" s="2" t="s">
        <v>6945</v>
      </c>
      <c r="J3231" s="3" t="str">
        <f>HYPERLINK("https://www.boe.es/gazeta/dias/1833/10/22/pdfs/GMD-1833-130.pdf#page=2","Abrir facsímil")</f>
        <v>Abrir facsímil</v>
      </c>
      <c r="K3231" s="3" t="s">
        <v>40</v>
      </c>
    </row>
    <row r="3232" spans="1:11" ht="42" customHeight="1">
      <c r="A3232" s="2" t="s">
        <v>6946</v>
      </c>
      <c r="B3232" s="2" t="s">
        <v>6947</v>
      </c>
      <c r="C3232" s="2" t="s">
        <v>49</v>
      </c>
      <c r="D3232" s="2" t="s">
        <v>50</v>
      </c>
      <c r="E3232" s="5" t="s">
        <v>58</v>
      </c>
      <c r="F3232" s="3" t="s">
        <v>59</v>
      </c>
      <c r="G3232" s="3" t="s">
        <v>56</v>
      </c>
      <c r="H3232" s="2" t="s">
        <v>38</v>
      </c>
      <c r="I3232" s="2" t="s">
        <v>6948</v>
      </c>
      <c r="J3232" s="3" t="str">
        <f>HYPERLINK("https://www.boe.es/gazeta/dias/1833/10/03/pdfs/GMD-1833-121.pdf#page=1","Abrir facsímil")</f>
        <v>Abrir facsímil</v>
      </c>
      <c r="K3232" s="3" t="s">
        <v>40</v>
      </c>
    </row>
    <row r="3233" spans="1:11" ht="42" customHeight="1">
      <c r="A3233" s="2" t="s">
        <v>6949</v>
      </c>
      <c r="B3233" s="2" t="s">
        <v>6950</v>
      </c>
      <c r="C3233" s="2" t="s">
        <v>26</v>
      </c>
      <c r="D3233" s="2" t="s">
        <v>18</v>
      </c>
      <c r="E3233" s="5" t="s">
        <v>178</v>
      </c>
      <c r="F3233" s="3" t="s">
        <v>179</v>
      </c>
      <c r="G3233" s="3" t="s">
        <v>21</v>
      </c>
      <c r="H3233" s="2" t="s">
        <v>22</v>
      </c>
      <c r="I3233" s="2" t="s">
        <v>6951</v>
      </c>
      <c r="J3233" s="3" t="str">
        <f>HYPERLINK("https://www.boe.es/gazeta/dias/1833/01/05/pdfs/GMD-1833-3.pdf#page=4","Abrir facsímil")</f>
        <v>Abrir facsímil</v>
      </c>
      <c r="K3233" s="3" t="s">
        <v>24</v>
      </c>
    </row>
    <row r="3234" spans="1:11" ht="42" customHeight="1">
      <c r="A3234" s="2" t="s">
        <v>6952</v>
      </c>
      <c r="B3234" s="2" t="s">
        <v>6952</v>
      </c>
      <c r="C3234" s="2" t="s">
        <v>49</v>
      </c>
      <c r="D3234" s="2" t="s">
        <v>50</v>
      </c>
      <c r="E3234" s="5" t="s">
        <v>384</v>
      </c>
      <c r="F3234" s="3" t="s">
        <v>385</v>
      </c>
      <c r="G3234" s="3" t="s">
        <v>21</v>
      </c>
      <c r="H3234" s="2" t="s">
        <v>22</v>
      </c>
      <c r="I3234" s="2" t="s">
        <v>6953</v>
      </c>
      <c r="J3234" s="3" t="str">
        <f>HYPERLINK("https://www.boe.es/gazeta/dias/1833/06/01/pdfs/GMD-1833-67.pdf#page=4","Abrir facsímil")</f>
        <v>Abrir facsímil</v>
      </c>
      <c r="K3234" s="3" t="s">
        <v>24</v>
      </c>
    </row>
    <row r="3235" spans="1:11" ht="42" customHeight="1">
      <c r="A3235" s="2" t="s">
        <v>6954</v>
      </c>
      <c r="B3235" s="2" t="s">
        <v>6954</v>
      </c>
      <c r="C3235" s="2" t="s">
        <v>33</v>
      </c>
      <c r="D3235" s="2" t="s">
        <v>34</v>
      </c>
      <c r="E3235" s="5" t="s">
        <v>125</v>
      </c>
      <c r="F3235" s="3" t="s">
        <v>126</v>
      </c>
      <c r="G3235" s="3" t="s">
        <v>45</v>
      </c>
      <c r="H3235" s="2" t="s">
        <v>22</v>
      </c>
      <c r="I3235" s="2" t="s">
        <v>6955</v>
      </c>
      <c r="J3235" s="3" t="str">
        <f>HYPERLINK("https://www.boe.es/gazeta/dias/1833/08/29/pdfs/GMD-1833-105.pdf#page=6","Abrir facsímil")</f>
        <v>Abrir facsímil</v>
      </c>
      <c r="K3235" s="3" t="s">
        <v>24</v>
      </c>
    </row>
    <row r="3236" spans="1:11" ht="42" customHeight="1">
      <c r="A3236" s="2" t="s">
        <v>6956</v>
      </c>
      <c r="B3236" s="2" t="s">
        <v>6957</v>
      </c>
      <c r="C3236" s="2" t="s">
        <v>26</v>
      </c>
      <c r="D3236" s="2" t="s">
        <v>18</v>
      </c>
      <c r="E3236" s="5" t="s">
        <v>436</v>
      </c>
      <c r="F3236" s="3" t="s">
        <v>437</v>
      </c>
      <c r="G3236" s="3" t="s">
        <v>628</v>
      </c>
      <c r="H3236" s="2" t="s">
        <v>22</v>
      </c>
      <c r="I3236" s="2" t="s">
        <v>6958</v>
      </c>
      <c r="J3236" s="3" t="str">
        <f>HYPERLINK("https://www.boe.es/gazeta/dias/1833/03/23/pdfs/GMD-1833-36.pdf#page=6","Abrir facsímil")</f>
        <v>Abrir facsímil</v>
      </c>
      <c r="K3236" s="3" t="s">
        <v>24</v>
      </c>
    </row>
    <row r="3237" spans="1:11" ht="42" customHeight="1">
      <c r="A3237" s="2" t="s">
        <v>6959</v>
      </c>
      <c r="B3237" s="2" t="s">
        <v>6960</v>
      </c>
      <c r="C3237" s="2" t="s">
        <v>297</v>
      </c>
      <c r="D3237" s="2" t="s">
        <v>18</v>
      </c>
      <c r="E3237" s="5" t="s">
        <v>289</v>
      </c>
      <c r="F3237" s="3" t="s">
        <v>290</v>
      </c>
      <c r="G3237" s="3" t="s">
        <v>21</v>
      </c>
      <c r="H3237" s="2" t="s">
        <v>22</v>
      </c>
      <c r="I3237" s="2" t="s">
        <v>6961</v>
      </c>
      <c r="J3237" s="3" t="str">
        <f>HYPERLINK("https://www.boe.es/gazeta/dias/1833/05/23/pdfs/GMD-1833-63.pdf#page=4","Abrir facsímil")</f>
        <v>Abrir facsímil</v>
      </c>
      <c r="K3237" s="3" t="s">
        <v>24</v>
      </c>
    </row>
    <row r="3238" spans="1:11" ht="42" customHeight="1">
      <c r="A3238" s="2" t="s">
        <v>6962</v>
      </c>
      <c r="B3238" s="2" t="s">
        <v>6962</v>
      </c>
      <c r="C3238" s="2" t="s">
        <v>26</v>
      </c>
      <c r="D3238" s="2" t="s">
        <v>18</v>
      </c>
      <c r="E3238" s="5" t="s">
        <v>208</v>
      </c>
      <c r="F3238" s="3" t="s">
        <v>209</v>
      </c>
      <c r="G3238" s="3" t="s">
        <v>45</v>
      </c>
      <c r="H3238" s="2" t="s">
        <v>22</v>
      </c>
      <c r="I3238" s="2" t="s">
        <v>6963</v>
      </c>
      <c r="J3238" s="3" t="str">
        <f>HYPERLINK("https://www.boe.es/gazeta/dias/1833/01/01/pdfs/GMD-1833-1.pdf#page=6","Abrir facsímil")</f>
        <v>Abrir facsímil</v>
      </c>
      <c r="K3238" s="3" t="s">
        <v>24</v>
      </c>
    </row>
    <row r="3239" spans="1:11" ht="42" customHeight="1">
      <c r="A3239" s="2" t="s">
        <v>6964</v>
      </c>
      <c r="B3239" s="2" t="s">
        <v>6965</v>
      </c>
      <c r="C3239" s="2" t="s">
        <v>49</v>
      </c>
      <c r="D3239" s="2" t="s">
        <v>50</v>
      </c>
      <c r="E3239" s="5" t="s">
        <v>35</v>
      </c>
      <c r="F3239" s="3" t="s">
        <v>36</v>
      </c>
      <c r="G3239" s="3" t="s">
        <v>175</v>
      </c>
      <c r="H3239" s="2" t="s">
        <v>22</v>
      </c>
      <c r="I3239" s="2" t="s">
        <v>6966</v>
      </c>
      <c r="J3239" s="3" t="str">
        <f>HYPERLINK("https://www.boe.es/gazeta/dias/1833/02/28/pdfs/GMD-1833-26.pdf#page=7","Abrir facsímil")</f>
        <v>Abrir facsímil</v>
      </c>
      <c r="K3239" s="3" t="s">
        <v>24</v>
      </c>
    </row>
    <row r="3240" spans="1:11" ht="42" customHeight="1">
      <c r="A3240" s="2" t="s">
        <v>6967</v>
      </c>
      <c r="B3240" s="2" t="s">
        <v>6968</v>
      </c>
      <c r="C3240" s="2" t="s">
        <v>131</v>
      </c>
      <c r="D3240" s="2" t="s">
        <v>18</v>
      </c>
      <c r="E3240" s="5" t="s">
        <v>780</v>
      </c>
      <c r="F3240" s="3" t="s">
        <v>781</v>
      </c>
      <c r="G3240" s="3" t="s">
        <v>89</v>
      </c>
      <c r="H3240" s="2" t="s">
        <v>22</v>
      </c>
      <c r="I3240" s="2" t="s">
        <v>6969</v>
      </c>
      <c r="J3240" s="3" t="str">
        <f>HYPERLINK("https://www.boe.es/gazeta/dias/1833/03/07/pdfs/GMD-1833-29.pdf#page=3","Abrir facsímil")</f>
        <v>Abrir facsímil</v>
      </c>
      <c r="K3240" s="3" t="s">
        <v>24</v>
      </c>
    </row>
    <row r="3241" spans="1:11" ht="42" customHeight="1">
      <c r="A3241" s="2" t="s">
        <v>6970</v>
      </c>
      <c r="B3241" s="2" t="s">
        <v>6971</v>
      </c>
      <c r="C3241" s="2" t="s">
        <v>33</v>
      </c>
      <c r="D3241" s="2" t="s">
        <v>34</v>
      </c>
      <c r="E3241" s="5" t="s">
        <v>159</v>
      </c>
      <c r="F3241" s="3" t="s">
        <v>160</v>
      </c>
      <c r="G3241" s="3" t="s">
        <v>175</v>
      </c>
      <c r="H3241" s="2" t="s">
        <v>22</v>
      </c>
      <c r="I3241" s="2" t="s">
        <v>6972</v>
      </c>
      <c r="J3241" s="3" t="str">
        <f>HYPERLINK("https://www.boe.es/gazeta/dias/1833/09/24/pdfs/GMD-1833-116.pdf#page=7","Abrir facsímil")</f>
        <v>Abrir facsímil</v>
      </c>
      <c r="K3241" s="3" t="s">
        <v>24</v>
      </c>
    </row>
    <row r="3242" spans="1:11" ht="42" customHeight="1">
      <c r="A3242" s="2" t="s">
        <v>6973</v>
      </c>
      <c r="B3242" s="2" t="s">
        <v>6974</v>
      </c>
      <c r="C3242" s="2" t="s">
        <v>131</v>
      </c>
      <c r="D3242" s="2" t="s">
        <v>18</v>
      </c>
      <c r="E3242" s="5" t="s">
        <v>233</v>
      </c>
      <c r="F3242" s="3" t="s">
        <v>234</v>
      </c>
      <c r="G3242" s="3" t="s">
        <v>21</v>
      </c>
      <c r="H3242" s="2" t="s">
        <v>22</v>
      </c>
      <c r="I3242" s="2" t="s">
        <v>6975</v>
      </c>
      <c r="J3242" s="3" t="str">
        <f>HYPERLINK("https://www.boe.es/gazeta/dias/1833/11/21/pdfs/GMD-1833-146.pdf#page=4","Abrir facsímil")</f>
        <v>Abrir facsímil</v>
      </c>
      <c r="K3242" s="3" t="s">
        <v>24</v>
      </c>
    </row>
    <row r="3243" spans="1:11" ht="42" customHeight="1">
      <c r="A3243" s="2" t="s">
        <v>6976</v>
      </c>
      <c r="B3243" s="2" t="s">
        <v>6976</v>
      </c>
      <c r="C3243" s="2" t="s">
        <v>49</v>
      </c>
      <c r="D3243" s="2" t="s">
        <v>50</v>
      </c>
      <c r="E3243" s="5" t="s">
        <v>266</v>
      </c>
      <c r="F3243" s="3" t="s">
        <v>267</v>
      </c>
      <c r="G3243" s="3" t="s">
        <v>664</v>
      </c>
      <c r="H3243" s="2" t="s">
        <v>22</v>
      </c>
      <c r="I3243" s="2" t="s">
        <v>6977</v>
      </c>
      <c r="J3243" s="3" t="str">
        <f>HYPERLINK("https://www.boe.es/gazeta/dias/1833/10/05/pdfs/GMD-1833-122.pdf#page=8","Abrir facsímil")</f>
        <v>Abrir facsímil</v>
      </c>
      <c r="K3243" s="3" t="s">
        <v>24</v>
      </c>
    </row>
    <row r="3244" spans="1:11" ht="42" customHeight="1">
      <c r="A3244" s="2" t="s">
        <v>6978</v>
      </c>
      <c r="B3244" s="2" t="s">
        <v>6979</v>
      </c>
      <c r="C3244" s="2" t="s">
        <v>26</v>
      </c>
      <c r="D3244" s="2" t="s">
        <v>18</v>
      </c>
      <c r="E3244" s="5" t="s">
        <v>241</v>
      </c>
      <c r="F3244" s="3" t="s">
        <v>242</v>
      </c>
      <c r="G3244" s="3" t="s">
        <v>56</v>
      </c>
      <c r="H3244" s="2" t="s">
        <v>22</v>
      </c>
      <c r="I3244" s="2" t="s">
        <v>6980</v>
      </c>
      <c r="J3244" s="3" t="str">
        <f>HYPERLINK("https://www.boe.es/gazeta/dias/1833/11/09/pdfs/GMD-1833-140.pdf#page=1","Abrir facsímil")</f>
        <v>Abrir facsímil</v>
      </c>
      <c r="K3244" s="3" t="s">
        <v>24</v>
      </c>
    </row>
    <row r="3245" spans="1:11" ht="42" customHeight="1">
      <c r="A3245" s="2" t="s">
        <v>6981</v>
      </c>
      <c r="B3245" s="2" t="s">
        <v>6982</v>
      </c>
      <c r="C3245" s="2" t="s">
        <v>49</v>
      </c>
      <c r="D3245" s="2" t="s">
        <v>50</v>
      </c>
      <c r="E3245" s="5" t="s">
        <v>927</v>
      </c>
      <c r="F3245" s="3" t="s">
        <v>928</v>
      </c>
      <c r="G3245" s="3" t="s">
        <v>21</v>
      </c>
      <c r="H3245" s="2" t="s">
        <v>22</v>
      </c>
      <c r="I3245" s="2" t="s">
        <v>6983</v>
      </c>
      <c r="J3245" s="3" t="str">
        <f>HYPERLINK("https://www.boe.es/gazeta/dias/1833/10/01/pdfs/GMD-1833-120.pdf#page=4","Abrir facsímil")</f>
        <v>Abrir facsímil</v>
      </c>
      <c r="K3245" s="3" t="s">
        <v>24</v>
      </c>
    </row>
    <row r="3246" spans="1:11" ht="42" customHeight="1">
      <c r="A3246" s="2" t="s">
        <v>6984</v>
      </c>
      <c r="B3246" s="2" t="s">
        <v>6984</v>
      </c>
      <c r="C3246" s="2" t="s">
        <v>49</v>
      </c>
      <c r="D3246" s="2" t="s">
        <v>50</v>
      </c>
      <c r="E3246" s="5" t="s">
        <v>470</v>
      </c>
      <c r="F3246" s="3" t="s">
        <v>471</v>
      </c>
      <c r="G3246" s="3" t="s">
        <v>21</v>
      </c>
      <c r="H3246" s="2" t="s">
        <v>22</v>
      </c>
      <c r="I3246" s="2" t="s">
        <v>6985</v>
      </c>
      <c r="J3246" s="3" t="str">
        <f>HYPERLINK("https://www.boe.es/gazeta/dias/1833/12/28/pdfs/GMD-1833-166.pdf#page=4","Abrir facsímil")</f>
        <v>Abrir facsímil</v>
      </c>
      <c r="K3246" s="3" t="s">
        <v>24</v>
      </c>
    </row>
    <row r="3247" spans="1:11" ht="42" customHeight="1">
      <c r="A3247" s="2" t="s">
        <v>6986</v>
      </c>
      <c r="B3247" s="2" t="s">
        <v>6987</v>
      </c>
      <c r="C3247" s="2" t="s">
        <v>26</v>
      </c>
      <c r="D3247" s="2" t="s">
        <v>18</v>
      </c>
      <c r="E3247" s="5" t="s">
        <v>159</v>
      </c>
      <c r="F3247" s="3" t="s">
        <v>160</v>
      </c>
      <c r="G3247" s="3" t="s">
        <v>175</v>
      </c>
      <c r="H3247" s="2" t="s">
        <v>22</v>
      </c>
      <c r="I3247" s="2" t="s">
        <v>6988</v>
      </c>
      <c r="J3247" s="3" t="str">
        <f>HYPERLINK("https://www.boe.es/gazeta/dias/1833/09/24/pdfs/GMD-1833-116.pdf#page=7","Abrir facsímil")</f>
        <v>Abrir facsímil</v>
      </c>
      <c r="K3247" s="3" t="s">
        <v>24</v>
      </c>
    </row>
    <row r="3248" spans="1:11" ht="42" customHeight="1">
      <c r="A3248" s="2" t="s">
        <v>6989</v>
      </c>
      <c r="B3248" s="2" t="s">
        <v>6990</v>
      </c>
      <c r="C3248" s="2" t="s">
        <v>207</v>
      </c>
      <c r="D3248" s="2" t="s">
        <v>18</v>
      </c>
      <c r="E3248" s="5" t="s">
        <v>110</v>
      </c>
      <c r="F3248" s="3" t="s">
        <v>111</v>
      </c>
      <c r="G3248" s="3" t="s">
        <v>45</v>
      </c>
      <c r="H3248" s="2" t="s">
        <v>22</v>
      </c>
      <c r="I3248" s="2" t="s">
        <v>6991</v>
      </c>
      <c r="J3248" s="3" t="str">
        <f>HYPERLINK("https://www.boe.es/gazeta/dias/1833/11/16/pdfs/GMD-1833-143.pdf#page=6","Abrir facsímil")</f>
        <v>Abrir facsímil</v>
      </c>
      <c r="K3248" s="3" t="s">
        <v>24</v>
      </c>
    </row>
    <row r="3249" spans="1:11" ht="42" customHeight="1">
      <c r="A3249" s="2" t="s">
        <v>6992</v>
      </c>
      <c r="B3249" s="2" t="s">
        <v>6992</v>
      </c>
      <c r="C3249" s="2" t="s">
        <v>26</v>
      </c>
      <c r="D3249" s="2" t="s">
        <v>18</v>
      </c>
      <c r="E3249" s="5" t="s">
        <v>159</v>
      </c>
      <c r="F3249" s="3" t="s">
        <v>160</v>
      </c>
      <c r="G3249" s="3" t="s">
        <v>127</v>
      </c>
      <c r="H3249" s="2" t="s">
        <v>22</v>
      </c>
      <c r="I3249" s="2" t="s">
        <v>6993</v>
      </c>
      <c r="J3249" s="3" t="str">
        <f>HYPERLINK("https://www.boe.es/gazeta/dias/1833/09/24/pdfs/GMD-1833-116.pdf#page=5","Abrir facsímil")</f>
        <v>Abrir facsímil</v>
      </c>
      <c r="K3249" s="3" t="s">
        <v>24</v>
      </c>
    </row>
    <row r="3250" spans="1:11" ht="42" customHeight="1">
      <c r="A3250" s="2" t="s">
        <v>6994</v>
      </c>
      <c r="B3250" s="2" t="s">
        <v>6995</v>
      </c>
      <c r="C3250" s="2" t="s">
        <v>33</v>
      </c>
      <c r="D3250" s="2" t="s">
        <v>34</v>
      </c>
      <c r="E3250" s="5" t="s">
        <v>141</v>
      </c>
      <c r="F3250" s="3" t="s">
        <v>142</v>
      </c>
      <c r="G3250" s="3" t="s">
        <v>21</v>
      </c>
      <c r="H3250" s="2" t="s">
        <v>22</v>
      </c>
      <c r="I3250" s="2" t="s">
        <v>6996</v>
      </c>
      <c r="J3250" s="3" t="str">
        <f>HYPERLINK("https://www.boe.es/gazeta/dias/1833/11/05/pdfs/GMD-1833-138.pdf#page=4","Abrir facsímil")</f>
        <v>Abrir facsímil</v>
      </c>
      <c r="K3250" s="3" t="s">
        <v>24</v>
      </c>
    </row>
    <row r="3251" spans="1:11" ht="42" customHeight="1">
      <c r="A3251" s="2" t="s">
        <v>6997</v>
      </c>
      <c r="B3251" s="2" t="s">
        <v>6998</v>
      </c>
      <c r="C3251" s="2" t="s">
        <v>49</v>
      </c>
      <c r="D3251" s="2" t="s">
        <v>50</v>
      </c>
      <c r="E3251" s="5" t="s">
        <v>2377</v>
      </c>
      <c r="F3251" s="3" t="s">
        <v>2378</v>
      </c>
      <c r="G3251" s="3" t="s">
        <v>89</v>
      </c>
      <c r="H3251" s="2" t="s">
        <v>22</v>
      </c>
      <c r="I3251" s="2" t="s">
        <v>6999</v>
      </c>
      <c r="J3251" s="3" t="str">
        <f>HYPERLINK("https://www.boe.es/gazeta/dias/1833/07/18/pdfs/GMD-1833-87.pdf#page=3","Abrir facsímil")</f>
        <v>Abrir facsímil</v>
      </c>
      <c r="K3251" s="3" t="s">
        <v>24</v>
      </c>
    </row>
    <row r="3252" spans="1:11" ht="42" customHeight="1">
      <c r="A3252" s="2" t="s">
        <v>7000</v>
      </c>
      <c r="B3252" s="2" t="s">
        <v>7001</v>
      </c>
      <c r="C3252" s="2" t="s">
        <v>26</v>
      </c>
      <c r="D3252" s="2" t="s">
        <v>18</v>
      </c>
      <c r="E3252" s="5" t="s">
        <v>43</v>
      </c>
      <c r="F3252" s="3" t="s">
        <v>44</v>
      </c>
      <c r="G3252" s="3" t="s">
        <v>175</v>
      </c>
      <c r="H3252" s="2" t="s">
        <v>38</v>
      </c>
      <c r="I3252" s="2" t="s">
        <v>7002</v>
      </c>
      <c r="J3252" s="3" t="str">
        <f>HYPERLINK("https://www.boe.es/gazeta/dias/1833/12/07/pdfs/GMD-1833-156.pdf#page=7","Abrir facsímil")</f>
        <v>Abrir facsímil</v>
      </c>
      <c r="K3252" s="3" t="s">
        <v>40</v>
      </c>
    </row>
    <row r="3253" spans="1:11" ht="42" customHeight="1">
      <c r="A3253" s="2" t="s">
        <v>7003</v>
      </c>
      <c r="B3253" s="2" t="s">
        <v>7004</v>
      </c>
      <c r="C3253" s="2" t="s">
        <v>33</v>
      </c>
      <c r="D3253" s="2" t="s">
        <v>34</v>
      </c>
      <c r="E3253" s="5" t="s">
        <v>92</v>
      </c>
      <c r="F3253" s="3" t="s">
        <v>93</v>
      </c>
      <c r="G3253" s="3" t="s">
        <v>56</v>
      </c>
      <c r="H3253" s="2" t="s">
        <v>22</v>
      </c>
      <c r="I3253" s="2" t="s">
        <v>7005</v>
      </c>
      <c r="J3253" s="3" t="str">
        <f>HYPERLINK("https://www.boe.es/gazeta/dias/1833/05/21/pdfs/GMD-1833-62.pdf#page=1","Abrir facsímil")</f>
        <v>Abrir facsímil</v>
      </c>
      <c r="K3253" s="3" t="s">
        <v>24</v>
      </c>
    </row>
    <row r="3254" spans="1:11" ht="42" customHeight="1">
      <c r="A3254" s="2" t="s">
        <v>7006</v>
      </c>
      <c r="B3254" s="2" t="s">
        <v>7007</v>
      </c>
      <c r="C3254" s="2" t="s">
        <v>33</v>
      </c>
      <c r="D3254" s="2" t="s">
        <v>34</v>
      </c>
      <c r="E3254" s="5" t="s">
        <v>1138</v>
      </c>
      <c r="F3254" s="3" t="s">
        <v>1139</v>
      </c>
      <c r="G3254" s="3" t="s">
        <v>45</v>
      </c>
      <c r="H3254" s="2" t="s">
        <v>22</v>
      </c>
      <c r="I3254" s="2" t="s">
        <v>7008</v>
      </c>
      <c r="J3254" s="3" t="str">
        <f>HYPERLINK("https://www.boe.es/gazeta/dias/1833/10/26/pdfs/GMD-1833-132.pdf#page=6","Abrir facsímil")</f>
        <v>Abrir facsímil</v>
      </c>
      <c r="K3254" s="3" t="s">
        <v>24</v>
      </c>
    </row>
    <row r="3255" spans="1:11" ht="42" customHeight="1">
      <c r="A3255" s="2" t="s">
        <v>7009</v>
      </c>
      <c r="B3255" s="2" t="s">
        <v>7009</v>
      </c>
      <c r="C3255" s="2" t="s">
        <v>33</v>
      </c>
      <c r="D3255" s="2" t="s">
        <v>34</v>
      </c>
      <c r="E3255" s="5" t="s">
        <v>192</v>
      </c>
      <c r="F3255" s="3" t="s">
        <v>218</v>
      </c>
      <c r="G3255" s="3" t="s">
        <v>127</v>
      </c>
      <c r="H3255" s="2" t="s">
        <v>22</v>
      </c>
      <c r="I3255" s="2" t="s">
        <v>7010</v>
      </c>
      <c r="J3255" s="3" t="str">
        <f>HYPERLINK("https://www.boe.es/gazeta/dias/1833/12/14/pdfs/GMD-1833-159.pdf#page=5","Abrir facsímil")</f>
        <v>Abrir facsímil</v>
      </c>
      <c r="K3255" s="3" t="s">
        <v>24</v>
      </c>
    </row>
    <row r="3256" spans="1:11" ht="42" customHeight="1">
      <c r="A3256" s="2" t="s">
        <v>7011</v>
      </c>
      <c r="B3256" s="2" t="s">
        <v>7011</v>
      </c>
      <c r="C3256" s="2" t="s">
        <v>49</v>
      </c>
      <c r="D3256" s="2" t="s">
        <v>50</v>
      </c>
      <c r="E3256" s="5" t="s">
        <v>35</v>
      </c>
      <c r="F3256" s="3" t="s">
        <v>36</v>
      </c>
      <c r="G3256" s="3" t="s">
        <v>175</v>
      </c>
      <c r="H3256" s="2" t="s">
        <v>22</v>
      </c>
      <c r="I3256" s="2" t="s">
        <v>7012</v>
      </c>
      <c r="J3256" s="3" t="str">
        <f>HYPERLINK("https://www.boe.es/gazeta/dias/1833/02/28/pdfs/GMD-1833-26.pdf#page=7","Abrir facsímil")</f>
        <v>Abrir facsímil</v>
      </c>
      <c r="K3256" s="3" t="s">
        <v>24</v>
      </c>
    </row>
    <row r="3257" spans="1:11" ht="42" customHeight="1">
      <c r="A3257" s="2" t="s">
        <v>7013</v>
      </c>
      <c r="B3257" s="2" t="s">
        <v>7014</v>
      </c>
      <c r="C3257" s="2" t="s">
        <v>49</v>
      </c>
      <c r="D3257" s="2" t="s">
        <v>50</v>
      </c>
      <c r="E3257" s="5" t="s">
        <v>394</v>
      </c>
      <c r="F3257" s="3" t="s">
        <v>395</v>
      </c>
      <c r="G3257" s="3" t="s">
        <v>21</v>
      </c>
      <c r="H3257" s="2" t="s">
        <v>38</v>
      </c>
      <c r="I3257" s="2" t="s">
        <v>7015</v>
      </c>
      <c r="J3257" s="3" t="str">
        <f>HYPERLINK("https://www.boe.es/gazeta/dias/1833/05/30/pdfs/GMD-1833-66.pdf#page=4","Abrir facsímil")</f>
        <v>Abrir facsímil</v>
      </c>
      <c r="K3257" s="3" t="s">
        <v>40</v>
      </c>
    </row>
    <row r="3258" spans="1:11" ht="42" customHeight="1">
      <c r="A3258" s="2" t="s">
        <v>7016</v>
      </c>
      <c r="B3258" s="2" t="s">
        <v>7017</v>
      </c>
      <c r="C3258" s="2" t="s">
        <v>26</v>
      </c>
      <c r="D3258" s="2" t="s">
        <v>18</v>
      </c>
      <c r="E3258" s="5" t="s">
        <v>159</v>
      </c>
      <c r="F3258" s="3" t="s">
        <v>160</v>
      </c>
      <c r="G3258" s="3" t="s">
        <v>175</v>
      </c>
      <c r="H3258" s="2" t="s">
        <v>22</v>
      </c>
      <c r="I3258" s="2" t="s">
        <v>7018</v>
      </c>
      <c r="J3258" s="3" t="str">
        <f>HYPERLINK("https://www.boe.es/gazeta/dias/1833/09/24/pdfs/GMD-1833-116.pdf#page=7","Abrir facsímil")</f>
        <v>Abrir facsímil</v>
      </c>
      <c r="K3258" s="3" t="s">
        <v>24</v>
      </c>
    </row>
    <row r="3259" spans="1:11" ht="42" customHeight="1">
      <c r="A3259" s="2" t="s">
        <v>7019</v>
      </c>
      <c r="B3259" s="2" t="s">
        <v>7020</v>
      </c>
      <c r="C3259" s="2" t="s">
        <v>33</v>
      </c>
      <c r="D3259" s="2" t="s">
        <v>34</v>
      </c>
      <c r="E3259" s="5" t="s">
        <v>137</v>
      </c>
      <c r="F3259" s="3" t="s">
        <v>138</v>
      </c>
      <c r="G3259" s="3" t="s">
        <v>21</v>
      </c>
      <c r="H3259" s="2" t="s">
        <v>22</v>
      </c>
      <c r="I3259" s="2" t="s">
        <v>7021</v>
      </c>
      <c r="J3259" s="3" t="str">
        <f>HYPERLINK("https://www.boe.es/gazeta/dias/1833/03/12/pdfs/GMD-1833-31.pdf#page=4","Abrir facsímil")</f>
        <v>Abrir facsímil</v>
      </c>
      <c r="K3259" s="3" t="s">
        <v>24</v>
      </c>
    </row>
    <row r="3260" spans="1:11" ht="42" customHeight="1">
      <c r="A3260" s="2" t="s">
        <v>7022</v>
      </c>
      <c r="B3260" s="2" t="s">
        <v>7023</v>
      </c>
      <c r="C3260" s="2" t="s">
        <v>26</v>
      </c>
      <c r="D3260" s="2" t="s">
        <v>18</v>
      </c>
      <c r="E3260" s="5" t="s">
        <v>452</v>
      </c>
      <c r="F3260" s="3" t="s">
        <v>453</v>
      </c>
      <c r="G3260" s="3" t="s">
        <v>89</v>
      </c>
      <c r="H3260" s="2" t="s">
        <v>22</v>
      </c>
      <c r="I3260" s="2" t="s">
        <v>7024</v>
      </c>
      <c r="J3260" s="3" t="str">
        <f>HYPERLINK("https://www.boe.es/gazeta/dias/1833/12/17/pdfs/GMD-1833-161.pdf#page=3","Abrir facsímil")</f>
        <v>Abrir facsímil</v>
      </c>
      <c r="K3260" s="3" t="s">
        <v>24</v>
      </c>
    </row>
    <row r="3261" spans="1:11" ht="42" customHeight="1">
      <c r="A3261" s="2" t="s">
        <v>7025</v>
      </c>
      <c r="B3261" s="2" t="s">
        <v>7026</v>
      </c>
      <c r="C3261" s="2" t="s">
        <v>207</v>
      </c>
      <c r="D3261" s="2" t="s">
        <v>18</v>
      </c>
      <c r="E3261" s="5" t="s">
        <v>520</v>
      </c>
      <c r="F3261" s="3" t="s">
        <v>521</v>
      </c>
      <c r="G3261" s="3" t="s">
        <v>56</v>
      </c>
      <c r="H3261" s="2" t="s">
        <v>22</v>
      </c>
      <c r="I3261" s="2" t="s">
        <v>7027</v>
      </c>
      <c r="J3261" s="3" t="str">
        <f>HYPERLINK("https://www.boe.es/gazeta/dias/1833/04/11/pdfs/GMD-1833-45.pdf#page=1","Abrir facsímil")</f>
        <v>Abrir facsímil</v>
      </c>
      <c r="K3261" s="3" t="s">
        <v>24</v>
      </c>
    </row>
    <row r="3262" spans="1:11" ht="42" customHeight="1">
      <c r="A3262" s="2" t="s">
        <v>7028</v>
      </c>
      <c r="B3262" s="2" t="s">
        <v>7029</v>
      </c>
      <c r="C3262" s="2" t="s">
        <v>26</v>
      </c>
      <c r="D3262" s="2" t="s">
        <v>18</v>
      </c>
      <c r="E3262" s="5" t="s">
        <v>159</v>
      </c>
      <c r="F3262" s="3" t="s">
        <v>160</v>
      </c>
      <c r="G3262" s="3" t="s">
        <v>175</v>
      </c>
      <c r="H3262" s="2" t="s">
        <v>22</v>
      </c>
      <c r="I3262" s="2" t="s">
        <v>7030</v>
      </c>
      <c r="J3262" s="3" t="str">
        <f>HYPERLINK("https://www.boe.es/gazeta/dias/1833/09/24/pdfs/GMD-1833-116.pdf#page=7","Abrir facsímil")</f>
        <v>Abrir facsímil</v>
      </c>
      <c r="K3262" s="3" t="s">
        <v>24</v>
      </c>
    </row>
    <row r="3263" spans="1:11" ht="42" customHeight="1">
      <c r="A3263" s="2" t="s">
        <v>7031</v>
      </c>
      <c r="B3263" s="2" t="s">
        <v>7031</v>
      </c>
      <c r="C3263" s="2" t="s">
        <v>49</v>
      </c>
      <c r="D3263" s="2" t="s">
        <v>50</v>
      </c>
      <c r="E3263" s="5" t="s">
        <v>436</v>
      </c>
      <c r="F3263" s="3" t="s">
        <v>437</v>
      </c>
      <c r="G3263" s="3" t="s">
        <v>21</v>
      </c>
      <c r="H3263" s="2" t="s">
        <v>22</v>
      </c>
      <c r="I3263" s="2" t="s">
        <v>7032</v>
      </c>
      <c r="J3263" s="3" t="str">
        <f>HYPERLINK("https://www.boe.es/gazeta/dias/1833/03/23/pdfs/GMD-1833-36.pdf#page=4","Abrir facsímil")</f>
        <v>Abrir facsímil</v>
      </c>
      <c r="K3263" s="3" t="s">
        <v>24</v>
      </c>
    </row>
    <row r="3264" spans="1:11" ht="42" customHeight="1">
      <c r="A3264" s="2" t="s">
        <v>7033</v>
      </c>
      <c r="B3264" s="2" t="s">
        <v>7033</v>
      </c>
      <c r="C3264" s="2" t="s">
        <v>33</v>
      </c>
      <c r="D3264" s="2" t="s">
        <v>34</v>
      </c>
      <c r="E3264" s="5" t="s">
        <v>1371</v>
      </c>
      <c r="F3264" s="3" t="s">
        <v>1372</v>
      </c>
      <c r="G3264" s="3" t="s">
        <v>1373</v>
      </c>
      <c r="H3264" s="2" t="s">
        <v>22</v>
      </c>
      <c r="I3264" s="2" t="s">
        <v>7034</v>
      </c>
      <c r="J3264" s="3" t="str">
        <f>HYPERLINK("https://www.boe.es/gazeta/dias/1833/10/17/pdfs/GMD-1833-128.pdf#page=3","Abrir facsímil")</f>
        <v>Abrir facsímil</v>
      </c>
      <c r="K3264" s="3" t="s">
        <v>24</v>
      </c>
    </row>
    <row r="3265" spans="1:11" ht="42" customHeight="1">
      <c r="A3265" s="2" t="s">
        <v>7035</v>
      </c>
      <c r="B3265" s="2" t="s">
        <v>7035</v>
      </c>
      <c r="C3265" s="2" t="s">
        <v>131</v>
      </c>
      <c r="D3265" s="2" t="s">
        <v>18</v>
      </c>
      <c r="E3265" s="5" t="s">
        <v>213</v>
      </c>
      <c r="F3265" s="3" t="s">
        <v>214</v>
      </c>
      <c r="G3265" s="3" t="s">
        <v>21</v>
      </c>
      <c r="H3265" s="2" t="s">
        <v>22</v>
      </c>
      <c r="I3265" s="2" t="s">
        <v>7036</v>
      </c>
      <c r="J3265" s="3" t="str">
        <f>HYPERLINK("https://www.boe.es/gazeta/dias/1833/08/17/pdfs/GMD-1833-100.pdf#page=4","Abrir facsímil")</f>
        <v>Abrir facsímil</v>
      </c>
      <c r="K3265" s="3" t="s">
        <v>24</v>
      </c>
    </row>
    <row r="3266" spans="1:11" ht="42" customHeight="1">
      <c r="A3266" s="2" t="s">
        <v>7037</v>
      </c>
      <c r="B3266" s="2" t="s">
        <v>7038</v>
      </c>
      <c r="C3266" s="2" t="s">
        <v>33</v>
      </c>
      <c r="D3266" s="2" t="s">
        <v>34</v>
      </c>
      <c r="E3266" s="5" t="s">
        <v>528</v>
      </c>
      <c r="F3266" s="3" t="s">
        <v>529</v>
      </c>
      <c r="G3266" s="3" t="s">
        <v>21</v>
      </c>
      <c r="H3266" s="2" t="s">
        <v>22</v>
      </c>
      <c r="I3266" s="2" t="s">
        <v>7039</v>
      </c>
      <c r="J3266" s="3" t="str">
        <f>HYPERLINK("https://www.boe.es/gazeta/dias/1833/05/04/pdfs/GMD-1833-55.pdf#page=4","Abrir facsímil")</f>
        <v>Abrir facsímil</v>
      </c>
      <c r="K3266" s="3" t="s">
        <v>24</v>
      </c>
    </row>
    <row r="3267" spans="1:11" ht="42" customHeight="1">
      <c r="A3267" s="2" t="s">
        <v>7040</v>
      </c>
      <c r="B3267" s="2" t="s">
        <v>7041</v>
      </c>
      <c r="C3267" s="2" t="s">
        <v>17</v>
      </c>
      <c r="D3267" s="2" t="s">
        <v>18</v>
      </c>
      <c r="E3267" s="5" t="s">
        <v>969</v>
      </c>
      <c r="F3267" s="3" t="s">
        <v>970</v>
      </c>
      <c r="G3267" s="3" t="s">
        <v>56</v>
      </c>
      <c r="H3267" s="2" t="s">
        <v>22</v>
      </c>
      <c r="I3267" s="2" t="s">
        <v>7042</v>
      </c>
      <c r="J3267" s="3" t="str">
        <f>HYPERLINK("https://www.boe.es/gazeta/dias/1833/01/12/pdfs/GMD-1833-6.pdf#page=1","Abrir facsímil")</f>
        <v>Abrir facsímil</v>
      </c>
      <c r="K3267" s="3" t="s">
        <v>24</v>
      </c>
    </row>
    <row r="3268" spans="1:11" ht="42" customHeight="1">
      <c r="A3268" s="2" t="s">
        <v>7043</v>
      </c>
      <c r="B3268" s="2" t="s">
        <v>7043</v>
      </c>
      <c r="C3268" s="2" t="s">
        <v>49</v>
      </c>
      <c r="D3268" s="2" t="s">
        <v>50</v>
      </c>
      <c r="E3268" s="5" t="s">
        <v>561</v>
      </c>
      <c r="F3268" s="3" t="s">
        <v>562</v>
      </c>
      <c r="G3268" s="3" t="s">
        <v>21</v>
      </c>
      <c r="H3268" s="2" t="s">
        <v>22</v>
      </c>
      <c r="I3268" s="2" t="s">
        <v>7044</v>
      </c>
      <c r="J3268" s="3" t="str">
        <f>HYPERLINK("https://www.boe.es/gazeta/dias/1833/07/20/pdfs/GMD-1833-88.pdf#page=4","Abrir facsímil")</f>
        <v>Abrir facsímil</v>
      </c>
      <c r="K3268" s="3" t="s">
        <v>24</v>
      </c>
    </row>
    <row r="3269" spans="1:11" ht="42" customHeight="1">
      <c r="A3269" s="2" t="s">
        <v>7045</v>
      </c>
      <c r="B3269" s="2" t="s">
        <v>7046</v>
      </c>
      <c r="C3269" s="2" t="s">
        <v>26</v>
      </c>
      <c r="D3269" s="2" t="s">
        <v>18</v>
      </c>
      <c r="E3269" s="5" t="s">
        <v>66</v>
      </c>
      <c r="F3269" s="3" t="s">
        <v>67</v>
      </c>
      <c r="G3269" s="3" t="s">
        <v>68</v>
      </c>
      <c r="H3269" s="2" t="s">
        <v>22</v>
      </c>
      <c r="I3269" s="2" t="s">
        <v>7047</v>
      </c>
      <c r="J3269" s="3" t="str">
        <f>HYPERLINK("https://www.boe.es/gazeta/dias/1833/01/31/pdfs/GMD-1833-14.pdf#page=4","Abrir facsímil")</f>
        <v>Abrir facsímil</v>
      </c>
      <c r="K3269" s="3" t="s">
        <v>24</v>
      </c>
    </row>
    <row r="3270" spans="1:11" ht="42" customHeight="1">
      <c r="A3270" s="2" t="s">
        <v>7048</v>
      </c>
      <c r="B3270" s="2" t="s">
        <v>7049</v>
      </c>
      <c r="C3270" s="2" t="s">
        <v>49</v>
      </c>
      <c r="D3270" s="2" t="s">
        <v>50</v>
      </c>
      <c r="E3270" s="5" t="s">
        <v>208</v>
      </c>
      <c r="F3270" s="3" t="s">
        <v>209</v>
      </c>
      <c r="G3270" s="3" t="s">
        <v>37</v>
      </c>
      <c r="H3270" s="2" t="s">
        <v>22</v>
      </c>
      <c r="I3270" s="2" t="s">
        <v>7050</v>
      </c>
      <c r="J3270" s="3" t="str">
        <f>HYPERLINK("https://www.boe.es/gazeta/dias/1833/01/01/pdfs/GMD-1833-1.pdf#page=2","Abrir facsímil")</f>
        <v>Abrir facsímil</v>
      </c>
      <c r="K3270" s="3" t="s">
        <v>24</v>
      </c>
    </row>
    <row r="3271" spans="1:11" ht="42" customHeight="1">
      <c r="A3271" s="2" t="s">
        <v>7051</v>
      </c>
      <c r="B3271" s="2" t="s">
        <v>7052</v>
      </c>
      <c r="C3271" s="2" t="s">
        <v>33</v>
      </c>
      <c r="D3271" s="2" t="s">
        <v>34</v>
      </c>
      <c r="E3271" s="5" t="s">
        <v>671</v>
      </c>
      <c r="F3271" s="3" t="s">
        <v>672</v>
      </c>
      <c r="G3271" s="3" t="s">
        <v>21</v>
      </c>
      <c r="H3271" s="2" t="s">
        <v>22</v>
      </c>
      <c r="I3271" s="2" t="s">
        <v>7053</v>
      </c>
      <c r="J3271" s="3" t="str">
        <f>HYPERLINK("https://www.boe.es/gazeta/dias/1833/11/28/pdfs/GMD-1833-151.pdf#page=4","Abrir facsímil")</f>
        <v>Abrir facsímil</v>
      </c>
      <c r="K3271" s="3" t="s">
        <v>24</v>
      </c>
    </row>
    <row r="3272" spans="1:11" ht="42" customHeight="1">
      <c r="A3272" s="2" t="s">
        <v>7054</v>
      </c>
      <c r="B3272" s="2" t="s">
        <v>7055</v>
      </c>
      <c r="C3272" s="2" t="s">
        <v>297</v>
      </c>
      <c r="D3272" s="2" t="s">
        <v>18</v>
      </c>
      <c r="E3272" s="5" t="s">
        <v>110</v>
      </c>
      <c r="F3272" s="3" t="s">
        <v>111</v>
      </c>
      <c r="G3272" s="3" t="s">
        <v>45</v>
      </c>
      <c r="H3272" s="2" t="s">
        <v>22</v>
      </c>
      <c r="I3272" s="2" t="s">
        <v>7056</v>
      </c>
      <c r="J3272" s="3" t="str">
        <f>HYPERLINK("https://www.boe.es/gazeta/dias/1833/11/16/pdfs/GMD-1833-143.pdf#page=6","Abrir facsímil")</f>
        <v>Abrir facsímil</v>
      </c>
      <c r="K3272" s="3" t="s">
        <v>24</v>
      </c>
    </row>
    <row r="3273" spans="1:11" ht="42" customHeight="1">
      <c r="A3273" s="2" t="s">
        <v>7057</v>
      </c>
      <c r="B3273" s="2" t="s">
        <v>7058</v>
      </c>
      <c r="C3273" s="2" t="s">
        <v>131</v>
      </c>
      <c r="D3273" s="2" t="s">
        <v>18</v>
      </c>
      <c r="E3273" s="5" t="s">
        <v>566</v>
      </c>
      <c r="F3273" s="3" t="s">
        <v>567</v>
      </c>
      <c r="G3273" s="3" t="s">
        <v>21</v>
      </c>
      <c r="H3273" s="2" t="s">
        <v>22</v>
      </c>
      <c r="I3273" s="2" t="s">
        <v>7059</v>
      </c>
      <c r="J3273" s="3" t="str">
        <f>HYPERLINK("https://www.boe.es/gazeta/dias/1833/07/30/pdfs/GMD-1833-92.pdf#page=4","Abrir facsímil")</f>
        <v>Abrir facsímil</v>
      </c>
      <c r="K3273" s="3" t="s">
        <v>24</v>
      </c>
    </row>
    <row r="3274" spans="1:11" ht="42" customHeight="1">
      <c r="A3274" s="2" t="s">
        <v>7060</v>
      </c>
      <c r="B3274" s="2" t="s">
        <v>7061</v>
      </c>
      <c r="C3274" s="2" t="s">
        <v>26</v>
      </c>
      <c r="D3274" s="2" t="s">
        <v>18</v>
      </c>
      <c r="E3274" s="5" t="s">
        <v>125</v>
      </c>
      <c r="F3274" s="3" t="s">
        <v>126</v>
      </c>
      <c r="G3274" s="3" t="s">
        <v>696</v>
      </c>
      <c r="H3274" s="2" t="s">
        <v>22</v>
      </c>
      <c r="I3274" s="2" t="s">
        <v>7062</v>
      </c>
      <c r="J3274" s="3" t="str">
        <f>HYPERLINK("https://www.boe.es/gazeta/dias/1833/08/29/pdfs/GMD-1833-105.pdf#page=3","Abrir facsímil")</f>
        <v>Abrir facsímil</v>
      </c>
      <c r="K3274" s="3" t="s">
        <v>24</v>
      </c>
    </row>
    <row r="3275" spans="1:11" ht="42" customHeight="1">
      <c r="A3275" s="2" t="s">
        <v>7063</v>
      </c>
      <c r="B3275" s="2" t="s">
        <v>7064</v>
      </c>
      <c r="C3275" s="2" t="s">
        <v>26</v>
      </c>
      <c r="D3275" s="2" t="s">
        <v>18</v>
      </c>
      <c r="E3275" s="5" t="s">
        <v>587</v>
      </c>
      <c r="F3275" s="3" t="s">
        <v>588</v>
      </c>
      <c r="G3275" s="3" t="s">
        <v>56</v>
      </c>
      <c r="H3275" s="2" t="s">
        <v>22</v>
      </c>
      <c r="I3275" s="2" t="s">
        <v>7065</v>
      </c>
      <c r="J3275" s="3" t="str">
        <f>HYPERLINK("https://www.boe.es/gazeta/dias/1833/09/03/pdfs/GMD-1833-107.pdf#page=1","Abrir facsímil")</f>
        <v>Abrir facsímil</v>
      </c>
      <c r="K3275" s="3" t="s">
        <v>24</v>
      </c>
    </row>
    <row r="3276" spans="1:11" ht="42" customHeight="1">
      <c r="A3276" s="2" t="s">
        <v>7066</v>
      </c>
      <c r="B3276" s="2" t="s">
        <v>7067</v>
      </c>
      <c r="C3276" s="2" t="s">
        <v>26</v>
      </c>
      <c r="D3276" s="2" t="s">
        <v>18</v>
      </c>
      <c r="E3276" s="5" t="s">
        <v>150</v>
      </c>
      <c r="F3276" s="3" t="s">
        <v>151</v>
      </c>
      <c r="G3276" s="3" t="s">
        <v>56</v>
      </c>
      <c r="H3276" s="2" t="s">
        <v>22</v>
      </c>
      <c r="I3276" s="2" t="s">
        <v>7068</v>
      </c>
      <c r="J3276" s="3" t="str">
        <f>HYPERLINK("https://www.boe.es/gazeta/dias/1833/10/24/pdfs/GMD-1833-131.pdf#page=1","Abrir facsímil")</f>
        <v>Abrir facsímil</v>
      </c>
      <c r="K3276" s="3" t="s">
        <v>24</v>
      </c>
    </row>
    <row r="3277" spans="1:11" ht="42" customHeight="1">
      <c r="A3277" s="2" t="s">
        <v>7069</v>
      </c>
      <c r="B3277" s="2" t="s">
        <v>7069</v>
      </c>
      <c r="C3277" s="2" t="s">
        <v>33</v>
      </c>
      <c r="D3277" s="2" t="s">
        <v>34</v>
      </c>
      <c r="E3277" s="5" t="s">
        <v>1882</v>
      </c>
      <c r="F3277" s="3" t="s">
        <v>1883</v>
      </c>
      <c r="G3277" s="3" t="s">
        <v>89</v>
      </c>
      <c r="H3277" s="2" t="s">
        <v>22</v>
      </c>
      <c r="I3277" s="2" t="s">
        <v>7070</v>
      </c>
      <c r="J3277" s="3" t="str">
        <f>HYPERLINK("https://www.boe.es/gazeta/dias/1833/04/16/pdfs/GMD-1833-47.pdf#page=3","Abrir facsímil")</f>
        <v>Abrir facsímil</v>
      </c>
      <c r="K3277" s="3" t="s">
        <v>24</v>
      </c>
    </row>
    <row r="3278" spans="1:11" ht="42" customHeight="1">
      <c r="A3278" s="2" t="s">
        <v>7071</v>
      </c>
      <c r="B3278" s="2" t="s">
        <v>7072</v>
      </c>
      <c r="C3278" s="2" t="s">
        <v>49</v>
      </c>
      <c r="D3278" s="2" t="s">
        <v>50</v>
      </c>
      <c r="E3278" s="5" t="s">
        <v>208</v>
      </c>
      <c r="F3278" s="3" t="s">
        <v>209</v>
      </c>
      <c r="G3278" s="3" t="s">
        <v>37</v>
      </c>
      <c r="H3278" s="2" t="s">
        <v>22</v>
      </c>
      <c r="I3278" s="2" t="s">
        <v>7073</v>
      </c>
      <c r="J3278" s="3" t="str">
        <f>HYPERLINK("https://www.boe.es/gazeta/dias/1833/01/01/pdfs/GMD-1833-1.pdf#page=2","Abrir facsímil")</f>
        <v>Abrir facsímil</v>
      </c>
      <c r="K3278" s="3" t="s">
        <v>24</v>
      </c>
    </row>
    <row r="3279" spans="1:11" ht="42" customHeight="1">
      <c r="A3279" s="2" t="s">
        <v>7074</v>
      </c>
      <c r="B3279" s="2" t="s">
        <v>7074</v>
      </c>
      <c r="C3279" s="2" t="s">
        <v>33</v>
      </c>
      <c r="D3279" s="2" t="s">
        <v>34</v>
      </c>
      <c r="E3279" s="5" t="s">
        <v>1649</v>
      </c>
      <c r="F3279" s="3" t="s">
        <v>1650</v>
      </c>
      <c r="G3279" s="3" t="s">
        <v>89</v>
      </c>
      <c r="H3279" s="2" t="s">
        <v>22</v>
      </c>
      <c r="I3279" s="2" t="s">
        <v>7075</v>
      </c>
      <c r="J3279" s="3" t="str">
        <f>HYPERLINK("https://www.boe.es/gazeta/dias/1833/02/02/pdfs/GMD-1833-15.pdf#page=3","Abrir facsímil")</f>
        <v>Abrir facsímil</v>
      </c>
      <c r="K3279" s="3" t="s">
        <v>24</v>
      </c>
    </row>
    <row r="3280" spans="1:11" ht="42" customHeight="1">
      <c r="A3280" s="2" t="s">
        <v>7076</v>
      </c>
      <c r="B3280" s="2" t="s">
        <v>7077</v>
      </c>
      <c r="C3280" s="2" t="s">
        <v>49</v>
      </c>
      <c r="D3280" s="2" t="s">
        <v>50</v>
      </c>
      <c r="E3280" s="5" t="s">
        <v>787</v>
      </c>
      <c r="F3280" s="3" t="s">
        <v>788</v>
      </c>
      <c r="G3280" s="3" t="s">
        <v>21</v>
      </c>
      <c r="H3280" s="2" t="s">
        <v>22</v>
      </c>
      <c r="I3280" s="2" t="s">
        <v>7078</v>
      </c>
      <c r="J3280" s="3" t="str">
        <f>HYPERLINK("https://www.boe.es/gazeta/dias/1833/11/30/pdfs/GMD-1833-153.pdf#page=4","Abrir facsímil")</f>
        <v>Abrir facsímil</v>
      </c>
      <c r="K3280" s="3" t="s">
        <v>24</v>
      </c>
    </row>
    <row r="3281" spans="1:11" ht="42" customHeight="1">
      <c r="A3281" s="2" t="s">
        <v>7079</v>
      </c>
      <c r="B3281" s="2" t="s">
        <v>7079</v>
      </c>
      <c r="C3281" s="2" t="s">
        <v>131</v>
      </c>
      <c r="D3281" s="2" t="s">
        <v>18</v>
      </c>
      <c r="E3281" s="5" t="s">
        <v>54</v>
      </c>
      <c r="F3281" s="3" t="s">
        <v>55</v>
      </c>
      <c r="G3281" s="3" t="s">
        <v>535</v>
      </c>
      <c r="H3281" s="2" t="s">
        <v>22</v>
      </c>
      <c r="I3281" s="2" t="s">
        <v>7080</v>
      </c>
      <c r="J3281" s="3" t="str">
        <f>HYPERLINK("https://www.boe.es/gazeta/dias/1833/05/11/pdfs/GMD-1833-58.pdf#page=2","Abrir facsímil")</f>
        <v>Abrir facsímil</v>
      </c>
      <c r="K3281" s="3" t="s">
        <v>24</v>
      </c>
    </row>
    <row r="3282" spans="1:11" ht="42" customHeight="1">
      <c r="A3282" s="2" t="s">
        <v>7081</v>
      </c>
      <c r="B3282" s="2" t="s">
        <v>7081</v>
      </c>
      <c r="C3282" s="2" t="s">
        <v>33</v>
      </c>
      <c r="D3282" s="2" t="s">
        <v>34</v>
      </c>
      <c r="E3282" s="5" t="s">
        <v>338</v>
      </c>
      <c r="F3282" s="3" t="s">
        <v>339</v>
      </c>
      <c r="G3282" s="3" t="s">
        <v>21</v>
      </c>
      <c r="H3282" s="2" t="s">
        <v>22</v>
      </c>
      <c r="I3282" s="2" t="s">
        <v>7082</v>
      </c>
      <c r="J3282" s="3" t="str">
        <f>HYPERLINK("https://www.boe.es/gazeta/dias/1833/12/31/pdfs/GMD-1833-167.pdf#page=4","Abrir facsímil")</f>
        <v>Abrir facsímil</v>
      </c>
      <c r="K3282" s="3" t="s">
        <v>24</v>
      </c>
    </row>
    <row r="3283" spans="1:11" ht="42" customHeight="1">
      <c r="A3283" s="2" t="s">
        <v>7083</v>
      </c>
      <c r="B3283" s="2" t="s">
        <v>7084</v>
      </c>
      <c r="C3283" s="2" t="s">
        <v>131</v>
      </c>
      <c r="D3283" s="2" t="s">
        <v>18</v>
      </c>
      <c r="E3283" s="5" t="s">
        <v>436</v>
      </c>
      <c r="F3283" s="3" t="s">
        <v>437</v>
      </c>
      <c r="G3283" s="3" t="s">
        <v>628</v>
      </c>
      <c r="H3283" s="2" t="s">
        <v>38</v>
      </c>
      <c r="I3283" s="2" t="s">
        <v>7085</v>
      </c>
      <c r="J3283" s="3" t="str">
        <f>HYPERLINK("https://www.boe.es/gazeta/dias/1833/03/23/pdfs/GMD-1833-36.pdf#page=6","Abrir facsímil")</f>
        <v>Abrir facsímil</v>
      </c>
      <c r="K3283" s="3" t="s">
        <v>40</v>
      </c>
    </row>
    <row r="3284" spans="1:11" ht="42" customHeight="1">
      <c r="A3284" s="2" t="s">
        <v>7086</v>
      </c>
      <c r="B3284" s="2" t="s">
        <v>7087</v>
      </c>
      <c r="C3284" s="2" t="s">
        <v>49</v>
      </c>
      <c r="D3284" s="2" t="s">
        <v>50</v>
      </c>
      <c r="E3284" s="5" t="s">
        <v>182</v>
      </c>
      <c r="F3284" s="3" t="s">
        <v>183</v>
      </c>
      <c r="G3284" s="3" t="s">
        <v>1143</v>
      </c>
      <c r="H3284" s="2" t="s">
        <v>22</v>
      </c>
      <c r="I3284" s="2" t="s">
        <v>7088</v>
      </c>
      <c r="J3284" s="3" t="str">
        <f>HYPERLINK("https://www.boe.es/gazeta/dias/1833/02/12/pdfs/GMD-1833-19.pdf#page=6","Abrir facsímil")</f>
        <v>Abrir facsímil</v>
      </c>
      <c r="K3284" s="3" t="s">
        <v>24</v>
      </c>
    </row>
    <row r="3285" spans="1:11" ht="42" customHeight="1">
      <c r="A3285" s="2" t="s">
        <v>7089</v>
      </c>
      <c r="B3285" s="2" t="s">
        <v>7090</v>
      </c>
      <c r="C3285" s="2" t="s">
        <v>26</v>
      </c>
      <c r="D3285" s="2" t="s">
        <v>18</v>
      </c>
      <c r="E3285" s="5" t="s">
        <v>197</v>
      </c>
      <c r="F3285" s="3" t="s">
        <v>198</v>
      </c>
      <c r="G3285" s="3" t="s">
        <v>21</v>
      </c>
      <c r="H3285" s="2" t="s">
        <v>22</v>
      </c>
      <c r="I3285" s="2" t="s">
        <v>7091</v>
      </c>
      <c r="J3285" s="3" t="str">
        <f>HYPERLINK("https://www.boe.es/gazeta/dias/1833/05/07/pdfs/GMD-1833-56.pdf#page=4","Abrir facsímil")</f>
        <v>Abrir facsímil</v>
      </c>
      <c r="K3285" s="3" t="s">
        <v>24</v>
      </c>
    </row>
    <row r="3286" spans="1:11" ht="42" customHeight="1">
      <c r="A3286" s="2" t="s">
        <v>7092</v>
      </c>
      <c r="B3286" s="2" t="s">
        <v>7093</v>
      </c>
      <c r="C3286" s="2" t="s">
        <v>258</v>
      </c>
      <c r="D3286" s="2" t="s">
        <v>50</v>
      </c>
      <c r="E3286" s="5" t="s">
        <v>289</v>
      </c>
      <c r="F3286" s="3" t="s">
        <v>290</v>
      </c>
      <c r="G3286" s="3" t="s">
        <v>21</v>
      </c>
      <c r="H3286" s="2" t="s">
        <v>22</v>
      </c>
      <c r="I3286" s="2" t="s">
        <v>7094</v>
      </c>
      <c r="J3286" s="3" t="str">
        <f>HYPERLINK("https://www.boe.es/gazeta/dias/1833/05/23/pdfs/GMD-1833-63.pdf#page=4","Abrir facsímil")</f>
        <v>Abrir facsímil</v>
      </c>
      <c r="K3286" s="3" t="s">
        <v>24</v>
      </c>
    </row>
    <row r="3287" spans="1:11" ht="42" customHeight="1">
      <c r="A3287" s="2" t="s">
        <v>7095</v>
      </c>
      <c r="B3287" s="2" t="s">
        <v>7096</v>
      </c>
      <c r="C3287" s="2" t="s">
        <v>26</v>
      </c>
      <c r="D3287" s="2" t="s">
        <v>18</v>
      </c>
      <c r="E3287" s="5" t="s">
        <v>647</v>
      </c>
      <c r="F3287" s="3" t="s">
        <v>648</v>
      </c>
      <c r="G3287" s="3" t="s">
        <v>649</v>
      </c>
      <c r="H3287" s="2" t="s">
        <v>22</v>
      </c>
      <c r="I3287" s="2" t="s">
        <v>7097</v>
      </c>
      <c r="J3287" s="3" t="str">
        <f>HYPERLINK("https://www.boe.es/gazeta/dias/1833/03/26/pdfs/GMD-1833-37.pdf#page=4","Abrir facsímil")</f>
        <v>Abrir facsímil</v>
      </c>
      <c r="K3287" s="3" t="s">
        <v>24</v>
      </c>
    </row>
    <row r="3288" spans="1:11" ht="42" customHeight="1">
      <c r="A3288" s="2" t="s">
        <v>7098</v>
      </c>
      <c r="B3288" s="2" t="s">
        <v>7098</v>
      </c>
      <c r="C3288" s="2" t="s">
        <v>33</v>
      </c>
      <c r="D3288" s="2" t="s">
        <v>34</v>
      </c>
      <c r="E3288" s="5" t="s">
        <v>1165</v>
      </c>
      <c r="F3288" s="3" t="s">
        <v>1166</v>
      </c>
      <c r="G3288" s="3" t="s">
        <v>89</v>
      </c>
      <c r="H3288" s="2" t="s">
        <v>22</v>
      </c>
      <c r="I3288" s="2" t="s">
        <v>7099</v>
      </c>
      <c r="J3288" s="3" t="str">
        <f>HYPERLINK("https://www.boe.es/gazeta/dias/1833/09/12/pdfs/GMD-1833-111.pdf#page=3","Abrir facsímil")</f>
        <v>Abrir facsímil</v>
      </c>
      <c r="K3288" s="3" t="s">
        <v>24</v>
      </c>
    </row>
    <row r="3289" spans="1:11" ht="42" customHeight="1">
      <c r="A3289" s="2" t="s">
        <v>7100</v>
      </c>
      <c r="B3289" s="2" t="s">
        <v>7100</v>
      </c>
      <c r="C3289" s="2" t="s">
        <v>33</v>
      </c>
      <c r="D3289" s="2" t="s">
        <v>34</v>
      </c>
      <c r="E3289" s="5" t="s">
        <v>1165</v>
      </c>
      <c r="F3289" s="3" t="s">
        <v>1166</v>
      </c>
      <c r="G3289" s="3" t="s">
        <v>89</v>
      </c>
      <c r="H3289" s="2" t="s">
        <v>22</v>
      </c>
      <c r="I3289" s="2" t="s">
        <v>7101</v>
      </c>
      <c r="J3289" s="3" t="str">
        <f>HYPERLINK("https://www.boe.es/gazeta/dias/1833/09/12/pdfs/GMD-1833-111.pdf#page=3","Abrir facsímil")</f>
        <v>Abrir facsímil</v>
      </c>
      <c r="K3289" s="3" t="s">
        <v>24</v>
      </c>
    </row>
    <row r="3290" spans="1:11" ht="42" customHeight="1">
      <c r="A3290" s="2" t="s">
        <v>7102</v>
      </c>
      <c r="B3290" s="2" t="s">
        <v>7102</v>
      </c>
      <c r="C3290" s="2" t="s">
        <v>17</v>
      </c>
      <c r="D3290" s="2" t="s">
        <v>18</v>
      </c>
      <c r="E3290" s="5" t="s">
        <v>1138</v>
      </c>
      <c r="F3290" s="3" t="s">
        <v>1139</v>
      </c>
      <c r="G3290" s="3" t="s">
        <v>21</v>
      </c>
      <c r="H3290" s="2" t="s">
        <v>22</v>
      </c>
      <c r="I3290" s="2" t="s">
        <v>7103</v>
      </c>
      <c r="J3290" s="3" t="str">
        <f>HYPERLINK("https://www.boe.es/gazeta/dias/1833/10/26/pdfs/GMD-1833-132.pdf#page=4","Abrir facsímil")</f>
        <v>Abrir facsímil</v>
      </c>
      <c r="K3290" s="3" t="s">
        <v>24</v>
      </c>
    </row>
    <row r="3291" spans="1:11" ht="42" customHeight="1">
      <c r="A3291" s="2" t="s">
        <v>7104</v>
      </c>
      <c r="B3291" s="2" t="s">
        <v>7104</v>
      </c>
      <c r="C3291" s="2" t="s">
        <v>297</v>
      </c>
      <c r="D3291" s="2" t="s">
        <v>18</v>
      </c>
      <c r="E3291" s="5" t="s">
        <v>384</v>
      </c>
      <c r="F3291" s="3" t="s">
        <v>385</v>
      </c>
      <c r="G3291" s="3" t="s">
        <v>7105</v>
      </c>
      <c r="H3291" s="2" t="s">
        <v>22</v>
      </c>
      <c r="I3291" s="2" t="s">
        <v>7106</v>
      </c>
      <c r="J3291" s="3" t="str">
        <f>HYPERLINK("https://www.boe.es/gazeta/dias/1833/06/01/pdfs/GMD-1833-67.pdf#page=3","Abrir facsímil")</f>
        <v>Abrir facsímil</v>
      </c>
      <c r="K3291" s="3" t="s">
        <v>24</v>
      </c>
    </row>
    <row r="3292" spans="1:11" ht="42" customHeight="1">
      <c r="A3292" s="2" t="s">
        <v>7107</v>
      </c>
      <c r="B3292" s="2" t="s">
        <v>7108</v>
      </c>
      <c r="C3292" s="2" t="s">
        <v>49</v>
      </c>
      <c r="D3292" s="2" t="s">
        <v>50</v>
      </c>
      <c r="E3292" s="5" t="s">
        <v>202</v>
      </c>
      <c r="F3292" s="3" t="s">
        <v>203</v>
      </c>
      <c r="G3292" s="3" t="s">
        <v>89</v>
      </c>
      <c r="H3292" s="2" t="s">
        <v>22</v>
      </c>
      <c r="I3292" s="2" t="s">
        <v>7109</v>
      </c>
      <c r="J3292" s="3" t="str">
        <f>HYPERLINK("https://www.boe.es/gazeta/dias/1833/05/14/pdfs/GMD-1833-59.pdf#page=3","Abrir facsímil")</f>
        <v>Abrir facsímil</v>
      </c>
      <c r="K3292" s="3" t="s">
        <v>24</v>
      </c>
    </row>
    <row r="3293" spans="1:11" ht="42" customHeight="1">
      <c r="A3293" s="2" t="s">
        <v>7110</v>
      </c>
      <c r="B3293" s="2" t="s">
        <v>7110</v>
      </c>
      <c r="C3293" s="2" t="s">
        <v>33</v>
      </c>
      <c r="D3293" s="2" t="s">
        <v>34</v>
      </c>
      <c r="E3293" s="5" t="s">
        <v>102</v>
      </c>
      <c r="F3293" s="3" t="s">
        <v>103</v>
      </c>
      <c r="G3293" s="3" t="s">
        <v>56</v>
      </c>
      <c r="H3293" s="2" t="s">
        <v>22</v>
      </c>
      <c r="I3293" s="2" t="s">
        <v>7111</v>
      </c>
      <c r="J3293" s="3" t="str">
        <f>HYPERLINK("https://www.boe.es/gazeta/dias/1833/06/18/pdfs/GMD-1833-74.pdf#page=1","Abrir facsímil")</f>
        <v>Abrir facsímil</v>
      </c>
      <c r="K3293" s="3" t="s">
        <v>24</v>
      </c>
    </row>
    <row r="3294" spans="1:11" ht="42" customHeight="1">
      <c r="A3294" s="2" t="s">
        <v>7110</v>
      </c>
      <c r="B3294" s="2" t="s">
        <v>7110</v>
      </c>
      <c r="C3294" s="2" t="s">
        <v>49</v>
      </c>
      <c r="D3294" s="2" t="s">
        <v>50</v>
      </c>
      <c r="E3294" s="5" t="s">
        <v>1288</v>
      </c>
      <c r="F3294" s="3" t="s">
        <v>1289</v>
      </c>
      <c r="G3294" s="3" t="s">
        <v>37</v>
      </c>
      <c r="H3294" s="2" t="s">
        <v>22</v>
      </c>
      <c r="I3294" s="2" t="s">
        <v>7112</v>
      </c>
      <c r="J3294" s="3" t="str">
        <f>HYPERLINK("https://www.boe.es/gazeta/dias/1833/09/19/pdfs/GMD-1833-114.pdf#page=2","Abrir facsímil")</f>
        <v>Abrir facsímil</v>
      </c>
      <c r="K3294" s="3" t="s">
        <v>24</v>
      </c>
    </row>
    <row r="3295" spans="1:11" ht="42" customHeight="1">
      <c r="A3295" s="2" t="s">
        <v>7113</v>
      </c>
      <c r="B3295" s="2" t="s">
        <v>7113</v>
      </c>
      <c r="C3295" s="2" t="s">
        <v>33</v>
      </c>
      <c r="D3295" s="2" t="s">
        <v>34</v>
      </c>
      <c r="E3295" s="5" t="s">
        <v>541</v>
      </c>
      <c r="F3295" s="3" t="s">
        <v>542</v>
      </c>
      <c r="G3295" s="3" t="s">
        <v>56</v>
      </c>
      <c r="H3295" s="2" t="s">
        <v>22</v>
      </c>
      <c r="I3295" s="2" t="s">
        <v>7114</v>
      </c>
      <c r="J3295" s="3" t="str">
        <f>HYPERLINK("https://www.boe.es/gazeta/dias/1833/05/25/pdfs/GMD-1833-64.pdf#page=1","Abrir facsímil")</f>
        <v>Abrir facsímil</v>
      </c>
      <c r="K3295" s="3" t="s">
        <v>24</v>
      </c>
    </row>
    <row r="3296" spans="1:11" ht="42" customHeight="1">
      <c r="A3296" s="2" t="s">
        <v>7113</v>
      </c>
      <c r="B3296" s="2" t="s">
        <v>7113</v>
      </c>
      <c r="C3296" s="2" t="s">
        <v>49</v>
      </c>
      <c r="D3296" s="2" t="s">
        <v>50</v>
      </c>
      <c r="E3296" s="5" t="s">
        <v>457</v>
      </c>
      <c r="F3296" s="3" t="s">
        <v>458</v>
      </c>
      <c r="G3296" s="3" t="s">
        <v>89</v>
      </c>
      <c r="H3296" s="2" t="s">
        <v>22</v>
      </c>
      <c r="I3296" s="2" t="s">
        <v>7115</v>
      </c>
      <c r="J3296" s="3" t="str">
        <f>HYPERLINK("https://www.boe.es/gazeta/dias/1833/06/06/pdfs/GMD-1833-69.pdf#page=3","Abrir facsímil")</f>
        <v>Abrir facsímil</v>
      </c>
      <c r="K3296" s="3" t="s">
        <v>24</v>
      </c>
    </row>
    <row r="3297" spans="1:11" ht="42" customHeight="1">
      <c r="A3297" s="2" t="s">
        <v>7116</v>
      </c>
      <c r="B3297" s="2" t="s">
        <v>7116</v>
      </c>
      <c r="C3297" s="2" t="s">
        <v>33</v>
      </c>
      <c r="D3297" s="2" t="s">
        <v>34</v>
      </c>
      <c r="E3297" s="5" t="s">
        <v>251</v>
      </c>
      <c r="F3297" s="3" t="s">
        <v>252</v>
      </c>
      <c r="G3297" s="3" t="s">
        <v>37</v>
      </c>
      <c r="H3297" s="2" t="s">
        <v>22</v>
      </c>
      <c r="I3297" s="2" t="s">
        <v>7117</v>
      </c>
      <c r="J3297" s="3" t="str">
        <f>HYPERLINK("https://www.boe.es/gazeta/dias/1833/06/08/pdfs/GMD-1833-70.pdf#page=2","Abrir facsímil")</f>
        <v>Abrir facsímil</v>
      </c>
      <c r="K3297" s="3" t="s">
        <v>24</v>
      </c>
    </row>
    <row r="3298" spans="1:11" ht="42" customHeight="1">
      <c r="A3298" s="2" t="s">
        <v>7116</v>
      </c>
      <c r="B3298" s="2" t="s">
        <v>7116</v>
      </c>
      <c r="C3298" s="2" t="s">
        <v>33</v>
      </c>
      <c r="D3298" s="2" t="s">
        <v>34</v>
      </c>
      <c r="E3298" s="5" t="s">
        <v>132</v>
      </c>
      <c r="F3298" s="3" t="s">
        <v>133</v>
      </c>
      <c r="G3298" s="3" t="s">
        <v>89</v>
      </c>
      <c r="H3298" s="2" t="s">
        <v>22</v>
      </c>
      <c r="I3298" s="2" t="s">
        <v>7118</v>
      </c>
      <c r="J3298" s="3" t="str">
        <f>HYPERLINK("https://www.boe.es/gazeta/dias/1833/06/13/pdfs/GMD-1833-72.pdf#page=3","Abrir facsímil")</f>
        <v>Abrir facsímil</v>
      </c>
      <c r="K3298" s="3" t="s">
        <v>24</v>
      </c>
    </row>
    <row r="3299" spans="1:11" ht="42" customHeight="1">
      <c r="A3299" s="2" t="s">
        <v>7116</v>
      </c>
      <c r="B3299" s="2" t="s">
        <v>7116</v>
      </c>
      <c r="C3299" s="2" t="s">
        <v>17</v>
      </c>
      <c r="D3299" s="2" t="s">
        <v>18</v>
      </c>
      <c r="E3299" s="5" t="s">
        <v>102</v>
      </c>
      <c r="F3299" s="3" t="s">
        <v>103</v>
      </c>
      <c r="G3299" s="3" t="s">
        <v>56</v>
      </c>
      <c r="H3299" s="2" t="s">
        <v>22</v>
      </c>
      <c r="I3299" s="2" t="s">
        <v>7119</v>
      </c>
      <c r="J3299" s="3" t="str">
        <f>HYPERLINK("https://www.boe.es/gazeta/dias/1833/06/18/pdfs/GMD-1833-74.pdf#page=1","Abrir facsímil")</f>
        <v>Abrir facsímil</v>
      </c>
      <c r="K3299" s="3" t="s">
        <v>24</v>
      </c>
    </row>
    <row r="3300" spans="1:11" ht="42" customHeight="1">
      <c r="A3300" s="2" t="s">
        <v>7116</v>
      </c>
      <c r="B3300" s="2" t="s">
        <v>7116</v>
      </c>
      <c r="C3300" s="2" t="s">
        <v>17</v>
      </c>
      <c r="D3300" s="2" t="s">
        <v>18</v>
      </c>
      <c r="E3300" s="5" t="s">
        <v>548</v>
      </c>
      <c r="F3300" s="3" t="s">
        <v>549</v>
      </c>
      <c r="G3300" s="3" t="s">
        <v>89</v>
      </c>
      <c r="H3300" s="2" t="s">
        <v>22</v>
      </c>
      <c r="I3300" s="2" t="s">
        <v>7120</v>
      </c>
      <c r="J3300" s="3" t="str">
        <f>HYPERLINK("https://www.boe.es/gazeta/dias/1833/06/22/pdfs/GMD-1833-76.pdf#page=3","Abrir facsímil")</f>
        <v>Abrir facsímil</v>
      </c>
      <c r="K3300" s="3" t="s">
        <v>24</v>
      </c>
    </row>
    <row r="3301" spans="1:11" ht="42" customHeight="1">
      <c r="A3301" s="2" t="s">
        <v>7116</v>
      </c>
      <c r="B3301" s="2" t="s">
        <v>7116</v>
      </c>
      <c r="C3301" s="2" t="s">
        <v>33</v>
      </c>
      <c r="D3301" s="2" t="s">
        <v>34</v>
      </c>
      <c r="E3301" s="5" t="s">
        <v>145</v>
      </c>
      <c r="F3301" s="3" t="s">
        <v>146</v>
      </c>
      <c r="G3301" s="3" t="s">
        <v>56</v>
      </c>
      <c r="H3301" s="2" t="s">
        <v>22</v>
      </c>
      <c r="I3301" s="2" t="s">
        <v>7121</v>
      </c>
      <c r="J3301" s="3" t="str">
        <f>HYPERLINK("https://www.boe.es/gazeta/dias/1833/06/25/pdfs/GMD-1833-77.pdf#page=1","Abrir facsímil")</f>
        <v>Abrir facsímil</v>
      </c>
      <c r="K3301" s="3" t="s">
        <v>24</v>
      </c>
    </row>
    <row r="3302" spans="1:11" ht="42" customHeight="1">
      <c r="A3302" s="2" t="s">
        <v>7113</v>
      </c>
      <c r="B3302" s="2" t="s">
        <v>7113</v>
      </c>
      <c r="C3302" s="2" t="s">
        <v>17</v>
      </c>
      <c r="D3302" s="2" t="s">
        <v>18</v>
      </c>
      <c r="E3302" s="5" t="s">
        <v>186</v>
      </c>
      <c r="F3302" s="3" t="s">
        <v>187</v>
      </c>
      <c r="G3302" s="3" t="s">
        <v>56</v>
      </c>
      <c r="H3302" s="2" t="s">
        <v>22</v>
      </c>
      <c r="I3302" s="2" t="s">
        <v>7122</v>
      </c>
      <c r="J3302" s="3" t="str">
        <f>HYPERLINK("https://www.boe.es/gazeta/dias/1833/07/02/pdfs/GMD-1833-80.pdf#page=1","Abrir facsímil")</f>
        <v>Abrir facsímil</v>
      </c>
      <c r="K3302" s="3" t="s">
        <v>24</v>
      </c>
    </row>
    <row r="3303" spans="1:11" ht="42" customHeight="1">
      <c r="A3303" s="2" t="s">
        <v>7116</v>
      </c>
      <c r="B3303" s="2" t="s">
        <v>7116</v>
      </c>
      <c r="C3303" s="2" t="s">
        <v>33</v>
      </c>
      <c r="D3303" s="2" t="s">
        <v>34</v>
      </c>
      <c r="E3303" s="5" t="s">
        <v>186</v>
      </c>
      <c r="F3303" s="3" t="s">
        <v>187</v>
      </c>
      <c r="G3303" s="3" t="s">
        <v>89</v>
      </c>
      <c r="H3303" s="2" t="s">
        <v>22</v>
      </c>
      <c r="I3303" s="2" t="s">
        <v>7123</v>
      </c>
      <c r="J3303" s="3" t="str">
        <f>HYPERLINK("https://www.boe.es/gazeta/dias/1833/07/02/pdfs/GMD-1833-80.pdf#page=3","Abrir facsímil")</f>
        <v>Abrir facsímil</v>
      </c>
      <c r="K3303" s="3" t="s">
        <v>24</v>
      </c>
    </row>
    <row r="3304" spans="1:11" ht="42" customHeight="1">
      <c r="A3304" s="2" t="s">
        <v>7116</v>
      </c>
      <c r="B3304" s="2" t="s">
        <v>7116</v>
      </c>
      <c r="C3304" s="2" t="s">
        <v>17</v>
      </c>
      <c r="D3304" s="2" t="s">
        <v>18</v>
      </c>
      <c r="E3304" s="5" t="s">
        <v>558</v>
      </c>
      <c r="F3304" s="3" t="s">
        <v>559</v>
      </c>
      <c r="G3304" s="3" t="s">
        <v>56</v>
      </c>
      <c r="H3304" s="2" t="s">
        <v>22</v>
      </c>
      <c r="I3304" s="2" t="s">
        <v>7124</v>
      </c>
      <c r="J3304" s="3" t="str">
        <f>HYPERLINK("https://www.boe.es/gazeta/dias/1833/07/16/pdfs/GMD-1833-86.pdf#page=1","Abrir facsímil")</f>
        <v>Abrir facsímil</v>
      </c>
      <c r="K3304" s="3" t="s">
        <v>24</v>
      </c>
    </row>
    <row r="3305" spans="1:11" ht="42" customHeight="1">
      <c r="A3305" s="2" t="s">
        <v>7113</v>
      </c>
      <c r="B3305" s="2" t="s">
        <v>7113</v>
      </c>
      <c r="C3305" s="2" t="s">
        <v>33</v>
      </c>
      <c r="D3305" s="2" t="s">
        <v>34</v>
      </c>
      <c r="E3305" s="5" t="s">
        <v>213</v>
      </c>
      <c r="F3305" s="3" t="s">
        <v>214</v>
      </c>
      <c r="G3305" s="3" t="s">
        <v>89</v>
      </c>
      <c r="H3305" s="2" t="s">
        <v>22</v>
      </c>
      <c r="I3305" s="2" t="s">
        <v>7125</v>
      </c>
      <c r="J3305" s="3" t="str">
        <f>HYPERLINK("https://www.boe.es/gazeta/dias/1833/08/17/pdfs/GMD-1833-100.pdf#page=3","Abrir facsímil")</f>
        <v>Abrir facsímil</v>
      </c>
      <c r="K3305" s="3" t="s">
        <v>24</v>
      </c>
    </row>
    <row r="3306" spans="1:11" ht="42" customHeight="1">
      <c r="A3306" s="2" t="s">
        <v>7113</v>
      </c>
      <c r="B3306" s="2" t="s">
        <v>7113</v>
      </c>
      <c r="C3306" s="2" t="s">
        <v>33</v>
      </c>
      <c r="D3306" s="2" t="s">
        <v>34</v>
      </c>
      <c r="E3306" s="5" t="s">
        <v>1288</v>
      </c>
      <c r="F3306" s="3" t="s">
        <v>1289</v>
      </c>
      <c r="G3306" s="3" t="s">
        <v>89</v>
      </c>
      <c r="H3306" s="2" t="s">
        <v>22</v>
      </c>
      <c r="I3306" s="2" t="s">
        <v>7126</v>
      </c>
      <c r="J3306" s="3" t="str">
        <f>HYPERLINK("https://www.boe.es/gazeta/dias/1833/09/19/pdfs/GMD-1833-114.pdf#page=3","Abrir facsímil")</f>
        <v>Abrir facsímil</v>
      </c>
      <c r="K3306" s="3" t="s">
        <v>24</v>
      </c>
    </row>
    <row r="3307" spans="1:11" ht="42" customHeight="1">
      <c r="A3307" s="2" t="s">
        <v>7113</v>
      </c>
      <c r="B3307" s="2" t="s">
        <v>7113</v>
      </c>
      <c r="C3307" s="2" t="s">
        <v>17</v>
      </c>
      <c r="D3307" s="2" t="s">
        <v>18</v>
      </c>
      <c r="E3307" s="5" t="s">
        <v>470</v>
      </c>
      <c r="F3307" s="3" t="s">
        <v>471</v>
      </c>
      <c r="G3307" s="3" t="s">
        <v>127</v>
      </c>
      <c r="H3307" s="2" t="s">
        <v>22</v>
      </c>
      <c r="I3307" s="2" t="s">
        <v>7127</v>
      </c>
      <c r="J3307" s="3" t="str">
        <f>HYPERLINK("https://www.boe.es/gazeta/dias/1833/12/28/pdfs/GMD-1833-166.pdf#page=5","Abrir facsímil")</f>
        <v>Abrir facsímil</v>
      </c>
      <c r="K3307" s="3" t="s">
        <v>24</v>
      </c>
    </row>
    <row r="3308" spans="1:11" ht="42" customHeight="1">
      <c r="A3308" s="2" t="s">
        <v>7128</v>
      </c>
      <c r="B3308" s="2" t="s">
        <v>7128</v>
      </c>
      <c r="C3308" s="2" t="s">
        <v>26</v>
      </c>
      <c r="D3308" s="2" t="s">
        <v>18</v>
      </c>
      <c r="E3308" s="5" t="s">
        <v>1138</v>
      </c>
      <c r="F3308" s="3" t="s">
        <v>1139</v>
      </c>
      <c r="G3308" s="3" t="s">
        <v>21</v>
      </c>
      <c r="H3308" s="2" t="s">
        <v>22</v>
      </c>
      <c r="I3308" s="2" t="s">
        <v>7129</v>
      </c>
      <c r="J3308" s="3" t="str">
        <f>HYPERLINK("https://www.boe.es/gazeta/dias/1833/10/26/pdfs/GMD-1833-132.pdf#page=4","Abrir facsímil")</f>
        <v>Abrir facsímil</v>
      </c>
      <c r="K3308" s="3" t="s">
        <v>24</v>
      </c>
    </row>
    <row r="3309" spans="1:11" ht="42" customHeight="1">
      <c r="A3309" s="2" t="s">
        <v>7130</v>
      </c>
      <c r="B3309" s="2" t="s">
        <v>7130</v>
      </c>
      <c r="C3309" s="2" t="s">
        <v>33</v>
      </c>
      <c r="D3309" s="2" t="s">
        <v>34</v>
      </c>
      <c r="E3309" s="5" t="s">
        <v>558</v>
      </c>
      <c r="F3309" s="3" t="s">
        <v>559</v>
      </c>
      <c r="G3309" s="3" t="s">
        <v>56</v>
      </c>
      <c r="H3309" s="2" t="s">
        <v>22</v>
      </c>
      <c r="I3309" s="2" t="s">
        <v>7131</v>
      </c>
      <c r="J3309" s="3" t="str">
        <f>HYPERLINK("https://www.boe.es/gazeta/dias/1833/07/16/pdfs/GMD-1833-86.pdf#page=1","Abrir facsímil")</f>
        <v>Abrir facsímil</v>
      </c>
      <c r="K3309" s="3" t="s">
        <v>24</v>
      </c>
    </row>
    <row r="3310" spans="1:11" ht="42" customHeight="1">
      <c r="A3310" s="2" t="s">
        <v>7132</v>
      </c>
      <c r="B3310" s="2" t="s">
        <v>7132</v>
      </c>
      <c r="C3310" s="2" t="s">
        <v>17</v>
      </c>
      <c r="D3310" s="2" t="s">
        <v>18</v>
      </c>
      <c r="E3310" s="5" t="s">
        <v>303</v>
      </c>
      <c r="F3310" s="3" t="s">
        <v>304</v>
      </c>
      <c r="G3310" s="3" t="s">
        <v>37</v>
      </c>
      <c r="H3310" s="2" t="s">
        <v>22</v>
      </c>
      <c r="I3310" s="2" t="s">
        <v>7133</v>
      </c>
      <c r="J3310" s="3" t="str">
        <f>HYPERLINK("https://www.boe.es/gazeta/dias/1833/07/23/pdfs/GMD-1833-89.pdf#page=2","Abrir facsímil")</f>
        <v>Abrir facsímil</v>
      </c>
      <c r="K3310" s="3" t="s">
        <v>24</v>
      </c>
    </row>
    <row r="3311" spans="1:11" ht="42" customHeight="1">
      <c r="A3311" s="2" t="s">
        <v>7134</v>
      </c>
      <c r="B3311" s="2" t="s">
        <v>7134</v>
      </c>
      <c r="C3311" s="2" t="s">
        <v>33</v>
      </c>
      <c r="D3311" s="2" t="s">
        <v>34</v>
      </c>
      <c r="E3311" s="5" t="s">
        <v>739</v>
      </c>
      <c r="F3311" s="3" t="s">
        <v>740</v>
      </c>
      <c r="G3311" s="3" t="s">
        <v>56</v>
      </c>
      <c r="H3311" s="2" t="s">
        <v>22</v>
      </c>
      <c r="I3311" s="2" t="s">
        <v>7135</v>
      </c>
      <c r="J3311" s="3" t="str">
        <f>HYPERLINK("https://www.boe.es/gazeta/dias/1833/07/06/pdfs/GMD-1833-82.pdf#page=1","Abrir facsímil")</f>
        <v>Abrir facsímil</v>
      </c>
      <c r="K3311" s="3" t="s">
        <v>24</v>
      </c>
    </row>
    <row r="3312" spans="1:11" ht="42" customHeight="1">
      <c r="A3312" s="2" t="s">
        <v>7136</v>
      </c>
      <c r="B3312" s="2" t="s">
        <v>7136</v>
      </c>
      <c r="C3312" s="2" t="s">
        <v>131</v>
      </c>
      <c r="D3312" s="2" t="s">
        <v>18</v>
      </c>
      <c r="E3312" s="5" t="s">
        <v>2509</v>
      </c>
      <c r="F3312" s="3" t="s">
        <v>2510</v>
      </c>
      <c r="G3312" s="3" t="s">
        <v>21</v>
      </c>
      <c r="H3312" s="2" t="s">
        <v>22</v>
      </c>
      <c r="I3312" s="2" t="s">
        <v>7137</v>
      </c>
      <c r="J3312" s="3" t="str">
        <f>HYPERLINK("https://www.boe.es/gazeta/dias/1833/06/15/pdfs/GMD-1833-73.pdf#page=4","Abrir facsímil")</f>
        <v>Abrir facsímil</v>
      </c>
      <c r="K3312" s="3" t="s">
        <v>24</v>
      </c>
    </row>
    <row r="3313" spans="1:11" ht="42" customHeight="1">
      <c r="A3313" s="2" t="s">
        <v>7138</v>
      </c>
      <c r="B3313" s="2" t="s">
        <v>7139</v>
      </c>
      <c r="C3313" s="2" t="s">
        <v>49</v>
      </c>
      <c r="D3313" s="2" t="s">
        <v>50</v>
      </c>
      <c r="E3313" s="5" t="s">
        <v>259</v>
      </c>
      <c r="F3313" s="3" t="s">
        <v>260</v>
      </c>
      <c r="G3313" s="3" t="s">
        <v>56</v>
      </c>
      <c r="H3313" s="2" t="s">
        <v>22</v>
      </c>
      <c r="I3313" s="2" t="s">
        <v>7140</v>
      </c>
      <c r="J3313" s="3" t="str">
        <f>HYPERLINK("https://www.boe.es/gazeta/dias/1833/02/26/pdfs/GMD-1833-25.pdf#page=1","Abrir facsímil")</f>
        <v>Abrir facsímil</v>
      </c>
      <c r="K3313" s="3" t="s">
        <v>24</v>
      </c>
    </row>
    <row r="3314" spans="1:11" ht="42" customHeight="1">
      <c r="A3314" s="2" t="s">
        <v>7141</v>
      </c>
      <c r="B3314" s="2" t="s">
        <v>7142</v>
      </c>
      <c r="C3314" s="2" t="s">
        <v>33</v>
      </c>
      <c r="D3314" s="2" t="s">
        <v>34</v>
      </c>
      <c r="E3314" s="5" t="s">
        <v>623</v>
      </c>
      <c r="F3314" s="3" t="s">
        <v>624</v>
      </c>
      <c r="G3314" s="3" t="s">
        <v>127</v>
      </c>
      <c r="H3314" s="2" t="s">
        <v>22</v>
      </c>
      <c r="I3314" s="2" t="s">
        <v>7143</v>
      </c>
      <c r="J3314" s="3" t="str">
        <f>HYPERLINK("https://www.boe.es/gazeta/dias/1833/09/17/pdfs/GMD-1833-113.pdf#page=5","Abrir facsímil")</f>
        <v>Abrir facsímil</v>
      </c>
      <c r="K3314" s="3" t="s">
        <v>24</v>
      </c>
    </row>
    <row r="3315" spans="1:11" ht="42" customHeight="1">
      <c r="A3315" s="2" t="s">
        <v>7144</v>
      </c>
      <c r="B3315" s="2" t="s">
        <v>7145</v>
      </c>
      <c r="C3315" s="2" t="s">
        <v>131</v>
      </c>
      <c r="D3315" s="2" t="s">
        <v>18</v>
      </c>
      <c r="E3315" s="5" t="s">
        <v>399</v>
      </c>
      <c r="F3315" s="3" t="s">
        <v>400</v>
      </c>
      <c r="G3315" s="3" t="s">
        <v>21</v>
      </c>
      <c r="H3315" s="2" t="s">
        <v>22</v>
      </c>
      <c r="I3315" s="2" t="s">
        <v>7146</v>
      </c>
      <c r="J3315" s="3" t="str">
        <f>HYPERLINK("https://www.boe.es/gazeta/dias/1833/05/18/pdfs/GMD-1833-61.pdf#page=4","Abrir facsímil")</f>
        <v>Abrir facsímil</v>
      </c>
      <c r="K3315" s="3" t="s">
        <v>24</v>
      </c>
    </row>
    <row r="3316" spans="1:11" ht="42" customHeight="1">
      <c r="A3316" s="2" t="s">
        <v>7147</v>
      </c>
      <c r="B3316" s="2" t="s">
        <v>7148</v>
      </c>
      <c r="C3316" s="2" t="s">
        <v>49</v>
      </c>
      <c r="D3316" s="2" t="s">
        <v>50</v>
      </c>
      <c r="E3316" s="5" t="s">
        <v>377</v>
      </c>
      <c r="F3316" s="3" t="s">
        <v>378</v>
      </c>
      <c r="G3316" s="3" t="s">
        <v>37</v>
      </c>
      <c r="H3316" s="2" t="s">
        <v>22</v>
      </c>
      <c r="I3316" s="2" t="s">
        <v>7149</v>
      </c>
      <c r="J3316" s="3" t="str">
        <f>HYPERLINK("https://www.boe.es/gazeta/dias/1833/02/05/pdfs/GMD-1833-16.pdf#page=2","Abrir facsímil")</f>
        <v>Abrir facsímil</v>
      </c>
      <c r="K3316" s="3" t="s">
        <v>24</v>
      </c>
    </row>
    <row r="3317" spans="1:11" ht="42" customHeight="1">
      <c r="A3317" s="2" t="s">
        <v>7150</v>
      </c>
      <c r="B3317" s="2" t="s">
        <v>7151</v>
      </c>
      <c r="C3317" s="2" t="s">
        <v>49</v>
      </c>
      <c r="D3317" s="2" t="s">
        <v>50</v>
      </c>
      <c r="E3317" s="5" t="s">
        <v>1765</v>
      </c>
      <c r="F3317" s="3" t="s">
        <v>1766</v>
      </c>
      <c r="G3317" s="3" t="s">
        <v>56</v>
      </c>
      <c r="H3317" s="2" t="s">
        <v>22</v>
      </c>
      <c r="I3317" s="2" t="s">
        <v>7152</v>
      </c>
      <c r="J3317" s="3" t="str">
        <f>HYPERLINK("https://www.boe.es/gazeta/dias/1833/01/10/pdfs/GMD-1833-5.pdf#page=1","Abrir facsímil")</f>
        <v>Abrir facsímil</v>
      </c>
      <c r="K3317" s="3" t="s">
        <v>24</v>
      </c>
    </row>
    <row r="3318" spans="1:11" ht="42" customHeight="1">
      <c r="A3318" s="2" t="s">
        <v>7153</v>
      </c>
      <c r="B3318" s="2" t="s">
        <v>7154</v>
      </c>
      <c r="C3318" s="2" t="s">
        <v>49</v>
      </c>
      <c r="D3318" s="2" t="s">
        <v>50</v>
      </c>
      <c r="E3318" s="5" t="s">
        <v>1411</v>
      </c>
      <c r="F3318" s="3" t="s">
        <v>1412</v>
      </c>
      <c r="G3318" s="3" t="s">
        <v>21</v>
      </c>
      <c r="H3318" s="2" t="s">
        <v>22</v>
      </c>
      <c r="I3318" s="2" t="s">
        <v>7155</v>
      </c>
      <c r="J3318" s="3" t="str">
        <f>HYPERLINK("https://www.boe.es/gazeta/dias/1833/03/05/pdfs/GMD-1833-28.pdf#page=4","Abrir facsímil")</f>
        <v>Abrir facsímil</v>
      </c>
      <c r="K3318" s="3" t="s">
        <v>24</v>
      </c>
    </row>
    <row r="3319" spans="1:11" ht="42" customHeight="1">
      <c r="A3319" s="2" t="s">
        <v>7156</v>
      </c>
      <c r="B3319" s="2" t="s">
        <v>7157</v>
      </c>
      <c r="C3319" s="2" t="s">
        <v>33</v>
      </c>
      <c r="D3319" s="2" t="s">
        <v>34</v>
      </c>
      <c r="E3319" s="5" t="s">
        <v>72</v>
      </c>
      <c r="F3319" s="3" t="s">
        <v>73</v>
      </c>
      <c r="G3319" s="3" t="s">
        <v>74</v>
      </c>
      <c r="H3319" s="2" t="s">
        <v>22</v>
      </c>
      <c r="I3319" s="2" t="s">
        <v>7158</v>
      </c>
      <c r="J3319" s="3" t="str">
        <f>HYPERLINK("https://www.boe.es/gazeta/dias/1833/11/26/pdfs/GMD-1833-150.pdf#page=4","Abrir facsímil")</f>
        <v>Abrir facsímil</v>
      </c>
      <c r="K3319" s="3" t="s">
        <v>24</v>
      </c>
    </row>
    <row r="3320" spans="1:11" ht="42" customHeight="1">
      <c r="A3320" s="2" t="s">
        <v>7159</v>
      </c>
      <c r="B3320" s="2" t="s">
        <v>7160</v>
      </c>
      <c r="C3320" s="2" t="s">
        <v>33</v>
      </c>
      <c r="D3320" s="2" t="s">
        <v>34</v>
      </c>
      <c r="E3320" s="5" t="s">
        <v>202</v>
      </c>
      <c r="F3320" s="3" t="s">
        <v>203</v>
      </c>
      <c r="G3320" s="3" t="s">
        <v>21</v>
      </c>
      <c r="H3320" s="2" t="s">
        <v>38</v>
      </c>
      <c r="I3320" s="2" t="s">
        <v>7161</v>
      </c>
      <c r="J3320" s="3" t="str">
        <f>HYPERLINK("https://www.boe.es/gazeta/dias/1833/05/14/pdfs/GMD-1833-59.pdf#page=4","Abrir facsímil")</f>
        <v>Abrir facsímil</v>
      </c>
      <c r="K3320" s="3" t="s">
        <v>40</v>
      </c>
    </row>
    <row r="3321" spans="1:11" ht="42" customHeight="1">
      <c r="A3321" s="2" t="s">
        <v>7162</v>
      </c>
      <c r="B3321" s="2" t="s">
        <v>7163</v>
      </c>
      <c r="C3321" s="2" t="s">
        <v>297</v>
      </c>
      <c r="D3321" s="2" t="s">
        <v>18</v>
      </c>
      <c r="E3321" s="5" t="s">
        <v>3587</v>
      </c>
      <c r="F3321" s="3" t="s">
        <v>3588</v>
      </c>
      <c r="G3321" s="3" t="s">
        <v>21</v>
      </c>
      <c r="H3321" s="2" t="s">
        <v>22</v>
      </c>
      <c r="I3321" s="2" t="s">
        <v>7164</v>
      </c>
      <c r="J3321" s="3" t="str">
        <f>HYPERLINK("https://www.boe.es/gazeta/dias/1833/01/17/pdfs/GMD-1833-8.pdf#page=4","Abrir facsímil")</f>
        <v>Abrir facsímil</v>
      </c>
      <c r="K3321" s="3" t="s">
        <v>24</v>
      </c>
    </row>
    <row r="3322" spans="1:11" ht="42" customHeight="1">
      <c r="A3322" s="2" t="s">
        <v>7165</v>
      </c>
      <c r="B3322" s="2" t="s">
        <v>7166</v>
      </c>
      <c r="C3322" s="2" t="s">
        <v>49</v>
      </c>
      <c r="D3322" s="2" t="s">
        <v>50</v>
      </c>
      <c r="E3322" s="5" t="s">
        <v>259</v>
      </c>
      <c r="F3322" s="3" t="s">
        <v>260</v>
      </c>
      <c r="G3322" s="3" t="s">
        <v>21</v>
      </c>
      <c r="H3322" s="2" t="s">
        <v>22</v>
      </c>
      <c r="I3322" s="2" t="s">
        <v>7167</v>
      </c>
      <c r="J3322" s="3" t="str">
        <f>HYPERLINK("https://www.boe.es/gazeta/dias/1833/02/26/pdfs/GMD-1833-25.pdf#page=4","Abrir facsímil")</f>
        <v>Abrir facsímil</v>
      </c>
      <c r="K3322" s="3" t="s">
        <v>24</v>
      </c>
    </row>
    <row r="3323" spans="1:11" ht="42" customHeight="1">
      <c r="A3323" s="2" t="s">
        <v>7168</v>
      </c>
      <c r="B3323" s="2" t="s">
        <v>7169</v>
      </c>
      <c r="C3323" s="2" t="s">
        <v>33</v>
      </c>
      <c r="D3323" s="2" t="s">
        <v>191</v>
      </c>
      <c r="E3323" s="5" t="s">
        <v>192</v>
      </c>
      <c r="F3323" s="3" t="s">
        <v>193</v>
      </c>
      <c r="G3323" s="3" t="s">
        <v>56</v>
      </c>
      <c r="H3323" s="2" t="s">
        <v>22</v>
      </c>
      <c r="I3323" s="2" t="s">
        <v>7170</v>
      </c>
      <c r="J3323" s="3" t="str">
        <f>HYPERLINK("https://www.boe.es/gazeta/dias/1833/12/14/pdfs/GMD-1833-160E.pdf#page=1","Abrir facsímil")</f>
        <v>Abrir facsímil</v>
      </c>
      <c r="K3323" s="3" t="s">
        <v>24</v>
      </c>
    </row>
    <row r="3324" spans="1:11" ht="42" customHeight="1">
      <c r="A3324" s="2" t="s">
        <v>7171</v>
      </c>
      <c r="B3324" s="2" t="s">
        <v>7172</v>
      </c>
      <c r="C3324" s="2" t="s">
        <v>33</v>
      </c>
      <c r="D3324" s="2" t="s">
        <v>34</v>
      </c>
      <c r="E3324" s="5" t="s">
        <v>192</v>
      </c>
      <c r="F3324" s="3" t="s">
        <v>218</v>
      </c>
      <c r="G3324" s="3" t="s">
        <v>127</v>
      </c>
      <c r="H3324" s="2" t="s">
        <v>22</v>
      </c>
      <c r="I3324" s="2" t="s">
        <v>7173</v>
      </c>
      <c r="J3324" s="3" t="str">
        <f>HYPERLINK("https://www.boe.es/gazeta/dias/1833/12/14/pdfs/GMD-1833-159.pdf#page=5","Abrir facsímil")</f>
        <v>Abrir facsímil</v>
      </c>
      <c r="K3324" s="3" t="s">
        <v>24</v>
      </c>
    </row>
    <row r="3325" spans="1:11" ht="42" customHeight="1">
      <c r="A3325" s="2" t="s">
        <v>7174</v>
      </c>
      <c r="B3325" s="2" t="s">
        <v>7174</v>
      </c>
      <c r="C3325" s="2" t="s">
        <v>33</v>
      </c>
      <c r="D3325" s="2" t="s">
        <v>34</v>
      </c>
      <c r="E3325" s="5" t="s">
        <v>623</v>
      </c>
      <c r="F3325" s="3" t="s">
        <v>624</v>
      </c>
      <c r="G3325" s="3" t="s">
        <v>21</v>
      </c>
      <c r="H3325" s="2" t="s">
        <v>22</v>
      </c>
      <c r="I3325" s="2" t="s">
        <v>7175</v>
      </c>
      <c r="J3325" s="3" t="str">
        <f>HYPERLINK("https://www.boe.es/gazeta/dias/1833/09/17/pdfs/GMD-1833-113.pdf#page=4","Abrir facsímil")</f>
        <v>Abrir facsímil</v>
      </c>
      <c r="K3325" s="3" t="s">
        <v>24</v>
      </c>
    </row>
    <row r="3326" spans="1:11" ht="42" customHeight="1">
      <c r="A3326" s="2" t="s">
        <v>7176</v>
      </c>
      <c r="B3326" s="2" t="s">
        <v>7177</v>
      </c>
      <c r="C3326" s="2" t="s">
        <v>33</v>
      </c>
      <c r="D3326" s="2" t="s">
        <v>34</v>
      </c>
      <c r="E3326" s="5" t="s">
        <v>208</v>
      </c>
      <c r="F3326" s="3" t="s">
        <v>209</v>
      </c>
      <c r="G3326" s="3" t="s">
        <v>21</v>
      </c>
      <c r="H3326" s="2" t="s">
        <v>22</v>
      </c>
      <c r="I3326" s="2" t="s">
        <v>7178</v>
      </c>
      <c r="J3326" s="3" t="str">
        <f>HYPERLINK("https://www.boe.es/gazeta/dias/1833/01/01/pdfs/GMD-1833-1.pdf#page=4","Abrir facsímil")</f>
        <v>Abrir facsímil</v>
      </c>
      <c r="K3326" s="3" t="s">
        <v>24</v>
      </c>
    </row>
    <row r="3327" spans="1:11" ht="42" customHeight="1">
      <c r="A3327" s="2" t="s">
        <v>7179</v>
      </c>
      <c r="B3327" s="2" t="s">
        <v>7179</v>
      </c>
      <c r="C3327" s="2" t="s">
        <v>26</v>
      </c>
      <c r="D3327" s="2" t="s">
        <v>18</v>
      </c>
      <c r="E3327" s="5" t="s">
        <v>780</v>
      </c>
      <c r="F3327" s="3" t="s">
        <v>781</v>
      </c>
      <c r="G3327" s="3" t="s">
        <v>89</v>
      </c>
      <c r="H3327" s="2" t="s">
        <v>22</v>
      </c>
      <c r="I3327" s="2" t="s">
        <v>7180</v>
      </c>
      <c r="J3327" s="3" t="str">
        <f>HYPERLINK("https://www.boe.es/gazeta/dias/1833/03/07/pdfs/GMD-1833-29.pdf#page=3","Abrir facsímil")</f>
        <v>Abrir facsímil</v>
      </c>
      <c r="K3327" s="3" t="s">
        <v>24</v>
      </c>
    </row>
    <row r="3328" spans="1:11" ht="42" customHeight="1">
      <c r="A3328" s="2" t="s">
        <v>7181</v>
      </c>
      <c r="B3328" s="2" t="s">
        <v>7182</v>
      </c>
      <c r="C3328" s="2" t="s">
        <v>207</v>
      </c>
      <c r="D3328" s="2" t="s">
        <v>18</v>
      </c>
      <c r="E3328" s="5" t="s">
        <v>43</v>
      </c>
      <c r="F3328" s="3" t="s">
        <v>44</v>
      </c>
      <c r="G3328" s="3" t="s">
        <v>664</v>
      </c>
      <c r="H3328" s="2" t="s">
        <v>22</v>
      </c>
      <c r="I3328" s="2" t="s">
        <v>7183</v>
      </c>
      <c r="J3328" s="3" t="str">
        <f>HYPERLINK("https://www.boe.es/gazeta/dias/1833/12/07/pdfs/GMD-1833-156.pdf#page=8","Abrir facsímil")</f>
        <v>Abrir facsímil</v>
      </c>
      <c r="K3328" s="3" t="s">
        <v>24</v>
      </c>
    </row>
    <row r="3329" spans="1:11" ht="42" customHeight="1">
      <c r="A3329" s="2" t="s">
        <v>7184</v>
      </c>
      <c r="B3329" s="2" t="s">
        <v>7185</v>
      </c>
      <c r="C3329" s="2" t="s">
        <v>33</v>
      </c>
      <c r="D3329" s="2" t="s">
        <v>34</v>
      </c>
      <c r="E3329" s="5" t="s">
        <v>566</v>
      </c>
      <c r="F3329" s="3" t="s">
        <v>567</v>
      </c>
      <c r="G3329" s="3" t="s">
        <v>56</v>
      </c>
      <c r="H3329" s="2" t="s">
        <v>22</v>
      </c>
      <c r="I3329" s="2" t="s">
        <v>7186</v>
      </c>
      <c r="J3329" s="3" t="str">
        <f>HYPERLINK("https://www.boe.es/gazeta/dias/1833/07/30/pdfs/GMD-1833-92.pdf#page=1","Abrir facsímil")</f>
        <v>Abrir facsímil</v>
      </c>
      <c r="K3329" s="3" t="s">
        <v>24</v>
      </c>
    </row>
    <row r="3330" spans="1:11" ht="42" customHeight="1">
      <c r="A3330" s="2" t="s">
        <v>7187</v>
      </c>
      <c r="B3330" s="2" t="s">
        <v>7188</v>
      </c>
      <c r="C3330" s="2" t="s">
        <v>33</v>
      </c>
      <c r="D3330" s="2" t="s">
        <v>34</v>
      </c>
      <c r="E3330" s="5" t="s">
        <v>958</v>
      </c>
      <c r="F3330" s="3" t="s">
        <v>959</v>
      </c>
      <c r="G3330" s="3" t="s">
        <v>960</v>
      </c>
      <c r="H3330" s="2" t="s">
        <v>22</v>
      </c>
      <c r="I3330" s="2" t="s">
        <v>7189</v>
      </c>
      <c r="J3330" s="3" t="str">
        <f>HYPERLINK("https://www.boe.es/gazeta/dias/1833/12/03/pdfs/GMD-1833-154.pdf#page=4","Abrir facsímil")</f>
        <v>Abrir facsímil</v>
      </c>
      <c r="K3330" s="3" t="s">
        <v>24</v>
      </c>
    </row>
    <row r="3331" spans="1:11" ht="42" customHeight="1">
      <c r="A3331" s="2" t="s">
        <v>7190</v>
      </c>
      <c r="B3331" s="2" t="s">
        <v>7190</v>
      </c>
      <c r="C3331" s="2" t="s">
        <v>49</v>
      </c>
      <c r="D3331" s="2" t="s">
        <v>50</v>
      </c>
      <c r="E3331" s="5" t="s">
        <v>72</v>
      </c>
      <c r="F3331" s="3" t="s">
        <v>73</v>
      </c>
      <c r="G3331" s="3" t="s">
        <v>89</v>
      </c>
      <c r="H3331" s="2" t="s">
        <v>22</v>
      </c>
      <c r="I3331" s="2" t="s">
        <v>7191</v>
      </c>
      <c r="J3331" s="3" t="str">
        <f>HYPERLINK("https://www.boe.es/gazeta/dias/1833/11/26/pdfs/GMD-1833-150.pdf#page=3","Abrir facsímil")</f>
        <v>Abrir facsímil</v>
      </c>
      <c r="K3331" s="3" t="s">
        <v>24</v>
      </c>
    </row>
    <row r="3332" spans="1:11" ht="42" customHeight="1">
      <c r="A3332" s="2" t="s">
        <v>7192</v>
      </c>
      <c r="B3332" s="2" t="s">
        <v>7192</v>
      </c>
      <c r="C3332" s="2" t="s">
        <v>33</v>
      </c>
      <c r="D3332" s="2" t="s">
        <v>34</v>
      </c>
      <c r="E3332" s="5" t="s">
        <v>251</v>
      </c>
      <c r="F3332" s="3" t="s">
        <v>252</v>
      </c>
      <c r="G3332" s="3" t="s">
        <v>37</v>
      </c>
      <c r="H3332" s="2" t="s">
        <v>22</v>
      </c>
      <c r="I3332" s="2" t="s">
        <v>7193</v>
      </c>
      <c r="J3332" s="3" t="str">
        <f>HYPERLINK("https://www.boe.es/gazeta/dias/1833/06/08/pdfs/GMD-1833-70.pdf#page=2","Abrir facsímil")</f>
        <v>Abrir facsímil</v>
      </c>
      <c r="K3332" s="3" t="s">
        <v>24</v>
      </c>
    </row>
    <row r="3333" spans="1:11" ht="42" customHeight="1">
      <c r="A3333" s="2" t="s">
        <v>7194</v>
      </c>
      <c r="B3333" s="2" t="s">
        <v>7194</v>
      </c>
      <c r="C3333" s="2" t="s">
        <v>33</v>
      </c>
      <c r="D3333" s="2" t="s">
        <v>34</v>
      </c>
      <c r="E3333" s="5" t="s">
        <v>394</v>
      </c>
      <c r="F3333" s="3" t="s">
        <v>395</v>
      </c>
      <c r="G3333" s="3" t="s">
        <v>396</v>
      </c>
      <c r="H3333" s="2" t="s">
        <v>22</v>
      </c>
      <c r="I3333" s="2" t="s">
        <v>7195</v>
      </c>
      <c r="J3333" s="3" t="str">
        <f>HYPERLINK("https://www.boe.es/gazeta/dias/1833/05/30/pdfs/GMD-1833-66.pdf#page=2","Abrir facsímil")</f>
        <v>Abrir facsímil</v>
      </c>
      <c r="K3333" s="3" t="s">
        <v>24</v>
      </c>
    </row>
    <row r="3334" spans="1:11" ht="42" customHeight="1">
      <c r="A3334" s="2" t="s">
        <v>7196</v>
      </c>
      <c r="B3334" s="2" t="s">
        <v>7196</v>
      </c>
      <c r="C3334" s="2" t="s">
        <v>33</v>
      </c>
      <c r="D3334" s="2" t="s">
        <v>34</v>
      </c>
      <c r="E3334" s="5" t="s">
        <v>364</v>
      </c>
      <c r="F3334" s="3" t="s">
        <v>365</v>
      </c>
      <c r="G3334" s="3" t="s">
        <v>21</v>
      </c>
      <c r="H3334" s="2" t="s">
        <v>22</v>
      </c>
      <c r="I3334" s="2" t="s">
        <v>7197</v>
      </c>
      <c r="J3334" s="3" t="str">
        <f>HYPERLINK("https://www.boe.es/gazeta/dias/1833/11/07/pdfs/GMD-1833-139.pdf#page=4","Abrir facsímil")</f>
        <v>Abrir facsímil</v>
      </c>
      <c r="K3334" s="3" t="s">
        <v>24</v>
      </c>
    </row>
    <row r="3335" spans="1:11" ht="42" customHeight="1">
      <c r="A3335" s="2" t="s">
        <v>7198</v>
      </c>
      <c r="B3335" s="2" t="s">
        <v>7198</v>
      </c>
      <c r="C3335" s="2" t="s">
        <v>49</v>
      </c>
      <c r="D3335" s="2" t="s">
        <v>50</v>
      </c>
      <c r="E3335" s="5" t="s">
        <v>566</v>
      </c>
      <c r="F3335" s="3" t="s">
        <v>567</v>
      </c>
      <c r="G3335" s="3" t="s">
        <v>21</v>
      </c>
      <c r="H3335" s="2" t="s">
        <v>22</v>
      </c>
      <c r="I3335" s="2" t="s">
        <v>7199</v>
      </c>
      <c r="J3335" s="3" t="str">
        <f>HYPERLINK("https://www.boe.es/gazeta/dias/1833/07/30/pdfs/GMD-1833-92.pdf#page=4","Abrir facsímil")</f>
        <v>Abrir facsímil</v>
      </c>
      <c r="K3335" s="3" t="s">
        <v>24</v>
      </c>
    </row>
    <row r="3336" spans="1:11" ht="42" customHeight="1">
      <c r="A3336" s="2" t="s">
        <v>7200</v>
      </c>
      <c r="B3336" s="2" t="s">
        <v>7200</v>
      </c>
      <c r="C3336" s="2" t="s">
        <v>26</v>
      </c>
      <c r="D3336" s="2" t="s">
        <v>18</v>
      </c>
      <c r="E3336" s="5" t="s">
        <v>182</v>
      </c>
      <c r="F3336" s="3" t="s">
        <v>183</v>
      </c>
      <c r="G3336" s="3" t="s">
        <v>89</v>
      </c>
      <c r="H3336" s="2" t="s">
        <v>22</v>
      </c>
      <c r="I3336" s="2" t="s">
        <v>7201</v>
      </c>
      <c r="J3336" s="3" t="str">
        <f>HYPERLINK("https://www.boe.es/gazeta/dias/1833/02/12/pdfs/GMD-1833-19.pdf#page=3","Abrir facsímil")</f>
        <v>Abrir facsímil</v>
      </c>
      <c r="K3336" s="3" t="s">
        <v>24</v>
      </c>
    </row>
    <row r="3337" spans="1:11" ht="42" customHeight="1">
      <c r="A3337" s="2" t="s">
        <v>7202</v>
      </c>
      <c r="B3337" s="2" t="s">
        <v>7203</v>
      </c>
      <c r="C3337" s="2" t="s">
        <v>26</v>
      </c>
      <c r="D3337" s="2" t="s">
        <v>18</v>
      </c>
      <c r="E3337" s="5" t="s">
        <v>1582</v>
      </c>
      <c r="F3337" s="3" t="s">
        <v>1583</v>
      </c>
      <c r="G3337" s="3" t="s">
        <v>21</v>
      </c>
      <c r="H3337" s="2" t="s">
        <v>22</v>
      </c>
      <c r="I3337" s="2" t="s">
        <v>7204</v>
      </c>
      <c r="J3337" s="3" t="str">
        <f>HYPERLINK("https://www.boe.es/gazeta/dias/1833/03/19/pdfs/GMD-1833-34.pdf#page=4","Abrir facsímil")</f>
        <v>Abrir facsímil</v>
      </c>
      <c r="K3337" s="3" t="s">
        <v>24</v>
      </c>
    </row>
    <row r="3338" spans="1:11" ht="42" customHeight="1">
      <c r="A3338" s="2" t="s">
        <v>7205</v>
      </c>
      <c r="B3338" s="2" t="s">
        <v>7206</v>
      </c>
      <c r="C3338" s="2" t="s">
        <v>49</v>
      </c>
      <c r="D3338" s="2" t="s">
        <v>50</v>
      </c>
      <c r="E3338" s="5" t="s">
        <v>1411</v>
      </c>
      <c r="F3338" s="3" t="s">
        <v>1412</v>
      </c>
      <c r="G3338" s="3" t="s">
        <v>21</v>
      </c>
      <c r="H3338" s="2" t="s">
        <v>22</v>
      </c>
      <c r="I3338" s="2" t="s">
        <v>7207</v>
      </c>
      <c r="J3338" s="3" t="str">
        <f>HYPERLINK("https://www.boe.es/gazeta/dias/1833/03/05/pdfs/GMD-1833-28.pdf#page=4","Abrir facsímil")</f>
        <v>Abrir facsímil</v>
      </c>
      <c r="K3338" s="3" t="s">
        <v>24</v>
      </c>
    </row>
    <row r="3339" spans="1:11" ht="42" customHeight="1">
      <c r="A3339" s="2" t="s">
        <v>7208</v>
      </c>
      <c r="B3339" s="2" t="s">
        <v>7208</v>
      </c>
      <c r="C3339" s="2" t="s">
        <v>33</v>
      </c>
      <c r="D3339" s="2" t="s">
        <v>34</v>
      </c>
      <c r="E3339" s="5" t="s">
        <v>520</v>
      </c>
      <c r="F3339" s="3" t="s">
        <v>521</v>
      </c>
      <c r="G3339" s="3" t="s">
        <v>89</v>
      </c>
      <c r="H3339" s="2" t="s">
        <v>22</v>
      </c>
      <c r="I3339" s="2" t="s">
        <v>7209</v>
      </c>
      <c r="J3339" s="3" t="str">
        <f>HYPERLINK("https://www.boe.es/gazeta/dias/1833/04/11/pdfs/GMD-1833-45.pdf#page=3","Abrir facsímil")</f>
        <v>Abrir facsímil</v>
      </c>
      <c r="K3339" s="3" t="s">
        <v>24</v>
      </c>
    </row>
    <row r="3340" spans="1:11" ht="42" customHeight="1">
      <c r="A3340" s="2" t="s">
        <v>7210</v>
      </c>
      <c r="B3340" s="2" t="s">
        <v>7210</v>
      </c>
      <c r="C3340" s="2" t="s">
        <v>26</v>
      </c>
      <c r="D3340" s="2" t="s">
        <v>18</v>
      </c>
      <c r="E3340" s="5" t="s">
        <v>137</v>
      </c>
      <c r="F3340" s="3" t="s">
        <v>138</v>
      </c>
      <c r="G3340" s="3" t="s">
        <v>89</v>
      </c>
      <c r="H3340" s="2" t="s">
        <v>22</v>
      </c>
      <c r="I3340" s="2" t="s">
        <v>7211</v>
      </c>
      <c r="J3340" s="3" t="str">
        <f>HYPERLINK("https://www.boe.es/gazeta/dias/1833/03/12/pdfs/GMD-1833-31.pdf#page=3","Abrir facsímil")</f>
        <v>Abrir facsímil</v>
      </c>
      <c r="K3340" s="3" t="s">
        <v>24</v>
      </c>
    </row>
    <row r="3341" spans="1:11" ht="42" customHeight="1">
      <c r="A3341" s="2" t="s">
        <v>7212</v>
      </c>
      <c r="B3341" s="2" t="s">
        <v>7212</v>
      </c>
      <c r="C3341" s="2" t="s">
        <v>17</v>
      </c>
      <c r="D3341" s="2" t="s">
        <v>18</v>
      </c>
      <c r="E3341" s="5" t="s">
        <v>43</v>
      </c>
      <c r="F3341" s="3" t="s">
        <v>44</v>
      </c>
      <c r="G3341" s="3" t="s">
        <v>127</v>
      </c>
      <c r="H3341" s="2" t="s">
        <v>22</v>
      </c>
      <c r="I3341" s="2" t="s">
        <v>7213</v>
      </c>
      <c r="J3341" s="3" t="str">
        <f>HYPERLINK("https://www.boe.es/gazeta/dias/1833/12/07/pdfs/GMD-1833-156.pdf#page=5","Abrir facsímil")</f>
        <v>Abrir facsímil</v>
      </c>
      <c r="K3341" s="3" t="s">
        <v>24</v>
      </c>
    </row>
    <row r="3342" spans="1:11" ht="42" customHeight="1">
      <c r="A3342" s="2" t="s">
        <v>7214</v>
      </c>
      <c r="B3342" s="2" t="s">
        <v>7214</v>
      </c>
      <c r="C3342" s="2" t="s">
        <v>26</v>
      </c>
      <c r="D3342" s="2" t="s">
        <v>18</v>
      </c>
      <c r="E3342" s="5" t="s">
        <v>87</v>
      </c>
      <c r="F3342" s="3" t="s">
        <v>88</v>
      </c>
      <c r="G3342" s="3" t="s">
        <v>89</v>
      </c>
      <c r="H3342" s="2" t="s">
        <v>22</v>
      </c>
      <c r="I3342" s="2" t="s">
        <v>7215</v>
      </c>
      <c r="J3342" s="3" t="str">
        <f>HYPERLINK("https://www.boe.es/gazeta/dias/1833/04/20/pdfs/GMD-1833-49.pdf#page=3","Abrir facsímil")</f>
        <v>Abrir facsímil</v>
      </c>
      <c r="K3342" s="3" t="s">
        <v>24</v>
      </c>
    </row>
    <row r="3343" spans="1:11" ht="42" customHeight="1">
      <c r="A3343" s="2" t="s">
        <v>7216</v>
      </c>
      <c r="B3343" s="2" t="s">
        <v>7216</v>
      </c>
      <c r="C3343" s="2" t="s">
        <v>33</v>
      </c>
      <c r="D3343" s="2" t="s">
        <v>34</v>
      </c>
      <c r="E3343" s="5" t="s">
        <v>1882</v>
      </c>
      <c r="F3343" s="3" t="s">
        <v>1883</v>
      </c>
      <c r="G3343" s="3" t="s">
        <v>89</v>
      </c>
      <c r="H3343" s="2" t="s">
        <v>22</v>
      </c>
      <c r="I3343" s="2" t="s">
        <v>7217</v>
      </c>
      <c r="J3343" s="3" t="str">
        <f>HYPERLINK("https://www.boe.es/gazeta/dias/1833/04/16/pdfs/GMD-1833-47.pdf#page=3","Abrir facsímil")</f>
        <v>Abrir facsímil</v>
      </c>
      <c r="K3343" s="3" t="s">
        <v>24</v>
      </c>
    </row>
    <row r="3344" spans="1:11" ht="42" customHeight="1">
      <c r="A3344" s="2" t="s">
        <v>7218</v>
      </c>
      <c r="B3344" s="2" t="s">
        <v>7218</v>
      </c>
      <c r="C3344" s="2" t="s">
        <v>33</v>
      </c>
      <c r="D3344" s="2" t="s">
        <v>34</v>
      </c>
      <c r="E3344" s="5" t="s">
        <v>548</v>
      </c>
      <c r="F3344" s="3" t="s">
        <v>549</v>
      </c>
      <c r="G3344" s="3" t="s">
        <v>89</v>
      </c>
      <c r="H3344" s="2" t="s">
        <v>22</v>
      </c>
      <c r="I3344" s="2" t="s">
        <v>7219</v>
      </c>
      <c r="J3344" s="3" t="str">
        <f>HYPERLINK("https://www.boe.es/gazeta/dias/1833/06/22/pdfs/GMD-1833-76.pdf#page=3","Abrir facsímil")</f>
        <v>Abrir facsímil</v>
      </c>
      <c r="K3344" s="3" t="s">
        <v>24</v>
      </c>
    </row>
    <row r="3345" spans="1:11" ht="42" customHeight="1">
      <c r="A3345" s="2" t="s">
        <v>7220</v>
      </c>
      <c r="B3345" s="2" t="s">
        <v>7220</v>
      </c>
      <c r="C3345" s="2" t="s">
        <v>297</v>
      </c>
      <c r="D3345" s="2" t="s">
        <v>18</v>
      </c>
      <c r="E3345" s="5" t="s">
        <v>1138</v>
      </c>
      <c r="F3345" s="3" t="s">
        <v>1139</v>
      </c>
      <c r="G3345" s="3" t="s">
        <v>127</v>
      </c>
      <c r="H3345" s="2" t="s">
        <v>22</v>
      </c>
      <c r="I3345" s="2" t="s">
        <v>7221</v>
      </c>
      <c r="J3345" s="3" t="str">
        <f>HYPERLINK("https://www.boe.es/gazeta/dias/1833/10/26/pdfs/GMD-1833-132.pdf#page=5","Abrir facsímil")</f>
        <v>Abrir facsímil</v>
      </c>
      <c r="K3345" s="3" t="s">
        <v>24</v>
      </c>
    </row>
    <row r="3346" spans="1:11" ht="42" customHeight="1">
      <c r="A3346" s="2" t="s">
        <v>7222</v>
      </c>
      <c r="B3346" s="2" t="s">
        <v>7222</v>
      </c>
      <c r="C3346" s="2" t="s">
        <v>17</v>
      </c>
      <c r="D3346" s="2" t="s">
        <v>18</v>
      </c>
      <c r="E3346" s="5" t="s">
        <v>19</v>
      </c>
      <c r="F3346" s="3" t="s">
        <v>20</v>
      </c>
      <c r="G3346" s="3" t="s">
        <v>37</v>
      </c>
      <c r="H3346" s="2" t="s">
        <v>22</v>
      </c>
      <c r="I3346" s="2" t="s">
        <v>7223</v>
      </c>
      <c r="J3346" s="3" t="str">
        <f>HYPERLINK("https://www.boe.es/gazeta/dias/1833/09/07/pdfs/GMD-1833-109.pdf#page=2","Abrir facsímil")</f>
        <v>Abrir facsímil</v>
      </c>
      <c r="K3346" s="3" t="s">
        <v>24</v>
      </c>
    </row>
    <row r="3347" spans="1:11" ht="42" customHeight="1">
      <c r="A3347" s="2" t="s">
        <v>7222</v>
      </c>
      <c r="B3347" s="2" t="s">
        <v>7222</v>
      </c>
      <c r="C3347" s="2" t="s">
        <v>49</v>
      </c>
      <c r="D3347" s="2" t="s">
        <v>50</v>
      </c>
      <c r="E3347" s="5" t="s">
        <v>470</v>
      </c>
      <c r="F3347" s="3" t="s">
        <v>471</v>
      </c>
      <c r="G3347" s="3" t="s">
        <v>127</v>
      </c>
      <c r="H3347" s="2" t="s">
        <v>22</v>
      </c>
      <c r="I3347" s="2" t="s">
        <v>7224</v>
      </c>
      <c r="J3347" s="3" t="str">
        <f>HYPERLINK("https://www.boe.es/gazeta/dias/1833/12/28/pdfs/GMD-1833-166.pdf#page=5","Abrir facsímil")</f>
        <v>Abrir facsímil</v>
      </c>
      <c r="K3347" s="3" t="s">
        <v>24</v>
      </c>
    </row>
    <row r="3348" spans="1:11" ht="42" customHeight="1">
      <c r="A3348" s="2" t="s">
        <v>7225</v>
      </c>
      <c r="B3348" s="2" t="s">
        <v>7226</v>
      </c>
      <c r="C3348" s="2" t="s">
        <v>33</v>
      </c>
      <c r="D3348" s="2" t="s">
        <v>34</v>
      </c>
      <c r="E3348" s="5" t="s">
        <v>155</v>
      </c>
      <c r="F3348" s="3" t="s">
        <v>156</v>
      </c>
      <c r="G3348" s="3" t="s">
        <v>56</v>
      </c>
      <c r="H3348" s="2" t="s">
        <v>22</v>
      </c>
      <c r="I3348" s="2" t="s">
        <v>7227</v>
      </c>
      <c r="J3348" s="3" t="str">
        <f>HYPERLINK("https://www.boe.es/gazeta/dias/1833/08/01/pdfs/GMD-1833-93.pdf#page=1","Abrir facsímil")</f>
        <v>Abrir facsímil</v>
      </c>
      <c r="K3348" s="3" t="s">
        <v>24</v>
      </c>
    </row>
    <row r="3349" spans="1:11" ht="42" customHeight="1">
      <c r="A3349" s="2" t="s">
        <v>7228</v>
      </c>
      <c r="B3349" s="2" t="s">
        <v>7229</v>
      </c>
      <c r="C3349" s="2" t="s">
        <v>49</v>
      </c>
      <c r="D3349" s="2" t="s">
        <v>50</v>
      </c>
      <c r="E3349" s="5" t="s">
        <v>125</v>
      </c>
      <c r="F3349" s="3" t="s">
        <v>126</v>
      </c>
      <c r="G3349" s="3" t="s">
        <v>56</v>
      </c>
      <c r="H3349" s="2" t="s">
        <v>22</v>
      </c>
      <c r="I3349" s="2" t="s">
        <v>7230</v>
      </c>
      <c r="J3349" s="3" t="str">
        <f>HYPERLINK("https://www.boe.es/gazeta/dias/1833/08/29/pdfs/GMD-1833-105.pdf#page=1","Abrir facsímil")</f>
        <v>Abrir facsímil</v>
      </c>
      <c r="K3349" s="3" t="s">
        <v>24</v>
      </c>
    </row>
    <row r="3350" spans="1:11" ht="42" customHeight="1">
      <c r="A3350" s="2" t="s">
        <v>7231</v>
      </c>
      <c r="B3350" s="2" t="s">
        <v>7232</v>
      </c>
      <c r="C3350" s="2" t="s">
        <v>26</v>
      </c>
      <c r="D3350" s="2" t="s">
        <v>18</v>
      </c>
      <c r="E3350" s="5" t="s">
        <v>990</v>
      </c>
      <c r="F3350" s="3" t="s">
        <v>991</v>
      </c>
      <c r="G3350" s="3" t="s">
        <v>56</v>
      </c>
      <c r="H3350" s="2" t="s">
        <v>22</v>
      </c>
      <c r="I3350" s="2" t="s">
        <v>7233</v>
      </c>
      <c r="J3350" s="3" t="str">
        <f>HYPERLINK("https://www.boe.es/gazeta/dias/1833/05/02/pdfs/GMD-1833-54.pdf#page=1","Abrir facsímil")</f>
        <v>Abrir facsímil</v>
      </c>
      <c r="K3350" s="3" t="s">
        <v>24</v>
      </c>
    </row>
    <row r="3351" spans="1:11" ht="42" customHeight="1">
      <c r="A3351" s="2" t="s">
        <v>7234</v>
      </c>
      <c r="B3351" s="2" t="s">
        <v>7234</v>
      </c>
      <c r="C3351" s="2" t="s">
        <v>17</v>
      </c>
      <c r="D3351" s="2" t="s">
        <v>18</v>
      </c>
      <c r="E3351" s="5" t="s">
        <v>601</v>
      </c>
      <c r="F3351" s="3" t="s">
        <v>602</v>
      </c>
      <c r="G3351" s="3" t="s">
        <v>56</v>
      </c>
      <c r="H3351" s="2" t="s">
        <v>22</v>
      </c>
      <c r="I3351" s="2" t="s">
        <v>7235</v>
      </c>
      <c r="J3351" s="3" t="str">
        <f>HYPERLINK("https://www.boe.es/gazeta/dias/1833/12/21/pdfs/GMD-1833-163.pdf#page=1","Abrir facsímil")</f>
        <v>Abrir facsímil</v>
      </c>
      <c r="K3351" s="3" t="s">
        <v>24</v>
      </c>
    </row>
    <row r="3352" spans="1:11" ht="42" customHeight="1">
      <c r="A3352" s="2" t="s">
        <v>7236</v>
      </c>
      <c r="B3352" s="2" t="s">
        <v>7237</v>
      </c>
      <c r="C3352" s="2" t="s">
        <v>207</v>
      </c>
      <c r="D3352" s="2" t="s">
        <v>18</v>
      </c>
      <c r="E3352" s="5" t="s">
        <v>307</v>
      </c>
      <c r="F3352" s="3" t="s">
        <v>308</v>
      </c>
      <c r="G3352" s="3" t="s">
        <v>21</v>
      </c>
      <c r="H3352" s="2" t="s">
        <v>22</v>
      </c>
      <c r="I3352" s="2" t="s">
        <v>7238</v>
      </c>
      <c r="J3352" s="3" t="str">
        <f>HYPERLINK("https://www.boe.es/gazeta/dias/1833/03/09/pdfs/GMD-1833-30.pdf#page=4","Abrir facsímil")</f>
        <v>Abrir facsímil</v>
      </c>
      <c r="K3352" s="3" t="s">
        <v>24</v>
      </c>
    </row>
    <row r="3353" spans="1:11" ht="42" customHeight="1">
      <c r="A3353" s="2" t="s">
        <v>7239</v>
      </c>
      <c r="B3353" s="2" t="s">
        <v>7239</v>
      </c>
      <c r="C3353" s="2" t="s">
        <v>26</v>
      </c>
      <c r="D3353" s="2" t="s">
        <v>18</v>
      </c>
      <c r="E3353" s="5" t="s">
        <v>1882</v>
      </c>
      <c r="F3353" s="3" t="s">
        <v>1883</v>
      </c>
      <c r="G3353" s="3" t="s">
        <v>37</v>
      </c>
      <c r="H3353" s="2" t="s">
        <v>22</v>
      </c>
      <c r="I3353" s="2" t="s">
        <v>7240</v>
      </c>
      <c r="J3353" s="3" t="str">
        <f>HYPERLINK("https://www.boe.es/gazeta/dias/1833/04/16/pdfs/GMD-1833-47.pdf#page=2","Abrir facsímil")</f>
        <v>Abrir facsímil</v>
      </c>
      <c r="K3353" s="3" t="s">
        <v>24</v>
      </c>
    </row>
    <row r="3354" spans="1:11" ht="42" customHeight="1">
      <c r="A3354" s="2" t="s">
        <v>7241</v>
      </c>
      <c r="B3354" s="2" t="s">
        <v>7241</v>
      </c>
      <c r="C3354" s="2" t="s">
        <v>33</v>
      </c>
      <c r="D3354" s="2" t="s">
        <v>34</v>
      </c>
      <c r="E3354" s="5" t="s">
        <v>990</v>
      </c>
      <c r="F3354" s="3" t="s">
        <v>991</v>
      </c>
      <c r="G3354" s="3" t="s">
        <v>89</v>
      </c>
      <c r="H3354" s="2" t="s">
        <v>22</v>
      </c>
      <c r="I3354" s="2" t="s">
        <v>7242</v>
      </c>
      <c r="J3354" s="3" t="str">
        <f>HYPERLINK("https://www.boe.es/gazeta/dias/1833/05/02/pdfs/GMD-1833-54.pdf#page=3","Abrir facsímil")</f>
        <v>Abrir facsímil</v>
      </c>
      <c r="K3354" s="3" t="s">
        <v>24</v>
      </c>
    </row>
    <row r="3355" spans="1:11" ht="42" customHeight="1">
      <c r="A3355" s="2" t="s">
        <v>7241</v>
      </c>
      <c r="B3355" s="2" t="s">
        <v>7241</v>
      </c>
      <c r="C3355" s="2" t="s">
        <v>17</v>
      </c>
      <c r="D3355" s="2" t="s">
        <v>18</v>
      </c>
      <c r="E3355" s="5" t="s">
        <v>1288</v>
      </c>
      <c r="F3355" s="3" t="s">
        <v>1289</v>
      </c>
      <c r="G3355" s="3" t="s">
        <v>37</v>
      </c>
      <c r="H3355" s="2" t="s">
        <v>22</v>
      </c>
      <c r="I3355" s="2" t="s">
        <v>7243</v>
      </c>
      <c r="J3355" s="3" t="str">
        <f>HYPERLINK("https://www.boe.es/gazeta/dias/1833/09/19/pdfs/GMD-1833-114.pdf#page=2","Abrir facsímil")</f>
        <v>Abrir facsímil</v>
      </c>
      <c r="K3355" s="3" t="s">
        <v>24</v>
      </c>
    </row>
    <row r="3356" spans="1:11" ht="42" customHeight="1">
      <c r="A3356" s="2" t="s">
        <v>7244</v>
      </c>
      <c r="B3356" s="2" t="s">
        <v>7244</v>
      </c>
      <c r="C3356" s="2" t="s">
        <v>17</v>
      </c>
      <c r="D3356" s="2" t="s">
        <v>18</v>
      </c>
      <c r="E3356" s="5" t="s">
        <v>19</v>
      </c>
      <c r="F3356" s="3" t="s">
        <v>20</v>
      </c>
      <c r="G3356" s="3" t="s">
        <v>37</v>
      </c>
      <c r="H3356" s="2" t="s">
        <v>22</v>
      </c>
      <c r="I3356" s="2" t="s">
        <v>7245</v>
      </c>
      <c r="J3356" s="3" t="str">
        <f>HYPERLINK("https://www.boe.es/gazeta/dias/1833/09/07/pdfs/GMD-1833-109.pdf#page=2","Abrir facsímil")</f>
        <v>Abrir facsímil</v>
      </c>
      <c r="K3356" s="3" t="s">
        <v>24</v>
      </c>
    </row>
    <row r="3357" spans="1:11" ht="42" customHeight="1">
      <c r="A3357" s="2" t="s">
        <v>7246</v>
      </c>
      <c r="B3357" s="2" t="s">
        <v>7246</v>
      </c>
      <c r="C3357" s="2" t="s">
        <v>17</v>
      </c>
      <c r="D3357" s="2" t="s">
        <v>18</v>
      </c>
      <c r="E3357" s="5" t="s">
        <v>2509</v>
      </c>
      <c r="F3357" s="3" t="s">
        <v>2510</v>
      </c>
      <c r="G3357" s="3" t="s">
        <v>37</v>
      </c>
      <c r="H3357" s="2" t="s">
        <v>22</v>
      </c>
      <c r="I3357" s="2" t="s">
        <v>7247</v>
      </c>
      <c r="J3357" s="3" t="str">
        <f>HYPERLINK("https://www.boe.es/gazeta/dias/1833/06/15/pdfs/GMD-1833-73.pdf#page=2","Abrir facsímil")</f>
        <v>Abrir facsímil</v>
      </c>
      <c r="K3357" s="3" t="s">
        <v>24</v>
      </c>
    </row>
    <row r="3358" spans="1:11" ht="42" customHeight="1">
      <c r="A3358" s="2" t="s">
        <v>7248</v>
      </c>
      <c r="B3358" s="2" t="s">
        <v>7248</v>
      </c>
      <c r="C3358" s="2" t="s">
        <v>26</v>
      </c>
      <c r="D3358" s="2" t="s">
        <v>18</v>
      </c>
      <c r="E3358" s="5" t="s">
        <v>404</v>
      </c>
      <c r="F3358" s="3" t="s">
        <v>405</v>
      </c>
      <c r="G3358" s="3" t="s">
        <v>89</v>
      </c>
      <c r="H3358" s="2" t="s">
        <v>22</v>
      </c>
      <c r="I3358" s="2" t="s">
        <v>7249</v>
      </c>
      <c r="J3358" s="3" t="str">
        <f>HYPERLINK("https://www.boe.es/gazeta/dias/1833/03/16/pdfs/GMD-1833-33.pdf#page=3","Abrir facsímil")</f>
        <v>Abrir facsímil</v>
      </c>
      <c r="K3358" s="3" t="s">
        <v>24</v>
      </c>
    </row>
    <row r="3359" spans="1:11" ht="42" customHeight="1">
      <c r="A3359" s="2" t="s">
        <v>7250</v>
      </c>
      <c r="B3359" s="2" t="s">
        <v>7250</v>
      </c>
      <c r="C3359" s="2" t="s">
        <v>26</v>
      </c>
      <c r="D3359" s="2" t="s">
        <v>18</v>
      </c>
      <c r="E3359" s="5" t="s">
        <v>277</v>
      </c>
      <c r="F3359" s="3" t="s">
        <v>278</v>
      </c>
      <c r="G3359" s="3" t="s">
        <v>21</v>
      </c>
      <c r="H3359" s="2" t="s">
        <v>22</v>
      </c>
      <c r="I3359" s="2" t="s">
        <v>7251</v>
      </c>
      <c r="J3359" s="3" t="str">
        <f>HYPERLINK("https://www.boe.es/gazeta/dias/1833/12/12/pdfs/GMD-1833-158.pdf#page=4","Abrir facsímil")</f>
        <v>Abrir facsímil</v>
      </c>
      <c r="K3359" s="3" t="s">
        <v>24</v>
      </c>
    </row>
    <row r="3360" spans="1:11" ht="42" customHeight="1">
      <c r="A3360" s="2" t="s">
        <v>7252</v>
      </c>
      <c r="B3360" s="2" t="s">
        <v>7252</v>
      </c>
      <c r="C3360" s="2" t="s">
        <v>49</v>
      </c>
      <c r="D3360" s="2" t="s">
        <v>50</v>
      </c>
      <c r="E3360" s="5" t="s">
        <v>137</v>
      </c>
      <c r="F3360" s="3" t="s">
        <v>138</v>
      </c>
      <c r="G3360" s="3" t="s">
        <v>37</v>
      </c>
      <c r="H3360" s="2" t="s">
        <v>22</v>
      </c>
      <c r="I3360" s="2" t="s">
        <v>7253</v>
      </c>
      <c r="J3360" s="3" t="str">
        <f>HYPERLINK("https://www.boe.es/gazeta/dias/1833/03/12/pdfs/GMD-1833-31.pdf#page=2","Abrir facsímil")</f>
        <v>Abrir facsímil</v>
      </c>
      <c r="K3360" s="3" t="s">
        <v>24</v>
      </c>
    </row>
    <row r="3361" spans="1:11" ht="42" customHeight="1">
      <c r="A3361" s="2" t="s">
        <v>7254</v>
      </c>
      <c r="B3361" s="2" t="s">
        <v>7254</v>
      </c>
      <c r="C3361" s="2" t="s">
        <v>33</v>
      </c>
      <c r="D3361" s="2" t="s">
        <v>34</v>
      </c>
      <c r="E3361" s="5" t="s">
        <v>1017</v>
      </c>
      <c r="F3361" s="3" t="s">
        <v>1018</v>
      </c>
      <c r="G3361" s="3" t="s">
        <v>89</v>
      </c>
      <c r="H3361" s="2" t="s">
        <v>22</v>
      </c>
      <c r="I3361" s="2" t="s">
        <v>7255</v>
      </c>
      <c r="J3361" s="3" t="str">
        <f>HYPERLINK("https://www.boe.es/gazeta/dias/1833/10/08/pdfs/GMD-1833-123.pdf#page=3","Abrir facsímil")</f>
        <v>Abrir facsímil</v>
      </c>
      <c r="K3361" s="3" t="s">
        <v>24</v>
      </c>
    </row>
    <row r="3362" spans="1:11" ht="42" customHeight="1">
      <c r="A3362" s="2" t="s">
        <v>7256</v>
      </c>
      <c r="B3362" s="2" t="s">
        <v>7256</v>
      </c>
      <c r="C3362" s="2" t="s">
        <v>26</v>
      </c>
      <c r="D3362" s="2" t="s">
        <v>18</v>
      </c>
      <c r="E3362" s="5" t="s">
        <v>145</v>
      </c>
      <c r="F3362" s="3" t="s">
        <v>146</v>
      </c>
      <c r="G3362" s="3" t="s">
        <v>37</v>
      </c>
      <c r="H3362" s="2" t="s">
        <v>22</v>
      </c>
      <c r="I3362" s="2" t="s">
        <v>7257</v>
      </c>
      <c r="J3362" s="3" t="str">
        <f>HYPERLINK("https://www.boe.es/gazeta/dias/1833/06/25/pdfs/GMD-1833-77.pdf#page=2","Abrir facsímil")</f>
        <v>Abrir facsímil</v>
      </c>
      <c r="K3362" s="3" t="s">
        <v>24</v>
      </c>
    </row>
    <row r="3363" spans="1:11" ht="42" customHeight="1">
      <c r="A3363" s="2" t="s">
        <v>7258</v>
      </c>
      <c r="B3363" s="2" t="s">
        <v>7258</v>
      </c>
      <c r="C3363" s="2" t="s">
        <v>33</v>
      </c>
      <c r="D3363" s="2" t="s">
        <v>34</v>
      </c>
      <c r="E3363" s="5" t="s">
        <v>19</v>
      </c>
      <c r="F3363" s="3" t="s">
        <v>20</v>
      </c>
      <c r="G3363" s="3" t="s">
        <v>37</v>
      </c>
      <c r="H3363" s="2" t="s">
        <v>22</v>
      </c>
      <c r="I3363" s="2" t="s">
        <v>7259</v>
      </c>
      <c r="J3363" s="3" t="str">
        <f>HYPERLINK("https://www.boe.es/gazeta/dias/1833/09/07/pdfs/GMD-1833-109.pdf#page=2","Abrir facsímil")</f>
        <v>Abrir facsímil</v>
      </c>
      <c r="K3363" s="3" t="s">
        <v>24</v>
      </c>
    </row>
    <row r="3364" spans="1:11" ht="42" customHeight="1">
      <c r="A3364" s="2" t="s">
        <v>7260</v>
      </c>
      <c r="B3364" s="2" t="s">
        <v>7260</v>
      </c>
      <c r="C3364" s="2" t="s">
        <v>49</v>
      </c>
      <c r="D3364" s="2" t="s">
        <v>50</v>
      </c>
      <c r="E3364" s="5" t="s">
        <v>506</v>
      </c>
      <c r="F3364" s="3" t="s">
        <v>507</v>
      </c>
      <c r="G3364" s="3" t="s">
        <v>89</v>
      </c>
      <c r="H3364" s="2" t="s">
        <v>22</v>
      </c>
      <c r="I3364" s="2" t="s">
        <v>7261</v>
      </c>
      <c r="J3364" s="3" t="str">
        <f>HYPERLINK("https://www.boe.es/gazeta/dias/1833/02/14/pdfs/GMD-1833-20.pdf#page=3","Abrir facsímil")</f>
        <v>Abrir facsímil</v>
      </c>
      <c r="K3364" s="3" t="s">
        <v>24</v>
      </c>
    </row>
    <row r="3365" spans="1:11" ht="42" customHeight="1">
      <c r="A3365" s="2" t="s">
        <v>7262</v>
      </c>
      <c r="B3365" s="2" t="s">
        <v>7262</v>
      </c>
      <c r="C3365" s="2" t="s">
        <v>17</v>
      </c>
      <c r="D3365" s="2" t="s">
        <v>18</v>
      </c>
      <c r="E3365" s="5" t="s">
        <v>461</v>
      </c>
      <c r="F3365" s="3" t="s">
        <v>462</v>
      </c>
      <c r="G3365" s="3" t="s">
        <v>37</v>
      </c>
      <c r="H3365" s="2" t="s">
        <v>22</v>
      </c>
      <c r="I3365" s="2" t="s">
        <v>7263</v>
      </c>
      <c r="J3365" s="3" t="str">
        <f>HYPERLINK("https://www.boe.es/gazeta/dias/1833/01/26/pdfs/GMD-1833-12.pdf#page=2","Abrir facsímil")</f>
        <v>Abrir facsímil</v>
      </c>
      <c r="K3365" s="3" t="s">
        <v>24</v>
      </c>
    </row>
    <row r="3366" spans="1:11" ht="42" customHeight="1">
      <c r="A3366" s="2" t="s">
        <v>7262</v>
      </c>
      <c r="B3366" s="2" t="s">
        <v>7262</v>
      </c>
      <c r="C3366" s="2" t="s">
        <v>131</v>
      </c>
      <c r="D3366" s="2" t="s">
        <v>18</v>
      </c>
      <c r="E3366" s="5" t="s">
        <v>618</v>
      </c>
      <c r="F3366" s="3" t="s">
        <v>619</v>
      </c>
      <c r="G3366" s="3" t="s">
        <v>1309</v>
      </c>
      <c r="H3366" s="2" t="s">
        <v>22</v>
      </c>
      <c r="I3366" s="2" t="s">
        <v>7264</v>
      </c>
      <c r="J3366" s="3" t="str">
        <f>HYPERLINK("https://www.boe.es/gazeta/dias/1833/01/29/pdfs/GMD-1833-13.pdf#page=3","Abrir facsímil")</f>
        <v>Abrir facsímil</v>
      </c>
      <c r="K3366" s="3" t="s">
        <v>24</v>
      </c>
    </row>
    <row r="3367" spans="1:11" ht="42" customHeight="1">
      <c r="A3367" s="2" t="s">
        <v>7262</v>
      </c>
      <c r="B3367" s="2" t="s">
        <v>7262</v>
      </c>
      <c r="C3367" s="2" t="s">
        <v>17</v>
      </c>
      <c r="D3367" s="2" t="s">
        <v>18</v>
      </c>
      <c r="E3367" s="5" t="s">
        <v>1649</v>
      </c>
      <c r="F3367" s="3" t="s">
        <v>1650</v>
      </c>
      <c r="G3367" s="3" t="s">
        <v>89</v>
      </c>
      <c r="H3367" s="2" t="s">
        <v>22</v>
      </c>
      <c r="I3367" s="2" t="s">
        <v>7265</v>
      </c>
      <c r="J3367" s="3" t="str">
        <f>HYPERLINK("https://www.boe.es/gazeta/dias/1833/02/02/pdfs/GMD-1833-15.pdf#page=3","Abrir facsímil")</f>
        <v>Abrir facsímil</v>
      </c>
      <c r="K3367" s="3" t="s">
        <v>24</v>
      </c>
    </row>
    <row r="3368" spans="1:11" ht="42" customHeight="1">
      <c r="A3368" s="2" t="s">
        <v>7262</v>
      </c>
      <c r="B3368" s="2" t="s">
        <v>7262</v>
      </c>
      <c r="C3368" s="2" t="s">
        <v>26</v>
      </c>
      <c r="D3368" s="2" t="s">
        <v>18</v>
      </c>
      <c r="E3368" s="5" t="s">
        <v>311</v>
      </c>
      <c r="F3368" s="3" t="s">
        <v>312</v>
      </c>
      <c r="G3368" s="3" t="s">
        <v>89</v>
      </c>
      <c r="H3368" s="2" t="s">
        <v>22</v>
      </c>
      <c r="I3368" s="2" t="s">
        <v>7266</v>
      </c>
      <c r="J3368" s="3" t="str">
        <f>HYPERLINK("https://www.boe.es/gazeta/dias/1833/02/09/pdfs/GMD-1833-18.pdf#page=3","Abrir facsímil")</f>
        <v>Abrir facsímil</v>
      </c>
      <c r="K3368" s="3" t="s">
        <v>24</v>
      </c>
    </row>
    <row r="3369" spans="1:11" ht="42" customHeight="1">
      <c r="A3369" s="2" t="s">
        <v>7262</v>
      </c>
      <c r="B3369" s="2" t="s">
        <v>7262</v>
      </c>
      <c r="C3369" s="2" t="s">
        <v>26</v>
      </c>
      <c r="D3369" s="2" t="s">
        <v>18</v>
      </c>
      <c r="E3369" s="5" t="s">
        <v>743</v>
      </c>
      <c r="F3369" s="3" t="s">
        <v>744</v>
      </c>
      <c r="G3369" s="3" t="s">
        <v>21</v>
      </c>
      <c r="H3369" s="2" t="s">
        <v>22</v>
      </c>
      <c r="I3369" s="2" t="s">
        <v>7267</v>
      </c>
      <c r="J3369" s="3" t="str">
        <f>HYPERLINK("https://www.boe.es/gazeta/dias/1833/02/19/pdfs/GMD-1833-22.pdf#page=4","Abrir facsímil")</f>
        <v>Abrir facsímil</v>
      </c>
      <c r="K3369" s="3" t="s">
        <v>24</v>
      </c>
    </row>
    <row r="3370" spans="1:11" ht="42" customHeight="1">
      <c r="A3370" s="2" t="s">
        <v>7262</v>
      </c>
      <c r="B3370" s="2" t="s">
        <v>7262</v>
      </c>
      <c r="C3370" s="2" t="s">
        <v>17</v>
      </c>
      <c r="D3370" s="2" t="s">
        <v>18</v>
      </c>
      <c r="E3370" s="5" t="s">
        <v>78</v>
      </c>
      <c r="F3370" s="3" t="s">
        <v>79</v>
      </c>
      <c r="G3370" s="3" t="s">
        <v>1345</v>
      </c>
      <c r="H3370" s="2" t="s">
        <v>22</v>
      </c>
      <c r="I3370" s="2" t="s">
        <v>7268</v>
      </c>
      <c r="J3370" s="3" t="str">
        <f>HYPERLINK("https://www.boe.es/gazeta/dias/1833/02/21/pdfs/GMD-1833-23.pdf#page=4","Abrir facsímil")</f>
        <v>Abrir facsímil</v>
      </c>
      <c r="K3370" s="3" t="s">
        <v>24</v>
      </c>
    </row>
    <row r="3371" spans="1:11" ht="42" customHeight="1">
      <c r="A3371" s="2" t="s">
        <v>7262</v>
      </c>
      <c r="B3371" s="2" t="s">
        <v>7262</v>
      </c>
      <c r="C3371" s="2" t="s">
        <v>49</v>
      </c>
      <c r="D3371" s="2" t="s">
        <v>50</v>
      </c>
      <c r="E3371" s="5" t="s">
        <v>404</v>
      </c>
      <c r="F3371" s="3" t="s">
        <v>405</v>
      </c>
      <c r="G3371" s="3" t="s">
        <v>89</v>
      </c>
      <c r="H3371" s="2" t="s">
        <v>22</v>
      </c>
      <c r="I3371" s="2" t="s">
        <v>7269</v>
      </c>
      <c r="J3371" s="3" t="str">
        <f>HYPERLINK("https://www.boe.es/gazeta/dias/1833/03/16/pdfs/GMD-1833-33.pdf#page=3","Abrir facsímil")</f>
        <v>Abrir facsímil</v>
      </c>
      <c r="K3371" s="3" t="s">
        <v>24</v>
      </c>
    </row>
    <row r="3372" spans="1:11" ht="42" customHeight="1">
      <c r="A3372" s="2" t="s">
        <v>7262</v>
      </c>
      <c r="B3372" s="2" t="s">
        <v>7262</v>
      </c>
      <c r="C3372" s="2" t="s">
        <v>49</v>
      </c>
      <c r="D3372" s="2" t="s">
        <v>50</v>
      </c>
      <c r="E3372" s="5" t="s">
        <v>1582</v>
      </c>
      <c r="F3372" s="3" t="s">
        <v>1583</v>
      </c>
      <c r="G3372" s="3" t="s">
        <v>37</v>
      </c>
      <c r="H3372" s="2" t="s">
        <v>22</v>
      </c>
      <c r="I3372" s="2" t="s">
        <v>7270</v>
      </c>
      <c r="J3372" s="3" t="str">
        <f>HYPERLINK("https://www.boe.es/gazeta/dias/1833/03/19/pdfs/GMD-1833-34.pdf#page=2","Abrir facsímil")</f>
        <v>Abrir facsímil</v>
      </c>
      <c r="K3372" s="3" t="s">
        <v>24</v>
      </c>
    </row>
    <row r="3373" spans="1:11" ht="42" customHeight="1">
      <c r="A3373" s="2" t="s">
        <v>7262</v>
      </c>
      <c r="B3373" s="2" t="s">
        <v>7262</v>
      </c>
      <c r="C3373" s="2" t="s">
        <v>26</v>
      </c>
      <c r="D3373" s="2" t="s">
        <v>18</v>
      </c>
      <c r="E3373" s="5" t="s">
        <v>285</v>
      </c>
      <c r="F3373" s="3" t="s">
        <v>286</v>
      </c>
      <c r="G3373" s="3" t="s">
        <v>89</v>
      </c>
      <c r="H3373" s="2" t="s">
        <v>22</v>
      </c>
      <c r="I3373" s="2" t="s">
        <v>7271</v>
      </c>
      <c r="J3373" s="3" t="str">
        <f>HYPERLINK("https://www.boe.es/gazeta/dias/1833/04/04/pdfs/GMD-1833-41.pdf#page=3","Abrir facsímil")</f>
        <v>Abrir facsímil</v>
      </c>
      <c r="K3373" s="3" t="s">
        <v>24</v>
      </c>
    </row>
    <row r="3374" spans="1:11" ht="42" customHeight="1">
      <c r="A3374" s="2" t="s">
        <v>7262</v>
      </c>
      <c r="B3374" s="2" t="s">
        <v>7262</v>
      </c>
      <c r="C3374" s="2" t="s">
        <v>17</v>
      </c>
      <c r="D3374" s="2" t="s">
        <v>18</v>
      </c>
      <c r="E3374" s="5" t="s">
        <v>514</v>
      </c>
      <c r="F3374" s="3" t="s">
        <v>515</v>
      </c>
      <c r="G3374" s="3" t="s">
        <v>516</v>
      </c>
      <c r="H3374" s="2" t="s">
        <v>22</v>
      </c>
      <c r="I3374" s="2" t="s">
        <v>7272</v>
      </c>
      <c r="J3374" s="3" t="str">
        <f>HYPERLINK("https://www.boe.es/gazeta/dias/1833/04/06/pdfs/GMD-1833-42.pdf#page=3","Abrir facsímil")</f>
        <v>Abrir facsímil</v>
      </c>
      <c r="K3374" s="3" t="s">
        <v>24</v>
      </c>
    </row>
    <row r="3375" spans="1:11" ht="42" customHeight="1">
      <c r="A3375" s="2" t="s">
        <v>7262</v>
      </c>
      <c r="B3375" s="2" t="s">
        <v>7262</v>
      </c>
      <c r="C3375" s="2" t="s">
        <v>49</v>
      </c>
      <c r="D3375" s="2" t="s">
        <v>50</v>
      </c>
      <c r="E3375" s="5" t="s">
        <v>520</v>
      </c>
      <c r="F3375" s="3" t="s">
        <v>521</v>
      </c>
      <c r="G3375" s="3" t="s">
        <v>21</v>
      </c>
      <c r="H3375" s="2" t="s">
        <v>22</v>
      </c>
      <c r="I3375" s="2" t="s">
        <v>7273</v>
      </c>
      <c r="J3375" s="3" t="str">
        <f>HYPERLINK("https://www.boe.es/gazeta/dias/1833/04/11/pdfs/GMD-1833-45.pdf#page=4","Abrir facsímil")</f>
        <v>Abrir facsímil</v>
      </c>
      <c r="K3375" s="3" t="s">
        <v>24</v>
      </c>
    </row>
    <row r="3376" spans="1:11" ht="42" customHeight="1">
      <c r="A3376" s="2" t="s">
        <v>7262</v>
      </c>
      <c r="B3376" s="2" t="s">
        <v>7262</v>
      </c>
      <c r="C3376" s="2" t="s">
        <v>49</v>
      </c>
      <c r="D3376" s="2" t="s">
        <v>50</v>
      </c>
      <c r="E3376" s="5" t="s">
        <v>854</v>
      </c>
      <c r="F3376" s="3" t="s">
        <v>855</v>
      </c>
      <c r="G3376" s="3" t="s">
        <v>89</v>
      </c>
      <c r="H3376" s="2" t="s">
        <v>22</v>
      </c>
      <c r="I3376" s="2" t="s">
        <v>7274</v>
      </c>
      <c r="J3376" s="3" t="str">
        <f>HYPERLINK("https://www.boe.es/gazeta/dias/1833/04/13/pdfs/GMD-1833-46.pdf#page=3","Abrir facsímil")</f>
        <v>Abrir facsímil</v>
      </c>
      <c r="K3376" s="3" t="s">
        <v>24</v>
      </c>
    </row>
    <row r="3377" spans="1:11" ht="42" customHeight="1">
      <c r="A3377" s="2" t="s">
        <v>7262</v>
      </c>
      <c r="B3377" s="2" t="s">
        <v>7262</v>
      </c>
      <c r="C3377" s="2" t="s">
        <v>17</v>
      </c>
      <c r="D3377" s="2" t="s">
        <v>18</v>
      </c>
      <c r="E3377" s="5" t="s">
        <v>528</v>
      </c>
      <c r="F3377" s="3" t="s">
        <v>529</v>
      </c>
      <c r="G3377" s="3" t="s">
        <v>89</v>
      </c>
      <c r="H3377" s="2" t="s">
        <v>22</v>
      </c>
      <c r="I3377" s="2" t="s">
        <v>7275</v>
      </c>
      <c r="J3377" s="3" t="str">
        <f>HYPERLINK("https://www.boe.es/gazeta/dias/1833/05/04/pdfs/GMD-1833-55.pdf#page=3","Abrir facsímil")</f>
        <v>Abrir facsímil</v>
      </c>
      <c r="K3377" s="3" t="s">
        <v>24</v>
      </c>
    </row>
    <row r="3378" spans="1:11" ht="42" customHeight="1">
      <c r="A3378" s="2" t="s">
        <v>7262</v>
      </c>
      <c r="B3378" s="2" t="s">
        <v>7262</v>
      </c>
      <c r="C3378" s="2" t="s">
        <v>131</v>
      </c>
      <c r="D3378" s="2" t="s">
        <v>18</v>
      </c>
      <c r="E3378" s="5" t="s">
        <v>54</v>
      </c>
      <c r="F3378" s="3" t="s">
        <v>55</v>
      </c>
      <c r="G3378" s="3" t="s">
        <v>89</v>
      </c>
      <c r="H3378" s="2" t="s">
        <v>22</v>
      </c>
      <c r="I3378" s="2" t="s">
        <v>7276</v>
      </c>
      <c r="J3378" s="3" t="str">
        <f>HYPERLINK("https://www.boe.es/gazeta/dias/1833/05/11/pdfs/GMD-1833-58.pdf#page=3","Abrir facsímil")</f>
        <v>Abrir facsímil</v>
      </c>
      <c r="K3378" s="3" t="s">
        <v>24</v>
      </c>
    </row>
    <row r="3379" spans="1:11" ht="42" customHeight="1">
      <c r="A3379" s="2" t="s">
        <v>7262</v>
      </c>
      <c r="B3379" s="2" t="s">
        <v>7262</v>
      </c>
      <c r="C3379" s="2" t="s">
        <v>17</v>
      </c>
      <c r="D3379" s="2" t="s">
        <v>18</v>
      </c>
      <c r="E3379" s="5" t="s">
        <v>289</v>
      </c>
      <c r="F3379" s="3" t="s">
        <v>290</v>
      </c>
      <c r="G3379" s="3" t="s">
        <v>37</v>
      </c>
      <c r="H3379" s="2" t="s">
        <v>22</v>
      </c>
      <c r="I3379" s="2" t="s">
        <v>7277</v>
      </c>
      <c r="J3379" s="3" t="str">
        <f>HYPERLINK("https://www.boe.es/gazeta/dias/1833/05/23/pdfs/GMD-1833-63.pdf#page=2","Abrir facsímil")</f>
        <v>Abrir facsímil</v>
      </c>
      <c r="K3379" s="3" t="s">
        <v>24</v>
      </c>
    </row>
    <row r="3380" spans="1:11" ht="42" customHeight="1">
      <c r="A3380" s="2" t="s">
        <v>7262</v>
      </c>
      <c r="B3380" s="2" t="s">
        <v>7262</v>
      </c>
      <c r="C3380" s="2" t="s">
        <v>26</v>
      </c>
      <c r="D3380" s="2" t="s">
        <v>18</v>
      </c>
      <c r="E3380" s="5" t="s">
        <v>289</v>
      </c>
      <c r="F3380" s="3" t="s">
        <v>290</v>
      </c>
      <c r="G3380" s="3" t="s">
        <v>89</v>
      </c>
      <c r="H3380" s="2" t="s">
        <v>22</v>
      </c>
      <c r="I3380" s="2" t="s">
        <v>7278</v>
      </c>
      <c r="J3380" s="3" t="str">
        <f>HYPERLINK("https://www.boe.es/gazeta/dias/1833/05/23/pdfs/GMD-1833-63.pdf#page=3","Abrir facsímil")</f>
        <v>Abrir facsímil</v>
      </c>
      <c r="K3380" s="3" t="s">
        <v>24</v>
      </c>
    </row>
    <row r="3381" spans="1:11" ht="42" customHeight="1">
      <c r="A3381" s="2" t="s">
        <v>7262</v>
      </c>
      <c r="B3381" s="2" t="s">
        <v>7262</v>
      </c>
      <c r="C3381" s="2" t="s">
        <v>49</v>
      </c>
      <c r="D3381" s="2" t="s">
        <v>50</v>
      </c>
      <c r="E3381" s="5" t="s">
        <v>292</v>
      </c>
      <c r="F3381" s="3" t="s">
        <v>293</v>
      </c>
      <c r="G3381" s="3" t="s">
        <v>37</v>
      </c>
      <c r="H3381" s="2" t="s">
        <v>22</v>
      </c>
      <c r="I3381" s="2" t="s">
        <v>7279</v>
      </c>
      <c r="J3381" s="3" t="str">
        <f>HYPERLINK("https://www.boe.es/gazeta/dias/1833/05/28/pdfs/GMD-1833-65.pdf#page=2","Abrir facsímil")</f>
        <v>Abrir facsímil</v>
      </c>
      <c r="K3381" s="3" t="s">
        <v>24</v>
      </c>
    </row>
    <row r="3382" spans="1:11" ht="42" customHeight="1">
      <c r="A3382" s="2" t="s">
        <v>7262</v>
      </c>
      <c r="B3382" s="2" t="s">
        <v>7262</v>
      </c>
      <c r="C3382" s="2" t="s">
        <v>49</v>
      </c>
      <c r="D3382" s="2" t="s">
        <v>50</v>
      </c>
      <c r="E3382" s="5" t="s">
        <v>394</v>
      </c>
      <c r="F3382" s="3" t="s">
        <v>395</v>
      </c>
      <c r="G3382" s="3" t="s">
        <v>396</v>
      </c>
      <c r="H3382" s="2" t="s">
        <v>22</v>
      </c>
      <c r="I3382" s="2" t="s">
        <v>7280</v>
      </c>
      <c r="J3382" s="3" t="str">
        <f>HYPERLINK("https://www.boe.es/gazeta/dias/1833/05/30/pdfs/GMD-1833-66.pdf#page=2","Abrir facsímil")</f>
        <v>Abrir facsímil</v>
      </c>
      <c r="K3382" s="3" t="s">
        <v>24</v>
      </c>
    </row>
    <row r="3383" spans="1:11" ht="42" customHeight="1">
      <c r="A3383" s="2" t="s">
        <v>7262</v>
      </c>
      <c r="B3383" s="2" t="s">
        <v>7262</v>
      </c>
      <c r="C3383" s="2" t="s">
        <v>26</v>
      </c>
      <c r="D3383" s="2" t="s">
        <v>18</v>
      </c>
      <c r="E3383" s="5" t="s">
        <v>384</v>
      </c>
      <c r="F3383" s="3" t="s">
        <v>385</v>
      </c>
      <c r="G3383" s="3" t="s">
        <v>37</v>
      </c>
      <c r="H3383" s="2" t="s">
        <v>22</v>
      </c>
      <c r="I3383" s="2" t="s">
        <v>7281</v>
      </c>
      <c r="J3383" s="3" t="str">
        <f>HYPERLINK("https://www.boe.es/gazeta/dias/1833/06/01/pdfs/GMD-1833-67.pdf#page=2","Abrir facsímil")</f>
        <v>Abrir facsímil</v>
      </c>
      <c r="K3383" s="3" t="s">
        <v>24</v>
      </c>
    </row>
    <row r="3384" spans="1:11" ht="42" customHeight="1">
      <c r="A3384" s="2" t="s">
        <v>7262</v>
      </c>
      <c r="B3384" s="2" t="s">
        <v>7262</v>
      </c>
      <c r="C3384" s="2" t="s">
        <v>17</v>
      </c>
      <c r="D3384" s="2" t="s">
        <v>18</v>
      </c>
      <c r="E3384" s="5" t="s">
        <v>439</v>
      </c>
      <c r="F3384" s="3" t="s">
        <v>440</v>
      </c>
      <c r="G3384" s="3" t="s">
        <v>37</v>
      </c>
      <c r="H3384" s="2" t="s">
        <v>22</v>
      </c>
      <c r="I3384" s="2" t="s">
        <v>7282</v>
      </c>
      <c r="J3384" s="3" t="str">
        <f>HYPERLINK("https://www.boe.es/gazeta/dias/1833/06/04/pdfs/GMD-1833-68.pdf#page=2","Abrir facsímil")</f>
        <v>Abrir facsímil</v>
      </c>
      <c r="K3384" s="3" t="s">
        <v>24</v>
      </c>
    </row>
    <row r="3385" spans="1:11" ht="42" customHeight="1">
      <c r="A3385" s="2" t="s">
        <v>7262</v>
      </c>
      <c r="B3385" s="2" t="s">
        <v>7262</v>
      </c>
      <c r="C3385" s="2" t="s">
        <v>17</v>
      </c>
      <c r="D3385" s="2" t="s">
        <v>18</v>
      </c>
      <c r="E3385" s="5" t="s">
        <v>457</v>
      </c>
      <c r="F3385" s="3" t="s">
        <v>458</v>
      </c>
      <c r="G3385" s="3" t="s">
        <v>545</v>
      </c>
      <c r="H3385" s="2" t="s">
        <v>22</v>
      </c>
      <c r="I3385" s="2" t="s">
        <v>7283</v>
      </c>
      <c r="J3385" s="3" t="str">
        <f>HYPERLINK("https://www.boe.es/gazeta/dias/1833/06/06/pdfs/GMD-1833-69.pdf#page=2","Abrir facsímil")</f>
        <v>Abrir facsímil</v>
      </c>
      <c r="K3385" s="3" t="s">
        <v>24</v>
      </c>
    </row>
    <row r="3386" spans="1:11" ht="42" customHeight="1">
      <c r="A3386" s="2" t="s">
        <v>7262</v>
      </c>
      <c r="B3386" s="2" t="s">
        <v>7262</v>
      </c>
      <c r="C3386" s="2" t="s">
        <v>26</v>
      </c>
      <c r="D3386" s="2" t="s">
        <v>18</v>
      </c>
      <c r="E3386" s="5" t="s">
        <v>632</v>
      </c>
      <c r="F3386" s="3" t="s">
        <v>633</v>
      </c>
      <c r="G3386" s="3" t="s">
        <v>89</v>
      </c>
      <c r="H3386" s="2" t="s">
        <v>22</v>
      </c>
      <c r="I3386" s="2" t="s">
        <v>7284</v>
      </c>
      <c r="J3386" s="3" t="str">
        <f>HYPERLINK("https://www.boe.es/gazeta/dias/1833/06/11/pdfs/GMD-1833-71.pdf#page=3","Abrir facsímil")</f>
        <v>Abrir facsímil</v>
      </c>
      <c r="K3386" s="3" t="s">
        <v>24</v>
      </c>
    </row>
    <row r="3387" spans="1:11" ht="42" customHeight="1">
      <c r="A3387" s="2" t="s">
        <v>7262</v>
      </c>
      <c r="B3387" s="2" t="s">
        <v>7262</v>
      </c>
      <c r="C3387" s="2" t="s">
        <v>33</v>
      </c>
      <c r="D3387" s="2" t="s">
        <v>34</v>
      </c>
      <c r="E3387" s="5" t="s">
        <v>2509</v>
      </c>
      <c r="F3387" s="3" t="s">
        <v>2510</v>
      </c>
      <c r="G3387" s="3" t="s">
        <v>21</v>
      </c>
      <c r="H3387" s="2" t="s">
        <v>22</v>
      </c>
      <c r="I3387" s="2" t="s">
        <v>7285</v>
      </c>
      <c r="J3387" s="3" t="str">
        <f>HYPERLINK("https://www.boe.es/gazeta/dias/1833/06/15/pdfs/GMD-1833-73.pdf#page=4","Abrir facsímil")</f>
        <v>Abrir facsímil</v>
      </c>
      <c r="K3387" s="3" t="s">
        <v>24</v>
      </c>
    </row>
    <row r="3388" spans="1:11" ht="42" customHeight="1">
      <c r="A3388" s="2" t="s">
        <v>7262</v>
      </c>
      <c r="B3388" s="2" t="s">
        <v>7262</v>
      </c>
      <c r="C3388" s="2" t="s">
        <v>33</v>
      </c>
      <c r="D3388" s="2" t="s">
        <v>34</v>
      </c>
      <c r="E3388" s="5" t="s">
        <v>102</v>
      </c>
      <c r="F3388" s="3" t="s">
        <v>103</v>
      </c>
      <c r="G3388" s="3" t="s">
        <v>37</v>
      </c>
      <c r="H3388" s="2" t="s">
        <v>22</v>
      </c>
      <c r="I3388" s="2" t="s">
        <v>7286</v>
      </c>
      <c r="J3388" s="3" t="str">
        <f>HYPERLINK("https://www.boe.es/gazeta/dias/1833/06/18/pdfs/GMD-1833-74.pdf#page=2","Abrir facsímil")</f>
        <v>Abrir facsímil</v>
      </c>
      <c r="K3388" s="3" t="s">
        <v>24</v>
      </c>
    </row>
    <row r="3389" spans="1:11" ht="42" customHeight="1">
      <c r="A3389" s="2" t="s">
        <v>7262</v>
      </c>
      <c r="B3389" s="2" t="s">
        <v>7262</v>
      </c>
      <c r="C3389" s="2" t="s">
        <v>26</v>
      </c>
      <c r="D3389" s="2" t="s">
        <v>18</v>
      </c>
      <c r="E3389" s="5" t="s">
        <v>548</v>
      </c>
      <c r="F3389" s="3" t="s">
        <v>549</v>
      </c>
      <c r="G3389" s="3" t="s">
        <v>89</v>
      </c>
      <c r="H3389" s="2" t="s">
        <v>22</v>
      </c>
      <c r="I3389" s="2" t="s">
        <v>7287</v>
      </c>
      <c r="J3389" s="3" t="str">
        <f>HYPERLINK("https://www.boe.es/gazeta/dias/1833/06/22/pdfs/GMD-1833-76.pdf#page=3","Abrir facsímil")</f>
        <v>Abrir facsímil</v>
      </c>
      <c r="K3389" s="3" t="s">
        <v>24</v>
      </c>
    </row>
    <row r="3390" spans="1:11" ht="42" customHeight="1">
      <c r="A3390" s="2" t="s">
        <v>7262</v>
      </c>
      <c r="B3390" s="2" t="s">
        <v>7262</v>
      </c>
      <c r="C3390" s="2" t="s">
        <v>17</v>
      </c>
      <c r="D3390" s="2" t="s">
        <v>18</v>
      </c>
      <c r="E3390" s="5" t="s">
        <v>558</v>
      </c>
      <c r="F3390" s="3" t="s">
        <v>559</v>
      </c>
      <c r="G3390" s="3" t="s">
        <v>37</v>
      </c>
      <c r="H3390" s="2" t="s">
        <v>22</v>
      </c>
      <c r="I3390" s="2" t="s">
        <v>7288</v>
      </c>
      <c r="J3390" s="3" t="str">
        <f>HYPERLINK("https://www.boe.es/gazeta/dias/1833/07/16/pdfs/GMD-1833-86.pdf#page=2","Abrir facsímil")</f>
        <v>Abrir facsímil</v>
      </c>
      <c r="K3390" s="3" t="s">
        <v>24</v>
      </c>
    </row>
    <row r="3391" spans="1:11" ht="42" customHeight="1">
      <c r="A3391" s="2" t="s">
        <v>7262</v>
      </c>
      <c r="B3391" s="2" t="s">
        <v>7262</v>
      </c>
      <c r="C3391" s="2" t="s">
        <v>49</v>
      </c>
      <c r="D3391" s="2" t="s">
        <v>50</v>
      </c>
      <c r="E3391" s="5" t="s">
        <v>443</v>
      </c>
      <c r="F3391" s="3" t="s">
        <v>444</v>
      </c>
      <c r="G3391" s="3" t="s">
        <v>37</v>
      </c>
      <c r="H3391" s="2" t="s">
        <v>22</v>
      </c>
      <c r="I3391" s="2" t="s">
        <v>7289</v>
      </c>
      <c r="J3391" s="3" t="str">
        <f>HYPERLINK("https://www.boe.es/gazeta/dias/1833/07/25/pdfs/GMD-1833-90.pdf#page=2","Abrir facsímil")</f>
        <v>Abrir facsímil</v>
      </c>
      <c r="K3391" s="3" t="s">
        <v>24</v>
      </c>
    </row>
    <row r="3392" spans="1:11" ht="42" customHeight="1">
      <c r="A3392" s="2" t="s">
        <v>7262</v>
      </c>
      <c r="B3392" s="2" t="s">
        <v>7262</v>
      </c>
      <c r="C3392" s="2" t="s">
        <v>26</v>
      </c>
      <c r="D3392" s="2" t="s">
        <v>18</v>
      </c>
      <c r="E3392" s="5" t="s">
        <v>319</v>
      </c>
      <c r="F3392" s="3" t="s">
        <v>320</v>
      </c>
      <c r="G3392" s="3" t="s">
        <v>37</v>
      </c>
      <c r="H3392" s="2" t="s">
        <v>22</v>
      </c>
      <c r="I3392" s="2" t="s">
        <v>7290</v>
      </c>
      <c r="J3392" s="3" t="str">
        <f>HYPERLINK("https://www.boe.es/gazeta/dias/1833/08/03/pdfs/GMD-1833-94.pdf#page=2","Abrir facsímil")</f>
        <v>Abrir facsímil</v>
      </c>
      <c r="K3392" s="3" t="s">
        <v>24</v>
      </c>
    </row>
    <row r="3393" spans="1:11" ht="42" customHeight="1">
      <c r="A3393" s="2" t="s">
        <v>7262</v>
      </c>
      <c r="B3393" s="2" t="s">
        <v>7262</v>
      </c>
      <c r="C3393" s="2" t="s">
        <v>26</v>
      </c>
      <c r="D3393" s="2" t="s">
        <v>18</v>
      </c>
      <c r="E3393" s="5" t="s">
        <v>1360</v>
      </c>
      <c r="F3393" s="3" t="s">
        <v>1361</v>
      </c>
      <c r="G3393" s="3" t="s">
        <v>37</v>
      </c>
      <c r="H3393" s="2" t="s">
        <v>22</v>
      </c>
      <c r="I3393" s="2" t="s">
        <v>7291</v>
      </c>
      <c r="J3393" s="3" t="str">
        <f>HYPERLINK("https://www.boe.es/gazeta/dias/1833/08/24/pdfs/GMD-1833-103.pdf#page=2","Abrir facsímil")</f>
        <v>Abrir facsímil</v>
      </c>
      <c r="K3393" s="3" t="s">
        <v>24</v>
      </c>
    </row>
    <row r="3394" spans="1:11" ht="42" customHeight="1">
      <c r="A3394" s="2" t="s">
        <v>7262</v>
      </c>
      <c r="B3394" s="2" t="s">
        <v>7262</v>
      </c>
      <c r="C3394" s="2" t="s">
        <v>49</v>
      </c>
      <c r="D3394" s="2" t="s">
        <v>50</v>
      </c>
      <c r="E3394" s="5" t="s">
        <v>584</v>
      </c>
      <c r="F3394" s="3" t="s">
        <v>585</v>
      </c>
      <c r="G3394" s="3" t="s">
        <v>37</v>
      </c>
      <c r="H3394" s="2" t="s">
        <v>22</v>
      </c>
      <c r="I3394" s="2" t="s">
        <v>7292</v>
      </c>
      <c r="J3394" s="3" t="str">
        <f>HYPERLINK("https://www.boe.es/gazeta/dias/1833/08/31/pdfs/GMD-1833-106.pdf#page=2","Abrir facsímil")</f>
        <v>Abrir facsímil</v>
      </c>
      <c r="K3394" s="3" t="s">
        <v>24</v>
      </c>
    </row>
    <row r="3395" spans="1:11" ht="42" customHeight="1">
      <c r="A3395" s="2" t="s">
        <v>7262</v>
      </c>
      <c r="B3395" s="2" t="s">
        <v>7262</v>
      </c>
      <c r="C3395" s="2" t="s">
        <v>26</v>
      </c>
      <c r="D3395" s="2" t="s">
        <v>18</v>
      </c>
      <c r="E3395" s="5" t="s">
        <v>587</v>
      </c>
      <c r="F3395" s="3" t="s">
        <v>588</v>
      </c>
      <c r="G3395" s="3" t="s">
        <v>89</v>
      </c>
      <c r="H3395" s="2" t="s">
        <v>22</v>
      </c>
      <c r="I3395" s="2" t="s">
        <v>7293</v>
      </c>
      <c r="J3395" s="3" t="str">
        <f>HYPERLINK("https://www.boe.es/gazeta/dias/1833/09/03/pdfs/GMD-1833-107.pdf#page=3","Abrir facsímil")</f>
        <v>Abrir facsímil</v>
      </c>
      <c r="K3395" s="3" t="s">
        <v>24</v>
      </c>
    </row>
    <row r="3396" spans="1:11" ht="42" customHeight="1">
      <c r="A3396" s="2" t="s">
        <v>7262</v>
      </c>
      <c r="B3396" s="2" t="s">
        <v>7262</v>
      </c>
      <c r="C3396" s="2" t="s">
        <v>17</v>
      </c>
      <c r="D3396" s="2" t="s">
        <v>18</v>
      </c>
      <c r="E3396" s="5" t="s">
        <v>3103</v>
      </c>
      <c r="F3396" s="3" t="s">
        <v>3104</v>
      </c>
      <c r="G3396" s="3" t="s">
        <v>37</v>
      </c>
      <c r="H3396" s="2" t="s">
        <v>22</v>
      </c>
      <c r="I3396" s="2" t="s">
        <v>7294</v>
      </c>
      <c r="J3396" s="3" t="str">
        <f>HYPERLINK("https://www.boe.es/gazeta/dias/1833/09/10/pdfs/GMD-1833-110.pdf#page=2","Abrir facsímil")</f>
        <v>Abrir facsímil</v>
      </c>
      <c r="K3396" s="3" t="s">
        <v>24</v>
      </c>
    </row>
    <row r="3397" spans="1:11" ht="42" customHeight="1">
      <c r="A3397" s="2" t="s">
        <v>7262</v>
      </c>
      <c r="B3397" s="2" t="s">
        <v>7262</v>
      </c>
      <c r="C3397" s="2" t="s">
        <v>122</v>
      </c>
      <c r="D3397" s="2" t="s">
        <v>18</v>
      </c>
      <c r="E3397" s="5" t="s">
        <v>1165</v>
      </c>
      <c r="F3397" s="3" t="s">
        <v>1166</v>
      </c>
      <c r="G3397" s="3" t="s">
        <v>89</v>
      </c>
      <c r="H3397" s="2" t="s">
        <v>22</v>
      </c>
      <c r="I3397" s="2" t="s">
        <v>7295</v>
      </c>
      <c r="J3397" s="3" t="str">
        <f>HYPERLINK("https://www.boe.es/gazeta/dias/1833/09/12/pdfs/GMD-1833-111.pdf#page=3","Abrir facsímil")</f>
        <v>Abrir facsímil</v>
      </c>
      <c r="K3397" s="3" t="s">
        <v>24</v>
      </c>
    </row>
    <row r="3398" spans="1:11" ht="42" customHeight="1">
      <c r="A3398" s="2" t="s">
        <v>7262</v>
      </c>
      <c r="B3398" s="2" t="s">
        <v>7262</v>
      </c>
      <c r="C3398" s="2" t="s">
        <v>33</v>
      </c>
      <c r="D3398" s="2" t="s">
        <v>34</v>
      </c>
      <c r="E3398" s="5" t="s">
        <v>170</v>
      </c>
      <c r="F3398" s="3" t="s">
        <v>171</v>
      </c>
      <c r="G3398" s="3" t="s">
        <v>89</v>
      </c>
      <c r="H3398" s="2" t="s">
        <v>22</v>
      </c>
      <c r="I3398" s="2" t="s">
        <v>7296</v>
      </c>
      <c r="J3398" s="3" t="str">
        <f>HYPERLINK("https://www.boe.es/gazeta/dias/1833/09/26/pdfs/GMD-1833-117.pdf#page=3","Abrir facsímil")</f>
        <v>Abrir facsímil</v>
      </c>
      <c r="K3398" s="3" t="s">
        <v>24</v>
      </c>
    </row>
    <row r="3399" spans="1:11" ht="42" customHeight="1">
      <c r="A3399" s="2" t="s">
        <v>7262</v>
      </c>
      <c r="B3399" s="2" t="s">
        <v>7262</v>
      </c>
      <c r="C3399" s="2" t="s">
        <v>49</v>
      </c>
      <c r="D3399" s="2" t="s">
        <v>50</v>
      </c>
      <c r="E3399" s="5" t="s">
        <v>150</v>
      </c>
      <c r="F3399" s="3" t="s">
        <v>151</v>
      </c>
      <c r="G3399" s="3" t="s">
        <v>89</v>
      </c>
      <c r="H3399" s="2" t="s">
        <v>22</v>
      </c>
      <c r="I3399" s="2" t="s">
        <v>7297</v>
      </c>
      <c r="J3399" s="3" t="str">
        <f>HYPERLINK("https://www.boe.es/gazeta/dias/1833/10/24/pdfs/GMD-1833-131.pdf#page=3","Abrir facsímil")</f>
        <v>Abrir facsímil</v>
      </c>
      <c r="K3399" s="3" t="s">
        <v>24</v>
      </c>
    </row>
    <row r="3400" spans="1:11" ht="42" customHeight="1">
      <c r="A3400" s="2" t="s">
        <v>7262</v>
      </c>
      <c r="B3400" s="2" t="s">
        <v>7262</v>
      </c>
      <c r="C3400" s="2" t="s">
        <v>207</v>
      </c>
      <c r="D3400" s="2" t="s">
        <v>18</v>
      </c>
      <c r="E3400" s="5" t="s">
        <v>1138</v>
      </c>
      <c r="F3400" s="3" t="s">
        <v>1139</v>
      </c>
      <c r="G3400" s="3" t="s">
        <v>21</v>
      </c>
      <c r="H3400" s="2" t="s">
        <v>22</v>
      </c>
      <c r="I3400" s="2" t="s">
        <v>7298</v>
      </c>
      <c r="J3400" s="3" t="str">
        <f>HYPERLINK("https://www.boe.es/gazeta/dias/1833/10/26/pdfs/GMD-1833-132.pdf#page=4","Abrir facsímil")</f>
        <v>Abrir facsímil</v>
      </c>
      <c r="K3400" s="3" t="s">
        <v>24</v>
      </c>
    </row>
    <row r="3401" spans="1:11" ht="42" customHeight="1">
      <c r="A3401" s="2" t="s">
        <v>7262</v>
      </c>
      <c r="B3401" s="2" t="s">
        <v>7262</v>
      </c>
      <c r="C3401" s="2" t="s">
        <v>49</v>
      </c>
      <c r="D3401" s="2" t="s">
        <v>50</v>
      </c>
      <c r="E3401" s="5" t="s">
        <v>241</v>
      </c>
      <c r="F3401" s="3" t="s">
        <v>242</v>
      </c>
      <c r="G3401" s="3" t="s">
        <v>89</v>
      </c>
      <c r="H3401" s="2" t="s">
        <v>22</v>
      </c>
      <c r="I3401" s="2" t="s">
        <v>7299</v>
      </c>
      <c r="J3401" s="3" t="str">
        <f>HYPERLINK("https://www.boe.es/gazeta/dias/1833/11/09/pdfs/GMD-1833-140.pdf#page=3","Abrir facsímil")</f>
        <v>Abrir facsímil</v>
      </c>
      <c r="K3401" s="3" t="s">
        <v>24</v>
      </c>
    </row>
    <row r="3402" spans="1:11" ht="42" customHeight="1">
      <c r="A3402" s="2" t="s">
        <v>7262</v>
      </c>
      <c r="B3402" s="2" t="s">
        <v>7262</v>
      </c>
      <c r="C3402" s="2" t="s">
        <v>17</v>
      </c>
      <c r="D3402" s="2" t="s">
        <v>18</v>
      </c>
      <c r="E3402" s="5" t="s">
        <v>324</v>
      </c>
      <c r="F3402" s="3" t="s">
        <v>325</v>
      </c>
      <c r="G3402" s="3" t="s">
        <v>89</v>
      </c>
      <c r="H3402" s="2" t="s">
        <v>22</v>
      </c>
      <c r="I3402" s="2" t="s">
        <v>7300</v>
      </c>
      <c r="J3402" s="3" t="str">
        <f>HYPERLINK("https://www.boe.es/gazeta/dias/1833/11/14/pdfs/GMD-1833-142.pdf#page=3","Abrir facsímil")</f>
        <v>Abrir facsímil</v>
      </c>
      <c r="K3402" s="3" t="s">
        <v>24</v>
      </c>
    </row>
    <row r="3403" spans="1:11" ht="42" customHeight="1">
      <c r="A3403" s="2" t="s">
        <v>7262</v>
      </c>
      <c r="B3403" s="2" t="s">
        <v>7262</v>
      </c>
      <c r="C3403" s="2" t="s">
        <v>49</v>
      </c>
      <c r="D3403" s="2" t="s">
        <v>50</v>
      </c>
      <c r="E3403" s="5" t="s">
        <v>272</v>
      </c>
      <c r="F3403" s="3" t="s">
        <v>273</v>
      </c>
      <c r="G3403" s="3" t="s">
        <v>21</v>
      </c>
      <c r="H3403" s="2" t="s">
        <v>22</v>
      </c>
      <c r="I3403" s="2" t="s">
        <v>7301</v>
      </c>
      <c r="J3403" s="3" t="str">
        <f>HYPERLINK("https://www.boe.es/gazeta/dias/1833/11/19/pdfs/GMD-1833-144.pdf#page=4","Abrir facsímil")</f>
        <v>Abrir facsímil</v>
      </c>
      <c r="K3403" s="3" t="s">
        <v>24</v>
      </c>
    </row>
    <row r="3404" spans="1:11" ht="42" customHeight="1">
      <c r="A3404" s="2" t="s">
        <v>7262</v>
      </c>
      <c r="B3404" s="2" t="s">
        <v>7262</v>
      </c>
      <c r="C3404" s="2" t="s">
        <v>49</v>
      </c>
      <c r="D3404" s="2" t="s">
        <v>50</v>
      </c>
      <c r="E3404" s="5" t="s">
        <v>787</v>
      </c>
      <c r="F3404" s="3" t="s">
        <v>788</v>
      </c>
      <c r="G3404" s="3" t="s">
        <v>89</v>
      </c>
      <c r="H3404" s="2" t="s">
        <v>22</v>
      </c>
      <c r="I3404" s="2" t="s">
        <v>7302</v>
      </c>
      <c r="J3404" s="3" t="str">
        <f>HYPERLINK("https://www.boe.es/gazeta/dias/1833/11/30/pdfs/GMD-1833-153.pdf#page=3","Abrir facsímil")</f>
        <v>Abrir facsímil</v>
      </c>
      <c r="K3404" s="3" t="s">
        <v>24</v>
      </c>
    </row>
    <row r="3405" spans="1:11" ht="42" customHeight="1">
      <c r="A3405" s="2" t="s">
        <v>7303</v>
      </c>
      <c r="B3405" s="2" t="s">
        <v>7303</v>
      </c>
      <c r="C3405" s="2" t="s">
        <v>49</v>
      </c>
      <c r="D3405" s="2" t="s">
        <v>50</v>
      </c>
      <c r="E3405" s="5" t="s">
        <v>729</v>
      </c>
      <c r="F3405" s="3" t="s">
        <v>730</v>
      </c>
      <c r="G3405" s="3" t="s">
        <v>89</v>
      </c>
      <c r="H3405" s="2" t="s">
        <v>22</v>
      </c>
      <c r="I3405" s="2" t="s">
        <v>7304</v>
      </c>
      <c r="J3405" s="3" t="str">
        <f>HYPERLINK("https://www.boe.es/gazeta/dias/1833/03/14/pdfs/GMD-1833-32.pdf#page=3","Abrir facsímil")</f>
        <v>Abrir facsímil</v>
      </c>
      <c r="K3405" s="3" t="s">
        <v>24</v>
      </c>
    </row>
    <row r="3406" spans="1:11" ht="42" customHeight="1">
      <c r="A3406" s="2" t="s">
        <v>7305</v>
      </c>
      <c r="B3406" s="2" t="s">
        <v>7305</v>
      </c>
      <c r="C3406" s="2" t="s">
        <v>122</v>
      </c>
      <c r="D3406" s="2" t="s">
        <v>18</v>
      </c>
      <c r="E3406" s="5" t="s">
        <v>1107</v>
      </c>
      <c r="F3406" s="3" t="s">
        <v>1108</v>
      </c>
      <c r="G3406" s="3" t="s">
        <v>37</v>
      </c>
      <c r="H3406" s="2" t="s">
        <v>22</v>
      </c>
      <c r="I3406" s="2" t="s">
        <v>7306</v>
      </c>
      <c r="J3406" s="3" t="str">
        <f>HYPERLINK("https://www.boe.es/gazeta/dias/1833/03/21/pdfs/GMD-1833-35.pdf#page=2","Abrir facsímil")</f>
        <v>Abrir facsímil</v>
      </c>
      <c r="K3406" s="3" t="s">
        <v>24</v>
      </c>
    </row>
    <row r="3407" spans="1:11" ht="42" customHeight="1">
      <c r="A3407" s="2" t="s">
        <v>7307</v>
      </c>
      <c r="B3407" s="2" t="s">
        <v>7307</v>
      </c>
      <c r="C3407" s="2" t="s">
        <v>17</v>
      </c>
      <c r="D3407" s="2" t="s">
        <v>18</v>
      </c>
      <c r="E3407" s="5" t="s">
        <v>1087</v>
      </c>
      <c r="F3407" s="3" t="s">
        <v>1088</v>
      </c>
      <c r="G3407" s="3" t="s">
        <v>89</v>
      </c>
      <c r="H3407" s="2" t="s">
        <v>22</v>
      </c>
      <c r="I3407" s="2" t="s">
        <v>7308</v>
      </c>
      <c r="J3407" s="3" t="str">
        <f>HYPERLINK("https://www.boe.es/gazeta/dias/1833/01/24/pdfs/GMD-1833-11.pdf#page=3","Abrir facsímil")</f>
        <v>Abrir facsímil</v>
      </c>
      <c r="K3407" s="3" t="s">
        <v>24</v>
      </c>
    </row>
    <row r="3408" spans="1:11" ht="42" customHeight="1">
      <c r="A3408" s="2" t="s">
        <v>7309</v>
      </c>
      <c r="B3408" s="2" t="s">
        <v>7309</v>
      </c>
      <c r="C3408" s="2" t="s">
        <v>33</v>
      </c>
      <c r="D3408" s="2" t="s">
        <v>34</v>
      </c>
      <c r="E3408" s="5" t="s">
        <v>681</v>
      </c>
      <c r="F3408" s="3" t="s">
        <v>682</v>
      </c>
      <c r="G3408" s="3" t="s">
        <v>21</v>
      </c>
      <c r="H3408" s="2" t="s">
        <v>22</v>
      </c>
      <c r="I3408" s="2" t="s">
        <v>7310</v>
      </c>
      <c r="J3408" s="3" t="str">
        <f>HYPERLINK("https://www.boe.es/gazeta/dias/1833/08/13/pdfs/GMD-1833-98.pdf#page=4","Abrir facsímil")</f>
        <v>Abrir facsímil</v>
      </c>
      <c r="K3408" s="3" t="s">
        <v>24</v>
      </c>
    </row>
    <row r="3409" spans="1:11" ht="42" customHeight="1">
      <c r="A3409" s="2" t="s">
        <v>7311</v>
      </c>
      <c r="B3409" s="2" t="s">
        <v>7311</v>
      </c>
      <c r="C3409" s="2" t="s">
        <v>26</v>
      </c>
      <c r="D3409" s="2" t="s">
        <v>18</v>
      </c>
      <c r="E3409" s="5" t="s">
        <v>118</v>
      </c>
      <c r="F3409" s="3" t="s">
        <v>119</v>
      </c>
      <c r="G3409" s="3" t="s">
        <v>7312</v>
      </c>
      <c r="H3409" s="2" t="s">
        <v>22</v>
      </c>
      <c r="I3409" s="2" t="s">
        <v>7313</v>
      </c>
      <c r="J3409" s="3" t="str">
        <f>HYPERLINK("https://www.boe.es/gazeta/dias/1833/01/19/pdfs/GMD-1833-9.pdf#page=3","Abrir facsímil")</f>
        <v>Abrir facsímil</v>
      </c>
      <c r="K3409" s="3" t="s">
        <v>24</v>
      </c>
    </row>
    <row r="3410" spans="1:11" ht="42" customHeight="1">
      <c r="A3410" s="2" t="s">
        <v>7314</v>
      </c>
      <c r="B3410" s="2" t="s">
        <v>7314</v>
      </c>
      <c r="C3410" s="2" t="s">
        <v>17</v>
      </c>
      <c r="D3410" s="2" t="s">
        <v>18</v>
      </c>
      <c r="E3410" s="5" t="s">
        <v>1107</v>
      </c>
      <c r="F3410" s="3" t="s">
        <v>1108</v>
      </c>
      <c r="G3410" s="3" t="s">
        <v>37</v>
      </c>
      <c r="H3410" s="2" t="s">
        <v>22</v>
      </c>
      <c r="I3410" s="2" t="s">
        <v>7315</v>
      </c>
      <c r="J3410" s="3" t="str">
        <f>HYPERLINK("https://www.boe.es/gazeta/dias/1833/03/21/pdfs/GMD-1833-35.pdf#page=2","Abrir facsímil")</f>
        <v>Abrir facsímil</v>
      </c>
      <c r="K3410" s="3" t="s">
        <v>24</v>
      </c>
    </row>
    <row r="3411" spans="1:11" ht="42" customHeight="1">
      <c r="A3411" s="2" t="s">
        <v>7316</v>
      </c>
      <c r="B3411" s="2" t="s">
        <v>7317</v>
      </c>
      <c r="C3411" s="2" t="s">
        <v>33</v>
      </c>
      <c r="D3411" s="2" t="s">
        <v>34</v>
      </c>
      <c r="E3411" s="5" t="s">
        <v>523</v>
      </c>
      <c r="F3411" s="3" t="s">
        <v>524</v>
      </c>
      <c r="G3411" s="3" t="s">
        <v>21</v>
      </c>
      <c r="H3411" s="2" t="s">
        <v>22</v>
      </c>
      <c r="I3411" s="2" t="s">
        <v>7318</v>
      </c>
      <c r="J3411" s="3" t="str">
        <f>HYPERLINK("https://www.boe.es/gazeta/dias/1833/04/27/pdfs/GMD-1833-52.pdf#page=4","Abrir facsímil")</f>
        <v>Abrir facsímil</v>
      </c>
      <c r="K3411" s="3" t="s">
        <v>24</v>
      </c>
    </row>
    <row r="3412" spans="1:11" ht="42" customHeight="1">
      <c r="A3412" s="2" t="s">
        <v>7319</v>
      </c>
      <c r="B3412" s="2" t="s">
        <v>7319</v>
      </c>
      <c r="C3412" s="2" t="s">
        <v>26</v>
      </c>
      <c r="D3412" s="2" t="s">
        <v>18</v>
      </c>
      <c r="E3412" s="5" t="s">
        <v>399</v>
      </c>
      <c r="F3412" s="3" t="s">
        <v>400</v>
      </c>
      <c r="G3412" s="3" t="s">
        <v>89</v>
      </c>
      <c r="H3412" s="2" t="s">
        <v>22</v>
      </c>
      <c r="I3412" s="2" t="s">
        <v>7320</v>
      </c>
      <c r="J3412" s="3" t="str">
        <f>HYPERLINK("https://www.boe.es/gazeta/dias/1833/05/18/pdfs/GMD-1833-61.pdf#page=3","Abrir facsímil")</f>
        <v>Abrir facsímil</v>
      </c>
      <c r="K3412" s="3" t="s">
        <v>24</v>
      </c>
    </row>
    <row r="3413" spans="1:11" ht="42" customHeight="1">
      <c r="A3413" s="2" t="s">
        <v>7321</v>
      </c>
      <c r="B3413" s="2" t="s">
        <v>7321</v>
      </c>
      <c r="C3413" s="2" t="s">
        <v>26</v>
      </c>
      <c r="D3413" s="2" t="s">
        <v>18</v>
      </c>
      <c r="E3413" s="5" t="s">
        <v>182</v>
      </c>
      <c r="F3413" s="3" t="s">
        <v>183</v>
      </c>
      <c r="G3413" s="3" t="s">
        <v>21</v>
      </c>
      <c r="H3413" s="2" t="s">
        <v>22</v>
      </c>
      <c r="I3413" s="2" t="s">
        <v>7322</v>
      </c>
      <c r="J3413" s="3" t="str">
        <f>HYPERLINK("https://www.boe.es/gazeta/dias/1833/02/12/pdfs/GMD-1833-19.pdf#page=4","Abrir facsímil")</f>
        <v>Abrir facsímil</v>
      </c>
      <c r="K3413" s="3" t="s">
        <v>24</v>
      </c>
    </row>
    <row r="3414" spans="1:11" ht="42" customHeight="1">
      <c r="A3414" s="2" t="s">
        <v>7323</v>
      </c>
      <c r="B3414" s="2" t="s">
        <v>7323</v>
      </c>
      <c r="C3414" s="2" t="s">
        <v>17</v>
      </c>
      <c r="D3414" s="2" t="s">
        <v>18</v>
      </c>
      <c r="E3414" s="5" t="s">
        <v>137</v>
      </c>
      <c r="F3414" s="3" t="s">
        <v>138</v>
      </c>
      <c r="G3414" s="3" t="s">
        <v>37</v>
      </c>
      <c r="H3414" s="2" t="s">
        <v>22</v>
      </c>
      <c r="I3414" s="2" t="s">
        <v>7324</v>
      </c>
      <c r="J3414" s="3" t="str">
        <f>HYPERLINK("https://www.boe.es/gazeta/dias/1833/03/12/pdfs/GMD-1833-31.pdf#page=2","Abrir facsímil")</f>
        <v>Abrir facsímil</v>
      </c>
      <c r="K3414" s="3" t="s">
        <v>24</v>
      </c>
    </row>
    <row r="3415" spans="1:11" ht="42" customHeight="1">
      <c r="A3415" s="2" t="s">
        <v>7325</v>
      </c>
      <c r="B3415" s="2" t="s">
        <v>7326</v>
      </c>
      <c r="C3415" s="2" t="s">
        <v>33</v>
      </c>
      <c r="D3415" s="2" t="s">
        <v>34</v>
      </c>
      <c r="E3415" s="5" t="s">
        <v>470</v>
      </c>
      <c r="F3415" s="3" t="s">
        <v>471</v>
      </c>
      <c r="G3415" s="3" t="s">
        <v>45</v>
      </c>
      <c r="H3415" s="2" t="s">
        <v>22</v>
      </c>
      <c r="I3415" s="2" t="s">
        <v>7327</v>
      </c>
      <c r="J3415" s="3" t="str">
        <f>HYPERLINK("https://www.boe.es/gazeta/dias/1833/12/28/pdfs/GMD-1833-166.pdf#page=6","Abrir facsímil")</f>
        <v>Abrir facsímil</v>
      </c>
      <c r="K3415" s="3" t="s">
        <v>24</v>
      </c>
    </row>
    <row r="3416" spans="1:11" ht="42" customHeight="1">
      <c r="A3416" s="2" t="s">
        <v>7328</v>
      </c>
      <c r="B3416" s="2" t="s">
        <v>7328</v>
      </c>
      <c r="C3416" s="2" t="s">
        <v>33</v>
      </c>
      <c r="D3416" s="2" t="s">
        <v>34</v>
      </c>
      <c r="E3416" s="5" t="s">
        <v>281</v>
      </c>
      <c r="F3416" s="3" t="s">
        <v>282</v>
      </c>
      <c r="G3416" s="3" t="s">
        <v>56</v>
      </c>
      <c r="H3416" s="2" t="s">
        <v>22</v>
      </c>
      <c r="I3416" s="2" t="s">
        <v>7329</v>
      </c>
      <c r="J3416" s="3" t="str">
        <f>HYPERLINK("https://www.boe.es/gazeta/dias/1833/01/08/pdfs/GMD-1833-4.pdf#page=1","Abrir facsímil")</f>
        <v>Abrir facsímil</v>
      </c>
      <c r="K3416" s="3" t="s">
        <v>24</v>
      </c>
    </row>
    <row r="3417" spans="1:11" ht="42" customHeight="1">
      <c r="A3417" s="2" t="s">
        <v>7330</v>
      </c>
      <c r="B3417" s="2" t="s">
        <v>7331</v>
      </c>
      <c r="C3417" s="2" t="s">
        <v>26</v>
      </c>
      <c r="D3417" s="2" t="s">
        <v>18</v>
      </c>
      <c r="E3417" s="5" t="s">
        <v>277</v>
      </c>
      <c r="F3417" s="3" t="s">
        <v>278</v>
      </c>
      <c r="G3417" s="3" t="s">
        <v>45</v>
      </c>
      <c r="H3417" s="2" t="s">
        <v>22</v>
      </c>
      <c r="I3417" s="2" t="s">
        <v>7332</v>
      </c>
      <c r="J3417" s="3" t="str">
        <f>HYPERLINK("https://www.boe.es/gazeta/dias/1833/12/12/pdfs/GMD-1833-158.pdf#page=6","Abrir facsímil")</f>
        <v>Abrir facsímil</v>
      </c>
      <c r="K3417" s="3" t="s">
        <v>24</v>
      </c>
    </row>
    <row r="3418" spans="1:11" ht="42" customHeight="1">
      <c r="A3418" s="2" t="s">
        <v>7333</v>
      </c>
      <c r="B3418" s="2" t="s">
        <v>7334</v>
      </c>
      <c r="C3418" s="2" t="s">
        <v>33</v>
      </c>
      <c r="D3418" s="2" t="s">
        <v>34</v>
      </c>
      <c r="E3418" s="5" t="s">
        <v>671</v>
      </c>
      <c r="F3418" s="3" t="s">
        <v>672</v>
      </c>
      <c r="G3418" s="3" t="s">
        <v>21</v>
      </c>
      <c r="H3418" s="2" t="s">
        <v>22</v>
      </c>
      <c r="I3418" s="2" t="s">
        <v>7335</v>
      </c>
      <c r="J3418" s="3" t="str">
        <f>HYPERLINK("https://www.boe.es/gazeta/dias/1833/11/28/pdfs/GMD-1833-151.pdf#page=4","Abrir facsímil")</f>
        <v>Abrir facsímil</v>
      </c>
      <c r="K3418" s="3" t="s">
        <v>24</v>
      </c>
    </row>
    <row r="3419" spans="1:11" ht="42" customHeight="1">
      <c r="A3419" s="2" t="s">
        <v>7336</v>
      </c>
      <c r="B3419" s="2" t="s">
        <v>7336</v>
      </c>
      <c r="C3419" s="2" t="s">
        <v>33</v>
      </c>
      <c r="D3419" s="2" t="s">
        <v>34</v>
      </c>
      <c r="E3419" s="5" t="s">
        <v>359</v>
      </c>
      <c r="F3419" s="3" t="s">
        <v>360</v>
      </c>
      <c r="G3419" s="3" t="s">
        <v>37</v>
      </c>
      <c r="H3419" s="2" t="s">
        <v>22</v>
      </c>
      <c r="I3419" s="2" t="s">
        <v>7337</v>
      </c>
      <c r="J3419" s="3" t="str">
        <f>HYPERLINK("https://www.boe.es/gazeta/dias/1833/05/16/pdfs/GMD-1833-60.pdf#page=2","Abrir facsímil")</f>
        <v>Abrir facsímil</v>
      </c>
      <c r="K3419" s="3" t="s">
        <v>24</v>
      </c>
    </row>
    <row r="3420" spans="1:11" ht="42" customHeight="1">
      <c r="A3420" s="2" t="s">
        <v>7338</v>
      </c>
      <c r="B3420" s="2" t="s">
        <v>7338</v>
      </c>
      <c r="C3420" s="2" t="s">
        <v>33</v>
      </c>
      <c r="D3420" s="2" t="s">
        <v>34</v>
      </c>
      <c r="E3420" s="5" t="s">
        <v>125</v>
      </c>
      <c r="F3420" s="3" t="s">
        <v>126</v>
      </c>
      <c r="G3420" s="3" t="s">
        <v>127</v>
      </c>
      <c r="H3420" s="2" t="s">
        <v>22</v>
      </c>
      <c r="I3420" s="2" t="s">
        <v>7339</v>
      </c>
      <c r="J3420" s="3" t="str">
        <f>HYPERLINK("https://www.boe.es/gazeta/dias/1833/08/29/pdfs/GMD-1833-105.pdf#page=5","Abrir facsímil")</f>
        <v>Abrir facsímil</v>
      </c>
      <c r="K3420" s="3" t="s">
        <v>24</v>
      </c>
    </row>
    <row r="3421" spans="1:11" ht="42" customHeight="1">
      <c r="A3421" s="2" t="s">
        <v>7338</v>
      </c>
      <c r="B3421" s="2" t="s">
        <v>7338</v>
      </c>
      <c r="C3421" s="2" t="s">
        <v>33</v>
      </c>
      <c r="D3421" s="2" t="s">
        <v>34</v>
      </c>
      <c r="E3421" s="5" t="s">
        <v>584</v>
      </c>
      <c r="F3421" s="3" t="s">
        <v>585</v>
      </c>
      <c r="G3421" s="3" t="s">
        <v>89</v>
      </c>
      <c r="H3421" s="2" t="s">
        <v>22</v>
      </c>
      <c r="I3421" s="2" t="s">
        <v>7340</v>
      </c>
      <c r="J3421" s="3" t="str">
        <f>HYPERLINK("https://www.boe.es/gazeta/dias/1833/08/31/pdfs/GMD-1833-106.pdf#page=3","Abrir facsímil")</f>
        <v>Abrir facsímil</v>
      </c>
      <c r="K3421" s="3" t="s">
        <v>24</v>
      </c>
    </row>
    <row r="3422" spans="1:11" ht="42" customHeight="1">
      <c r="A3422" s="2" t="s">
        <v>7341</v>
      </c>
      <c r="B3422" s="2" t="s">
        <v>7341</v>
      </c>
      <c r="C3422" s="2" t="s">
        <v>33</v>
      </c>
      <c r="D3422" s="2" t="s">
        <v>34</v>
      </c>
      <c r="E3422" s="5" t="s">
        <v>125</v>
      </c>
      <c r="F3422" s="3" t="s">
        <v>126</v>
      </c>
      <c r="G3422" s="3" t="s">
        <v>127</v>
      </c>
      <c r="H3422" s="2" t="s">
        <v>22</v>
      </c>
      <c r="I3422" s="2" t="s">
        <v>7342</v>
      </c>
      <c r="J3422" s="3" t="str">
        <f>HYPERLINK("https://www.boe.es/gazeta/dias/1833/08/29/pdfs/GMD-1833-105.pdf#page=5","Abrir facsímil")</f>
        <v>Abrir facsímil</v>
      </c>
      <c r="K3422" s="3" t="s">
        <v>24</v>
      </c>
    </row>
    <row r="3423" spans="1:11" ht="42" customHeight="1">
      <c r="A3423" s="2" t="s">
        <v>7343</v>
      </c>
      <c r="B3423" s="2" t="s">
        <v>7343</v>
      </c>
      <c r="C3423" s="2" t="s">
        <v>33</v>
      </c>
      <c r="D3423" s="2" t="s">
        <v>34</v>
      </c>
      <c r="E3423" s="5" t="s">
        <v>414</v>
      </c>
      <c r="F3423" s="3" t="s">
        <v>415</v>
      </c>
      <c r="G3423" s="3" t="s">
        <v>89</v>
      </c>
      <c r="H3423" s="2" t="s">
        <v>22</v>
      </c>
      <c r="I3423" s="2" t="s">
        <v>7344</v>
      </c>
      <c r="J3423" s="3" t="str">
        <f>HYPERLINK("https://www.boe.es/gazeta/dias/1833/03/02/pdfs/GMD-1833-27.pdf#page=3","Abrir facsímil")</f>
        <v>Abrir facsímil</v>
      </c>
      <c r="K3423" s="3" t="s">
        <v>24</v>
      </c>
    </row>
    <row r="3424" spans="1:11" ht="42" customHeight="1">
      <c r="A3424" s="2" t="s">
        <v>7345</v>
      </c>
      <c r="B3424" s="2" t="s">
        <v>7346</v>
      </c>
      <c r="C3424" s="2" t="s">
        <v>26</v>
      </c>
      <c r="D3424" s="2" t="s">
        <v>18</v>
      </c>
      <c r="E3424" s="5" t="s">
        <v>259</v>
      </c>
      <c r="F3424" s="3" t="s">
        <v>260</v>
      </c>
      <c r="G3424" s="3" t="s">
        <v>21</v>
      </c>
      <c r="H3424" s="2" t="s">
        <v>22</v>
      </c>
      <c r="I3424" s="2" t="s">
        <v>7347</v>
      </c>
      <c r="J3424" s="3" t="str">
        <f>HYPERLINK("https://www.boe.es/gazeta/dias/1833/02/26/pdfs/GMD-1833-25.pdf#page=4","Abrir facsímil")</f>
        <v>Abrir facsímil</v>
      </c>
      <c r="K3424" s="3" t="s">
        <v>24</v>
      </c>
    </row>
    <row r="3425" spans="1:11" ht="42" customHeight="1">
      <c r="A3425" s="2" t="s">
        <v>7348</v>
      </c>
      <c r="B3425" s="2" t="s">
        <v>7348</v>
      </c>
      <c r="C3425" s="2" t="s">
        <v>26</v>
      </c>
      <c r="D3425" s="2" t="s">
        <v>18</v>
      </c>
      <c r="E3425" s="5" t="s">
        <v>92</v>
      </c>
      <c r="F3425" s="3" t="s">
        <v>93</v>
      </c>
      <c r="G3425" s="3" t="s">
        <v>89</v>
      </c>
      <c r="H3425" s="2" t="s">
        <v>22</v>
      </c>
      <c r="I3425" s="2" t="s">
        <v>7349</v>
      </c>
      <c r="J3425" s="3" t="str">
        <f>HYPERLINK("https://www.boe.es/gazeta/dias/1833/05/21/pdfs/GMD-1833-62.pdf#page=3","Abrir facsímil")</f>
        <v>Abrir facsímil</v>
      </c>
      <c r="K3425" s="3" t="s">
        <v>24</v>
      </c>
    </row>
    <row r="3426" spans="1:11" ht="42" customHeight="1">
      <c r="A3426" s="2" t="s">
        <v>7350</v>
      </c>
      <c r="B3426" s="2" t="s">
        <v>7351</v>
      </c>
      <c r="C3426" s="2" t="s">
        <v>131</v>
      </c>
      <c r="D3426" s="2" t="s">
        <v>18</v>
      </c>
      <c r="E3426" s="5" t="s">
        <v>587</v>
      </c>
      <c r="F3426" s="3" t="s">
        <v>588</v>
      </c>
      <c r="G3426" s="3" t="s">
        <v>21</v>
      </c>
      <c r="H3426" s="2" t="s">
        <v>22</v>
      </c>
      <c r="I3426" s="2" t="s">
        <v>7352</v>
      </c>
      <c r="J3426" s="3" t="str">
        <f>HYPERLINK("https://www.boe.es/gazeta/dias/1833/09/03/pdfs/GMD-1833-107.pdf#page=4","Abrir facsímil")</f>
        <v>Abrir facsímil</v>
      </c>
      <c r="K3426" s="3" t="s">
        <v>24</v>
      </c>
    </row>
    <row r="3427" spans="1:11" ht="42" customHeight="1">
      <c r="A3427" s="2" t="s">
        <v>7353</v>
      </c>
      <c r="B3427" s="2" t="s">
        <v>7354</v>
      </c>
      <c r="C3427" s="2" t="s">
        <v>122</v>
      </c>
      <c r="D3427" s="2" t="s">
        <v>18</v>
      </c>
      <c r="E3427" s="5" t="s">
        <v>587</v>
      </c>
      <c r="F3427" s="3" t="s">
        <v>588</v>
      </c>
      <c r="G3427" s="3" t="s">
        <v>21</v>
      </c>
      <c r="H3427" s="2" t="s">
        <v>22</v>
      </c>
      <c r="I3427" s="2" t="s">
        <v>7355</v>
      </c>
      <c r="J3427" s="3" t="str">
        <f>HYPERLINK("https://www.boe.es/gazeta/dias/1833/09/03/pdfs/GMD-1833-107.pdf#page=4","Abrir facsímil")</f>
        <v>Abrir facsímil</v>
      </c>
      <c r="K3427" s="3" t="s">
        <v>24</v>
      </c>
    </row>
    <row r="3428" spans="1:11" ht="42" customHeight="1">
      <c r="A3428" s="2" t="s">
        <v>7356</v>
      </c>
      <c r="B3428" s="2" t="s">
        <v>7357</v>
      </c>
      <c r="C3428" s="2" t="s">
        <v>33</v>
      </c>
      <c r="D3428" s="2" t="s">
        <v>34</v>
      </c>
      <c r="E3428" s="5" t="s">
        <v>478</v>
      </c>
      <c r="F3428" s="3" t="s">
        <v>479</v>
      </c>
      <c r="G3428" s="3" t="s">
        <v>127</v>
      </c>
      <c r="H3428" s="2" t="s">
        <v>22</v>
      </c>
      <c r="I3428" s="2" t="s">
        <v>7358</v>
      </c>
      <c r="J3428" s="3" t="str">
        <f>HYPERLINK("https://www.boe.es/gazeta/dias/1833/10/19/pdfs/GMD-1833-129.pdf#page=5","Abrir facsímil")</f>
        <v>Abrir facsímil</v>
      </c>
      <c r="K3428" s="3" t="s">
        <v>24</v>
      </c>
    </row>
    <row r="3429" spans="1:11" ht="42" customHeight="1">
      <c r="A3429" s="2" t="s">
        <v>7356</v>
      </c>
      <c r="B3429" s="2" t="s">
        <v>7357</v>
      </c>
      <c r="C3429" s="2" t="s">
        <v>33</v>
      </c>
      <c r="D3429" s="2" t="s">
        <v>34</v>
      </c>
      <c r="E3429" s="5" t="s">
        <v>110</v>
      </c>
      <c r="F3429" s="3" t="s">
        <v>111</v>
      </c>
      <c r="G3429" s="3" t="s">
        <v>127</v>
      </c>
      <c r="H3429" s="2" t="s">
        <v>22</v>
      </c>
      <c r="I3429" s="2" t="s">
        <v>7359</v>
      </c>
      <c r="J3429" s="3" t="str">
        <f>HYPERLINK("https://www.boe.es/gazeta/dias/1833/11/16/pdfs/GMD-1833-143.pdf#page=5","Abrir facsímil")</f>
        <v>Abrir facsímil</v>
      </c>
      <c r="K3429" s="3" t="s">
        <v>24</v>
      </c>
    </row>
    <row r="3430" spans="1:11" ht="42" customHeight="1">
      <c r="A3430" s="2" t="s">
        <v>7360</v>
      </c>
      <c r="B3430" s="2" t="s">
        <v>7360</v>
      </c>
      <c r="C3430" s="2" t="s">
        <v>33</v>
      </c>
      <c r="D3430" s="2" t="s">
        <v>34</v>
      </c>
      <c r="E3430" s="5" t="s">
        <v>466</v>
      </c>
      <c r="F3430" s="3" t="s">
        <v>467</v>
      </c>
      <c r="G3430" s="3" t="s">
        <v>21</v>
      </c>
      <c r="H3430" s="2" t="s">
        <v>22</v>
      </c>
      <c r="I3430" s="2" t="s">
        <v>7361</v>
      </c>
      <c r="J3430" s="3" t="str">
        <f>HYPERLINK("https://www.boe.es/gazeta/dias/1833/10/22/pdfs/GMD-1833-130.pdf#page=4","Abrir facsímil")</f>
        <v>Abrir facsímil</v>
      </c>
      <c r="K3430" s="3" t="s">
        <v>24</v>
      </c>
    </row>
    <row r="3431" spans="1:11" ht="42" customHeight="1">
      <c r="A3431" s="2" t="s">
        <v>7362</v>
      </c>
      <c r="B3431" s="2" t="s">
        <v>7363</v>
      </c>
      <c r="C3431" s="2" t="s">
        <v>26</v>
      </c>
      <c r="D3431" s="2" t="s">
        <v>18</v>
      </c>
      <c r="E3431" s="5" t="s">
        <v>159</v>
      </c>
      <c r="F3431" s="3" t="s">
        <v>160</v>
      </c>
      <c r="G3431" s="3" t="s">
        <v>175</v>
      </c>
      <c r="H3431" s="2" t="s">
        <v>22</v>
      </c>
      <c r="I3431" s="2" t="s">
        <v>7364</v>
      </c>
      <c r="J3431" s="3" t="str">
        <f>HYPERLINK("https://www.boe.es/gazeta/dias/1833/09/24/pdfs/GMD-1833-116.pdf#page=7","Abrir facsímil")</f>
        <v>Abrir facsímil</v>
      </c>
      <c r="K3431" s="3" t="s">
        <v>24</v>
      </c>
    </row>
    <row r="3432" spans="1:11" ht="42" customHeight="1">
      <c r="A3432" s="2" t="s">
        <v>7365</v>
      </c>
      <c r="B3432" s="2" t="s">
        <v>7366</v>
      </c>
      <c r="C3432" s="2" t="s">
        <v>33</v>
      </c>
      <c r="D3432" s="2" t="s">
        <v>34</v>
      </c>
      <c r="E3432" s="5" t="s">
        <v>233</v>
      </c>
      <c r="F3432" s="3" t="s">
        <v>234</v>
      </c>
      <c r="G3432" s="3" t="s">
        <v>21</v>
      </c>
      <c r="H3432" s="2" t="s">
        <v>22</v>
      </c>
      <c r="I3432" s="2" t="s">
        <v>7367</v>
      </c>
      <c r="J3432" s="3" t="str">
        <f>HYPERLINK("https://www.boe.es/gazeta/dias/1833/11/21/pdfs/GMD-1833-146.pdf#page=4","Abrir facsímil")</f>
        <v>Abrir facsímil</v>
      </c>
      <c r="K3432" s="3" t="s">
        <v>24</v>
      </c>
    </row>
    <row r="3433" spans="1:11" ht="42" customHeight="1">
      <c r="A3433" s="2" t="s">
        <v>7368</v>
      </c>
      <c r="B3433" s="2" t="s">
        <v>7368</v>
      </c>
      <c r="C3433" s="2" t="s">
        <v>33</v>
      </c>
      <c r="D3433" s="2" t="s">
        <v>34</v>
      </c>
      <c r="E3433" s="5" t="s">
        <v>394</v>
      </c>
      <c r="F3433" s="3" t="s">
        <v>395</v>
      </c>
      <c r="G3433" s="3" t="s">
        <v>396</v>
      </c>
      <c r="H3433" s="2" t="s">
        <v>22</v>
      </c>
      <c r="I3433" s="2" t="s">
        <v>7369</v>
      </c>
      <c r="J3433" s="3" t="str">
        <f>HYPERLINK("https://www.boe.es/gazeta/dias/1833/05/30/pdfs/GMD-1833-66.pdf#page=2","Abrir facsímil")</f>
        <v>Abrir facsímil</v>
      </c>
      <c r="K3433" s="3" t="s">
        <v>24</v>
      </c>
    </row>
    <row r="3434" spans="1:11" ht="42" customHeight="1">
      <c r="A3434" s="2" t="s">
        <v>7370</v>
      </c>
      <c r="B3434" s="2" t="s">
        <v>7370</v>
      </c>
      <c r="C3434" s="2" t="s">
        <v>131</v>
      </c>
      <c r="D3434" s="2" t="s">
        <v>18</v>
      </c>
      <c r="E3434" s="5" t="s">
        <v>292</v>
      </c>
      <c r="F3434" s="3" t="s">
        <v>293</v>
      </c>
      <c r="G3434" s="3" t="s">
        <v>89</v>
      </c>
      <c r="H3434" s="2" t="s">
        <v>22</v>
      </c>
      <c r="I3434" s="2" t="s">
        <v>7371</v>
      </c>
      <c r="J3434" s="3" t="str">
        <f>HYPERLINK("https://www.boe.es/gazeta/dias/1833/05/28/pdfs/GMD-1833-65.pdf#page=3","Abrir facsímil")</f>
        <v>Abrir facsímil</v>
      </c>
      <c r="K3434" s="3" t="s">
        <v>24</v>
      </c>
    </row>
    <row r="3435" spans="1:11" ht="42" customHeight="1">
      <c r="A3435" s="2" t="s">
        <v>7370</v>
      </c>
      <c r="B3435" s="2" t="s">
        <v>7370</v>
      </c>
      <c r="C3435" s="2" t="s">
        <v>33</v>
      </c>
      <c r="D3435" s="2" t="s">
        <v>34</v>
      </c>
      <c r="E3435" s="5" t="s">
        <v>596</v>
      </c>
      <c r="F3435" s="3" t="s">
        <v>597</v>
      </c>
      <c r="G3435" s="3" t="s">
        <v>89</v>
      </c>
      <c r="H3435" s="2" t="s">
        <v>22</v>
      </c>
      <c r="I3435" s="2" t="s">
        <v>7372</v>
      </c>
      <c r="J3435" s="3" t="str">
        <f>HYPERLINK("https://www.boe.es/gazeta/dias/1833/10/29/pdfs/GMD-1833-134.pdf#page=3","Abrir facsímil")</f>
        <v>Abrir facsímil</v>
      </c>
      <c r="K3435" s="3" t="s">
        <v>24</v>
      </c>
    </row>
    <row r="3436" spans="1:11" ht="42" customHeight="1">
      <c r="A3436" s="2" t="s">
        <v>7373</v>
      </c>
      <c r="B3436" s="2" t="s">
        <v>7373</v>
      </c>
      <c r="C3436" s="2" t="s">
        <v>33</v>
      </c>
      <c r="D3436" s="2" t="s">
        <v>34</v>
      </c>
      <c r="E3436" s="5" t="s">
        <v>1360</v>
      </c>
      <c r="F3436" s="3" t="s">
        <v>1361</v>
      </c>
      <c r="G3436" s="3" t="s">
        <v>21</v>
      </c>
      <c r="H3436" s="2" t="s">
        <v>22</v>
      </c>
      <c r="I3436" s="2" t="s">
        <v>7374</v>
      </c>
      <c r="J3436" s="3" t="str">
        <f>HYPERLINK("https://www.boe.es/gazeta/dias/1833/08/24/pdfs/GMD-1833-103.pdf#page=4","Abrir facsímil")</f>
        <v>Abrir facsímil</v>
      </c>
      <c r="K3436" s="3" t="s">
        <v>24</v>
      </c>
    </row>
    <row r="3437" spans="1:11" ht="42" customHeight="1">
      <c r="A3437" s="2" t="s">
        <v>7373</v>
      </c>
      <c r="B3437" s="2" t="s">
        <v>7373</v>
      </c>
      <c r="C3437" s="2" t="s">
        <v>33</v>
      </c>
      <c r="D3437" s="2" t="s">
        <v>34</v>
      </c>
      <c r="E3437" s="5" t="s">
        <v>623</v>
      </c>
      <c r="F3437" s="3" t="s">
        <v>624</v>
      </c>
      <c r="G3437" s="3" t="s">
        <v>21</v>
      </c>
      <c r="H3437" s="2" t="s">
        <v>22</v>
      </c>
      <c r="I3437" s="2" t="s">
        <v>7375</v>
      </c>
      <c r="J3437" s="3" t="str">
        <f>HYPERLINK("https://www.boe.es/gazeta/dias/1833/09/17/pdfs/GMD-1833-113.pdf#page=4","Abrir facsímil")</f>
        <v>Abrir facsímil</v>
      </c>
      <c r="K3437" s="3" t="s">
        <v>24</v>
      </c>
    </row>
    <row r="3438" spans="1:11" ht="42" customHeight="1">
      <c r="A3438" s="2" t="s">
        <v>7376</v>
      </c>
      <c r="B3438" s="2" t="s">
        <v>7377</v>
      </c>
      <c r="C3438" s="2" t="s">
        <v>26</v>
      </c>
      <c r="D3438" s="2" t="s">
        <v>18</v>
      </c>
      <c r="E3438" s="5" t="s">
        <v>377</v>
      </c>
      <c r="F3438" s="3" t="s">
        <v>378</v>
      </c>
      <c r="G3438" s="3" t="s">
        <v>89</v>
      </c>
      <c r="H3438" s="2" t="s">
        <v>22</v>
      </c>
      <c r="I3438" s="2" t="s">
        <v>7378</v>
      </c>
      <c r="J3438" s="3" t="str">
        <f>HYPERLINK("https://www.boe.es/gazeta/dias/1833/02/05/pdfs/GMD-1833-16.pdf#page=3","Abrir facsímil")</f>
        <v>Abrir facsímil</v>
      </c>
      <c r="K3438" s="3" t="s">
        <v>24</v>
      </c>
    </row>
    <row r="3439" spans="1:11" ht="42" customHeight="1">
      <c r="A3439" s="2" t="s">
        <v>7379</v>
      </c>
      <c r="B3439" s="2" t="s">
        <v>7380</v>
      </c>
      <c r="C3439" s="2" t="s">
        <v>33</v>
      </c>
      <c r="D3439" s="2" t="s">
        <v>34</v>
      </c>
      <c r="E3439" s="5" t="s">
        <v>159</v>
      </c>
      <c r="F3439" s="3" t="s">
        <v>160</v>
      </c>
      <c r="G3439" s="3" t="s">
        <v>175</v>
      </c>
      <c r="H3439" s="2" t="s">
        <v>22</v>
      </c>
      <c r="I3439" s="2" t="s">
        <v>7381</v>
      </c>
      <c r="J3439" s="3" t="str">
        <f>HYPERLINK("https://www.boe.es/gazeta/dias/1833/09/24/pdfs/GMD-1833-116.pdf#page=7","Abrir facsímil")</f>
        <v>Abrir facsímil</v>
      </c>
      <c r="K3439" s="3" t="s">
        <v>24</v>
      </c>
    </row>
    <row r="3440" spans="1:11" ht="42" customHeight="1">
      <c r="A3440" s="2" t="s">
        <v>7382</v>
      </c>
      <c r="B3440" s="2" t="s">
        <v>7382</v>
      </c>
      <c r="C3440" s="2" t="s">
        <v>26</v>
      </c>
      <c r="D3440" s="2" t="s">
        <v>18</v>
      </c>
      <c r="E3440" s="5" t="s">
        <v>414</v>
      </c>
      <c r="F3440" s="3" t="s">
        <v>415</v>
      </c>
      <c r="G3440" s="3" t="s">
        <v>21</v>
      </c>
      <c r="H3440" s="2" t="s">
        <v>22</v>
      </c>
      <c r="I3440" s="2" t="s">
        <v>7383</v>
      </c>
      <c r="J3440" s="3" t="str">
        <f>HYPERLINK("https://www.boe.es/gazeta/dias/1833/03/02/pdfs/GMD-1833-27.pdf#page=4","Abrir facsímil")</f>
        <v>Abrir facsímil</v>
      </c>
      <c r="K3440" s="3" t="s">
        <v>24</v>
      </c>
    </row>
    <row r="3441" spans="1:11" ht="42" customHeight="1">
      <c r="A3441" s="2" t="s">
        <v>7384</v>
      </c>
      <c r="B3441" s="2" t="s">
        <v>7384</v>
      </c>
      <c r="C3441" s="2" t="s">
        <v>33</v>
      </c>
      <c r="D3441" s="2" t="s">
        <v>34</v>
      </c>
      <c r="E3441" s="5" t="s">
        <v>27</v>
      </c>
      <c r="F3441" s="3" t="s">
        <v>28</v>
      </c>
      <c r="G3441" s="3" t="s">
        <v>89</v>
      </c>
      <c r="H3441" s="2" t="s">
        <v>22</v>
      </c>
      <c r="I3441" s="2" t="s">
        <v>7385</v>
      </c>
      <c r="J3441" s="3" t="str">
        <f>HYPERLINK("https://www.boe.es/gazeta/dias/1833/03/30/pdfs/GMD-1833-39.pdf#page=3","Abrir facsímil")</f>
        <v>Abrir facsímil</v>
      </c>
      <c r="K3441" s="3" t="s">
        <v>24</v>
      </c>
    </row>
    <row r="3442" spans="1:11" ht="42" customHeight="1">
      <c r="A3442" s="2" t="s">
        <v>7386</v>
      </c>
      <c r="B3442" s="2" t="s">
        <v>7386</v>
      </c>
      <c r="C3442" s="2" t="s">
        <v>33</v>
      </c>
      <c r="D3442" s="2" t="s">
        <v>34</v>
      </c>
      <c r="E3442" s="5" t="s">
        <v>969</v>
      </c>
      <c r="F3442" s="3" t="s">
        <v>970</v>
      </c>
      <c r="G3442" s="3" t="s">
        <v>56</v>
      </c>
      <c r="H3442" s="2" t="s">
        <v>22</v>
      </c>
      <c r="I3442" s="2" t="s">
        <v>7387</v>
      </c>
      <c r="J3442" s="3" t="str">
        <f>HYPERLINK("https://www.boe.es/gazeta/dias/1833/01/12/pdfs/GMD-1833-6.pdf#page=1","Abrir facsímil")</f>
        <v>Abrir facsímil</v>
      </c>
      <c r="K3442" s="3" t="s">
        <v>24</v>
      </c>
    </row>
    <row r="3443" spans="1:11" ht="42" customHeight="1">
      <c r="A3443" s="2" t="s">
        <v>7388</v>
      </c>
      <c r="B3443" s="2" t="s">
        <v>7388</v>
      </c>
      <c r="C3443" s="2" t="s">
        <v>33</v>
      </c>
      <c r="D3443" s="2" t="s">
        <v>34</v>
      </c>
      <c r="E3443" s="5" t="s">
        <v>359</v>
      </c>
      <c r="F3443" s="3" t="s">
        <v>360</v>
      </c>
      <c r="G3443" s="3" t="s">
        <v>37</v>
      </c>
      <c r="H3443" s="2" t="s">
        <v>22</v>
      </c>
      <c r="I3443" s="2" t="s">
        <v>7389</v>
      </c>
      <c r="J3443" s="3" t="str">
        <f>HYPERLINK("https://www.boe.es/gazeta/dias/1833/05/16/pdfs/GMD-1833-60.pdf#page=2","Abrir facsímil")</f>
        <v>Abrir facsímil</v>
      </c>
      <c r="K3443" s="3" t="s">
        <v>24</v>
      </c>
    </row>
    <row r="3444" spans="1:11" ht="42" customHeight="1">
      <c r="A3444" s="2" t="s">
        <v>7388</v>
      </c>
      <c r="B3444" s="2" t="s">
        <v>7388</v>
      </c>
      <c r="C3444" s="2" t="s">
        <v>131</v>
      </c>
      <c r="D3444" s="2" t="s">
        <v>18</v>
      </c>
      <c r="E3444" s="5" t="s">
        <v>541</v>
      </c>
      <c r="F3444" s="3" t="s">
        <v>542</v>
      </c>
      <c r="G3444" s="3" t="s">
        <v>56</v>
      </c>
      <c r="H3444" s="2" t="s">
        <v>22</v>
      </c>
      <c r="I3444" s="2" t="s">
        <v>7390</v>
      </c>
      <c r="J3444" s="3" t="str">
        <f>HYPERLINK("https://www.boe.es/gazeta/dias/1833/05/25/pdfs/GMD-1833-64.pdf#page=1","Abrir facsímil")</f>
        <v>Abrir facsímil</v>
      </c>
      <c r="K3444" s="3" t="s">
        <v>24</v>
      </c>
    </row>
    <row r="3445" spans="1:11" ht="42" customHeight="1">
      <c r="A3445" s="2" t="s">
        <v>7391</v>
      </c>
      <c r="B3445" s="2" t="s">
        <v>7391</v>
      </c>
      <c r="C3445" s="2" t="s">
        <v>26</v>
      </c>
      <c r="D3445" s="2" t="s">
        <v>18</v>
      </c>
      <c r="E3445" s="5" t="s">
        <v>118</v>
      </c>
      <c r="F3445" s="3" t="s">
        <v>119</v>
      </c>
      <c r="G3445" s="3" t="s">
        <v>37</v>
      </c>
      <c r="H3445" s="2" t="s">
        <v>22</v>
      </c>
      <c r="I3445" s="2" t="s">
        <v>7392</v>
      </c>
      <c r="J3445" s="3" t="str">
        <f>HYPERLINK("https://www.boe.es/gazeta/dias/1833/01/19/pdfs/GMD-1833-9.pdf#page=2","Abrir facsímil")</f>
        <v>Abrir facsímil</v>
      </c>
      <c r="K3445" s="3" t="s">
        <v>24</v>
      </c>
    </row>
    <row r="3446" spans="1:11" ht="42" customHeight="1">
      <c r="A3446" s="2" t="s">
        <v>7391</v>
      </c>
      <c r="B3446" s="2" t="s">
        <v>7391</v>
      </c>
      <c r="C3446" s="2" t="s">
        <v>49</v>
      </c>
      <c r="D3446" s="2" t="s">
        <v>50</v>
      </c>
      <c r="E3446" s="5" t="s">
        <v>1079</v>
      </c>
      <c r="F3446" s="3" t="s">
        <v>1080</v>
      </c>
      <c r="G3446" s="3" t="s">
        <v>89</v>
      </c>
      <c r="H3446" s="2" t="s">
        <v>22</v>
      </c>
      <c r="I3446" s="2" t="s">
        <v>7393</v>
      </c>
      <c r="J3446" s="3" t="str">
        <f>HYPERLINK("https://www.boe.es/gazeta/dias/1833/11/12/pdfs/GMD-1833-141.pdf#page=3","Abrir facsímil")</f>
        <v>Abrir facsímil</v>
      </c>
      <c r="K3446" s="3" t="s">
        <v>24</v>
      </c>
    </row>
    <row r="3447" spans="1:11" ht="42" customHeight="1">
      <c r="A3447" s="2" t="s">
        <v>7394</v>
      </c>
      <c r="B3447" s="2" t="s">
        <v>7394</v>
      </c>
      <c r="C3447" s="2" t="s">
        <v>26</v>
      </c>
      <c r="D3447" s="2" t="s">
        <v>18</v>
      </c>
      <c r="E3447" s="5" t="s">
        <v>197</v>
      </c>
      <c r="F3447" s="3" t="s">
        <v>198</v>
      </c>
      <c r="G3447" s="3" t="s">
        <v>1365</v>
      </c>
      <c r="H3447" s="2" t="s">
        <v>22</v>
      </c>
      <c r="I3447" s="2" t="s">
        <v>7395</v>
      </c>
      <c r="J3447" s="3" t="str">
        <f>HYPERLINK("https://www.boe.es/gazeta/dias/1833/05/07/pdfs/GMD-1833-56.pdf#page=2","Abrir facsímil")</f>
        <v>Abrir facsímil</v>
      </c>
      <c r="K3447" s="3" t="s">
        <v>24</v>
      </c>
    </row>
    <row r="3448" spans="1:11" ht="42" customHeight="1">
      <c r="A3448" s="2" t="s">
        <v>7394</v>
      </c>
      <c r="B3448" s="2" t="s">
        <v>7394</v>
      </c>
      <c r="C3448" s="2" t="s">
        <v>33</v>
      </c>
      <c r="D3448" s="2" t="s">
        <v>34</v>
      </c>
      <c r="E3448" s="5" t="s">
        <v>394</v>
      </c>
      <c r="F3448" s="3" t="s">
        <v>395</v>
      </c>
      <c r="G3448" s="3" t="s">
        <v>396</v>
      </c>
      <c r="H3448" s="2" t="s">
        <v>22</v>
      </c>
      <c r="I3448" s="2" t="s">
        <v>7396</v>
      </c>
      <c r="J3448" s="3" t="str">
        <f>HYPERLINK("https://www.boe.es/gazeta/dias/1833/05/30/pdfs/GMD-1833-66.pdf#page=2","Abrir facsímil")</f>
        <v>Abrir facsímil</v>
      </c>
      <c r="K3448" s="3" t="s">
        <v>24</v>
      </c>
    </row>
    <row r="3449" spans="1:11" ht="42" customHeight="1">
      <c r="A3449" s="2" t="s">
        <v>7397</v>
      </c>
      <c r="B3449" s="2" t="s">
        <v>7398</v>
      </c>
      <c r="C3449" s="2" t="s">
        <v>26</v>
      </c>
      <c r="D3449" s="2" t="s">
        <v>18</v>
      </c>
      <c r="E3449" s="5" t="s">
        <v>787</v>
      </c>
      <c r="F3449" s="3" t="s">
        <v>788</v>
      </c>
      <c r="G3449" s="3" t="s">
        <v>21</v>
      </c>
      <c r="H3449" s="2" t="s">
        <v>22</v>
      </c>
      <c r="I3449" s="2" t="s">
        <v>7399</v>
      </c>
      <c r="J3449" s="3" t="str">
        <f>HYPERLINK("https://www.boe.es/gazeta/dias/1833/11/30/pdfs/GMD-1833-153.pdf#page=4","Abrir facsímil")</f>
        <v>Abrir facsímil</v>
      </c>
      <c r="K3449" s="3" t="s">
        <v>24</v>
      </c>
    </row>
    <row r="3450" spans="1:11" ht="42" customHeight="1">
      <c r="A3450" s="2" t="s">
        <v>7400</v>
      </c>
      <c r="B3450" s="2" t="s">
        <v>7400</v>
      </c>
      <c r="C3450" s="2" t="s">
        <v>33</v>
      </c>
      <c r="D3450" s="2" t="s">
        <v>34</v>
      </c>
      <c r="E3450" s="5" t="s">
        <v>485</v>
      </c>
      <c r="F3450" s="3" t="s">
        <v>486</v>
      </c>
      <c r="G3450" s="3" t="s">
        <v>21</v>
      </c>
      <c r="H3450" s="2" t="s">
        <v>22</v>
      </c>
      <c r="I3450" s="2" t="s">
        <v>7401</v>
      </c>
      <c r="J3450" s="3" t="str">
        <f>HYPERLINK("https://www.boe.es/gazeta/dias/1833/12/19/pdfs/GMD-1833-162.pdf#page=4","Abrir facsímil")</f>
        <v>Abrir facsímil</v>
      </c>
      <c r="K3450" s="3" t="s">
        <v>24</v>
      </c>
    </row>
    <row r="3451" spans="1:11" ht="42" customHeight="1">
      <c r="A3451" s="2" t="s">
        <v>7402</v>
      </c>
      <c r="B3451" s="2" t="s">
        <v>7403</v>
      </c>
      <c r="C3451" s="2" t="s">
        <v>49</v>
      </c>
      <c r="D3451" s="2" t="s">
        <v>50</v>
      </c>
      <c r="E3451" s="5" t="s">
        <v>623</v>
      </c>
      <c r="F3451" s="3" t="s">
        <v>624</v>
      </c>
      <c r="G3451" s="3" t="s">
        <v>127</v>
      </c>
      <c r="H3451" s="2" t="s">
        <v>22</v>
      </c>
      <c r="I3451" s="2" t="s">
        <v>7404</v>
      </c>
      <c r="J3451" s="3" t="str">
        <f>HYPERLINK("https://www.boe.es/gazeta/dias/1833/09/17/pdfs/GMD-1833-113.pdf#page=5","Abrir facsímil")</f>
        <v>Abrir facsímil</v>
      </c>
      <c r="K3451" s="3" t="s">
        <v>24</v>
      </c>
    </row>
    <row r="3452" spans="1:11" ht="42" customHeight="1">
      <c r="A3452" s="2" t="s">
        <v>7405</v>
      </c>
      <c r="B3452" s="2" t="s">
        <v>7405</v>
      </c>
      <c r="C3452" s="2" t="s">
        <v>33</v>
      </c>
      <c r="D3452" s="2" t="s">
        <v>34</v>
      </c>
      <c r="E3452" s="5" t="s">
        <v>272</v>
      </c>
      <c r="F3452" s="3" t="s">
        <v>273</v>
      </c>
      <c r="G3452" s="3" t="s">
        <v>127</v>
      </c>
      <c r="H3452" s="2" t="s">
        <v>22</v>
      </c>
      <c r="I3452" s="2" t="s">
        <v>7406</v>
      </c>
      <c r="J3452" s="3" t="str">
        <f>HYPERLINK("https://www.boe.es/gazeta/dias/1833/11/19/pdfs/GMD-1833-144.pdf#page=5","Abrir facsímil")</f>
        <v>Abrir facsímil</v>
      </c>
      <c r="K3452" s="3" t="s">
        <v>24</v>
      </c>
    </row>
    <row r="3453" spans="1:11" ht="42" customHeight="1">
      <c r="A3453" s="2" t="s">
        <v>7407</v>
      </c>
      <c r="B3453" s="2" t="s">
        <v>7408</v>
      </c>
      <c r="C3453" s="2" t="s">
        <v>33</v>
      </c>
      <c r="D3453" s="2" t="s">
        <v>34</v>
      </c>
      <c r="E3453" s="5" t="s">
        <v>1087</v>
      </c>
      <c r="F3453" s="3" t="s">
        <v>1088</v>
      </c>
      <c r="G3453" s="3" t="s">
        <v>21</v>
      </c>
      <c r="H3453" s="2" t="s">
        <v>22</v>
      </c>
      <c r="I3453" s="2" t="s">
        <v>7409</v>
      </c>
      <c r="J3453" s="3" t="str">
        <f>HYPERLINK("https://www.boe.es/gazeta/dias/1833/01/24/pdfs/GMD-1833-11.pdf#page=4","Abrir facsímil")</f>
        <v>Abrir facsímil</v>
      </c>
      <c r="K3453" s="3" t="s">
        <v>24</v>
      </c>
    </row>
    <row r="3454" spans="1:11" ht="42" customHeight="1">
      <c r="A3454" s="2" t="s">
        <v>7410</v>
      </c>
      <c r="B3454" s="2" t="s">
        <v>7410</v>
      </c>
      <c r="C3454" s="2" t="s">
        <v>17</v>
      </c>
      <c r="D3454" s="2" t="s">
        <v>18</v>
      </c>
      <c r="E3454" s="5" t="s">
        <v>78</v>
      </c>
      <c r="F3454" s="3" t="s">
        <v>79</v>
      </c>
      <c r="G3454" s="3" t="s">
        <v>1345</v>
      </c>
      <c r="H3454" s="2" t="s">
        <v>22</v>
      </c>
      <c r="I3454" s="2" t="s">
        <v>7411</v>
      </c>
      <c r="J3454" s="3" t="str">
        <f>HYPERLINK("https://www.boe.es/gazeta/dias/1833/02/21/pdfs/GMD-1833-23.pdf#page=4","Abrir facsímil")</f>
        <v>Abrir facsímil</v>
      </c>
      <c r="K3454" s="3" t="s">
        <v>24</v>
      </c>
    </row>
    <row r="3455" spans="1:11" ht="42" customHeight="1">
      <c r="A3455" s="2" t="s">
        <v>7412</v>
      </c>
      <c r="B3455" s="2" t="s">
        <v>7412</v>
      </c>
      <c r="C3455" s="2" t="s">
        <v>33</v>
      </c>
      <c r="D3455" s="2" t="s">
        <v>34</v>
      </c>
      <c r="E3455" s="5" t="s">
        <v>27</v>
      </c>
      <c r="F3455" s="3" t="s">
        <v>28</v>
      </c>
      <c r="G3455" s="3" t="s">
        <v>29</v>
      </c>
      <c r="H3455" s="2" t="s">
        <v>22</v>
      </c>
      <c r="I3455" s="2" t="s">
        <v>7413</v>
      </c>
      <c r="J3455" s="3" t="str">
        <f>HYPERLINK("https://www.boe.es/gazeta/dias/1833/03/30/pdfs/GMD-1833-39.pdf#page=2","Abrir facsímil")</f>
        <v>Abrir facsímil</v>
      </c>
      <c r="K3455" s="3" t="s">
        <v>24</v>
      </c>
    </row>
    <row r="3456" spans="1:11" ht="42" customHeight="1">
      <c r="A3456" s="2" t="s">
        <v>7414</v>
      </c>
      <c r="B3456" s="2" t="s">
        <v>7415</v>
      </c>
      <c r="C3456" s="2" t="s">
        <v>33</v>
      </c>
      <c r="D3456" s="2" t="s">
        <v>34</v>
      </c>
      <c r="E3456" s="5" t="s">
        <v>523</v>
      </c>
      <c r="F3456" s="3" t="s">
        <v>524</v>
      </c>
      <c r="G3456" s="3" t="s">
        <v>21</v>
      </c>
      <c r="H3456" s="2" t="s">
        <v>22</v>
      </c>
      <c r="I3456" s="2" t="s">
        <v>7416</v>
      </c>
      <c r="J3456" s="3" t="str">
        <f>HYPERLINK("https://www.boe.es/gazeta/dias/1833/04/27/pdfs/GMD-1833-52.pdf#page=4","Abrir facsímil")</f>
        <v>Abrir facsímil</v>
      </c>
      <c r="K3456" s="3" t="s">
        <v>24</v>
      </c>
    </row>
    <row r="3457" spans="1:11" ht="42" customHeight="1">
      <c r="A3457" s="2" t="s">
        <v>7417</v>
      </c>
      <c r="B3457" s="2" t="s">
        <v>7417</v>
      </c>
      <c r="C3457" s="2" t="s">
        <v>122</v>
      </c>
      <c r="D3457" s="2" t="s">
        <v>18</v>
      </c>
      <c r="E3457" s="5" t="s">
        <v>531</v>
      </c>
      <c r="F3457" s="3" t="s">
        <v>532</v>
      </c>
      <c r="G3457" s="3" t="s">
        <v>21</v>
      </c>
      <c r="H3457" s="2" t="s">
        <v>22</v>
      </c>
      <c r="I3457" s="2" t="s">
        <v>7418</v>
      </c>
      <c r="J3457" s="3" t="str">
        <f>HYPERLINK("https://www.boe.es/gazeta/dias/1833/05/09/pdfs/GMD-1833-57.pdf#page=4","Abrir facsímil")</f>
        <v>Abrir facsímil</v>
      </c>
      <c r="K3457" s="3" t="s">
        <v>24</v>
      </c>
    </row>
    <row r="3458" spans="1:11" ht="42" customHeight="1">
      <c r="A3458" s="2" t="s">
        <v>7417</v>
      </c>
      <c r="B3458" s="2" t="s">
        <v>7417</v>
      </c>
      <c r="C3458" s="2" t="s">
        <v>33</v>
      </c>
      <c r="D3458" s="2" t="s">
        <v>34</v>
      </c>
      <c r="E3458" s="5" t="s">
        <v>213</v>
      </c>
      <c r="F3458" s="3" t="s">
        <v>214</v>
      </c>
      <c r="G3458" s="3" t="s">
        <v>21</v>
      </c>
      <c r="H3458" s="2" t="s">
        <v>22</v>
      </c>
      <c r="I3458" s="2" t="s">
        <v>7419</v>
      </c>
      <c r="J3458" s="3" t="str">
        <f>HYPERLINK("https://www.boe.es/gazeta/dias/1833/08/17/pdfs/GMD-1833-100.pdf#page=4","Abrir facsímil")</f>
        <v>Abrir facsímil</v>
      </c>
      <c r="K3458" s="3" t="s">
        <v>24</v>
      </c>
    </row>
    <row r="3459" spans="1:11" ht="42" customHeight="1">
      <c r="A3459" s="2" t="s">
        <v>7417</v>
      </c>
      <c r="B3459" s="2" t="s">
        <v>7417</v>
      </c>
      <c r="C3459" s="2" t="s">
        <v>33</v>
      </c>
      <c r="D3459" s="2" t="s">
        <v>34</v>
      </c>
      <c r="E3459" s="5" t="s">
        <v>1515</v>
      </c>
      <c r="F3459" s="3" t="s">
        <v>1516</v>
      </c>
      <c r="G3459" s="3" t="s">
        <v>21</v>
      </c>
      <c r="H3459" s="2" t="s">
        <v>22</v>
      </c>
      <c r="I3459" s="2" t="s">
        <v>7420</v>
      </c>
      <c r="J3459" s="3" t="str">
        <f>HYPERLINK("https://www.boe.es/gazeta/dias/1833/09/05/pdfs/GMD-1833-108.pdf#page=4","Abrir facsímil")</f>
        <v>Abrir facsímil</v>
      </c>
      <c r="K3459" s="3" t="s">
        <v>24</v>
      </c>
    </row>
    <row r="3460" spans="1:11" ht="42" customHeight="1">
      <c r="A3460" s="2" t="s">
        <v>7421</v>
      </c>
      <c r="B3460" s="2" t="s">
        <v>7421</v>
      </c>
      <c r="C3460" s="2" t="s">
        <v>26</v>
      </c>
      <c r="D3460" s="2" t="s">
        <v>18</v>
      </c>
      <c r="E3460" s="5" t="s">
        <v>182</v>
      </c>
      <c r="F3460" s="3" t="s">
        <v>183</v>
      </c>
      <c r="G3460" s="3" t="s">
        <v>21</v>
      </c>
      <c r="H3460" s="2" t="s">
        <v>22</v>
      </c>
      <c r="I3460" s="2" t="s">
        <v>7422</v>
      </c>
      <c r="J3460" s="3" t="str">
        <f>HYPERLINK("https://www.boe.es/gazeta/dias/1833/02/12/pdfs/GMD-1833-19.pdf#page=4","Abrir facsímil")</f>
        <v>Abrir facsímil</v>
      </c>
      <c r="K3460" s="3" t="s">
        <v>24</v>
      </c>
    </row>
    <row r="3461" spans="1:11" ht="42" customHeight="1">
      <c r="A3461" s="2" t="s">
        <v>7423</v>
      </c>
      <c r="B3461" s="2" t="s">
        <v>7424</v>
      </c>
      <c r="C3461" s="2" t="s">
        <v>131</v>
      </c>
      <c r="D3461" s="2" t="s">
        <v>18</v>
      </c>
      <c r="E3461" s="5" t="s">
        <v>551</v>
      </c>
      <c r="F3461" s="3" t="s">
        <v>552</v>
      </c>
      <c r="G3461" s="3" t="s">
        <v>21</v>
      </c>
      <c r="H3461" s="2" t="s">
        <v>22</v>
      </c>
      <c r="I3461" s="2" t="s">
        <v>7425</v>
      </c>
      <c r="J3461" s="3" t="str">
        <f>HYPERLINK("https://www.boe.es/gazeta/dias/1833/06/27/pdfs/GMD-1833-78.pdf#page=4","Abrir facsímil")</f>
        <v>Abrir facsímil</v>
      </c>
      <c r="K3461" s="3" t="s">
        <v>24</v>
      </c>
    </row>
    <row r="3462" spans="1:11" ht="42" customHeight="1">
      <c r="A3462" s="2" t="s">
        <v>7423</v>
      </c>
      <c r="B3462" s="2" t="s">
        <v>7424</v>
      </c>
      <c r="C3462" s="2" t="s">
        <v>297</v>
      </c>
      <c r="D3462" s="2" t="s">
        <v>18</v>
      </c>
      <c r="E3462" s="5" t="s">
        <v>876</v>
      </c>
      <c r="F3462" s="3" t="s">
        <v>877</v>
      </c>
      <c r="G3462" s="3" t="s">
        <v>21</v>
      </c>
      <c r="H3462" s="2" t="s">
        <v>22</v>
      </c>
      <c r="I3462" s="2" t="s">
        <v>7426</v>
      </c>
      <c r="J3462" s="3" t="str">
        <f>HYPERLINK("https://www.boe.es/gazeta/dias/1833/08/06/pdfs/GMD-1833-95.pdf#page=4","Abrir facsímil")</f>
        <v>Abrir facsímil</v>
      </c>
      <c r="K3462" s="3" t="s">
        <v>24</v>
      </c>
    </row>
    <row r="3463" spans="1:11" ht="42" customHeight="1">
      <c r="A3463" s="2" t="s">
        <v>7423</v>
      </c>
      <c r="B3463" s="2" t="s">
        <v>7424</v>
      </c>
      <c r="C3463" s="2" t="s">
        <v>26</v>
      </c>
      <c r="D3463" s="2" t="s">
        <v>18</v>
      </c>
      <c r="E3463" s="5" t="s">
        <v>1360</v>
      </c>
      <c r="F3463" s="3" t="s">
        <v>1361</v>
      </c>
      <c r="G3463" s="3" t="s">
        <v>21</v>
      </c>
      <c r="H3463" s="2" t="s">
        <v>22</v>
      </c>
      <c r="I3463" s="2" t="s">
        <v>7427</v>
      </c>
      <c r="J3463" s="3" t="str">
        <f>HYPERLINK("https://www.boe.es/gazeta/dias/1833/08/24/pdfs/GMD-1833-103.pdf#page=4","Abrir facsímil")</f>
        <v>Abrir facsímil</v>
      </c>
      <c r="K3463" s="3" t="s">
        <v>24</v>
      </c>
    </row>
    <row r="3464" spans="1:11" ht="42" customHeight="1">
      <c r="A3464" s="2" t="s">
        <v>7423</v>
      </c>
      <c r="B3464" s="2" t="s">
        <v>7424</v>
      </c>
      <c r="C3464" s="2" t="s">
        <v>297</v>
      </c>
      <c r="D3464" s="2" t="s">
        <v>18</v>
      </c>
      <c r="E3464" s="5" t="s">
        <v>587</v>
      </c>
      <c r="F3464" s="3" t="s">
        <v>588</v>
      </c>
      <c r="G3464" s="3" t="s">
        <v>21</v>
      </c>
      <c r="H3464" s="2" t="s">
        <v>22</v>
      </c>
      <c r="I3464" s="2" t="s">
        <v>7428</v>
      </c>
      <c r="J3464" s="3" t="str">
        <f>HYPERLINK("https://www.boe.es/gazeta/dias/1833/09/03/pdfs/GMD-1833-107.pdf#page=4","Abrir facsímil")</f>
        <v>Abrir facsímil</v>
      </c>
      <c r="K3464" s="3" t="s">
        <v>24</v>
      </c>
    </row>
    <row r="3465" spans="1:11" ht="42" customHeight="1">
      <c r="A3465" s="2" t="s">
        <v>7423</v>
      </c>
      <c r="B3465" s="2" t="s">
        <v>7424</v>
      </c>
      <c r="C3465" s="2" t="s">
        <v>49</v>
      </c>
      <c r="D3465" s="2" t="s">
        <v>50</v>
      </c>
      <c r="E3465" s="5" t="s">
        <v>623</v>
      </c>
      <c r="F3465" s="3" t="s">
        <v>624</v>
      </c>
      <c r="G3465" s="3" t="s">
        <v>127</v>
      </c>
      <c r="H3465" s="2" t="s">
        <v>22</v>
      </c>
      <c r="I3465" s="2" t="s">
        <v>7429</v>
      </c>
      <c r="J3465" s="3" t="str">
        <f>HYPERLINK("https://www.boe.es/gazeta/dias/1833/09/17/pdfs/GMD-1833-113.pdf#page=5","Abrir facsímil")</f>
        <v>Abrir facsímil</v>
      </c>
      <c r="K3465" s="3" t="s">
        <v>24</v>
      </c>
    </row>
    <row r="3466" spans="1:11" ht="42" customHeight="1">
      <c r="A3466" s="2" t="s">
        <v>7423</v>
      </c>
      <c r="B3466" s="2" t="s">
        <v>7424</v>
      </c>
      <c r="C3466" s="2" t="s">
        <v>17</v>
      </c>
      <c r="D3466" s="2" t="s">
        <v>18</v>
      </c>
      <c r="E3466" s="5" t="s">
        <v>110</v>
      </c>
      <c r="F3466" s="3" t="s">
        <v>111</v>
      </c>
      <c r="G3466" s="3" t="s">
        <v>89</v>
      </c>
      <c r="H3466" s="2" t="s">
        <v>22</v>
      </c>
      <c r="I3466" s="2" t="s">
        <v>7430</v>
      </c>
      <c r="J3466" s="3" t="str">
        <f>HYPERLINK("https://www.boe.es/gazeta/dias/1833/11/16/pdfs/GMD-1833-143.pdf#page=3","Abrir facsímil")</f>
        <v>Abrir facsímil</v>
      </c>
      <c r="K3466" s="3" t="s">
        <v>24</v>
      </c>
    </row>
    <row r="3467" spans="1:11" ht="42" customHeight="1">
      <c r="A3467" s="2" t="s">
        <v>7423</v>
      </c>
      <c r="B3467" s="2" t="s">
        <v>7424</v>
      </c>
      <c r="C3467" s="2" t="s">
        <v>33</v>
      </c>
      <c r="D3467" s="2" t="s">
        <v>191</v>
      </c>
      <c r="E3467" s="5" t="s">
        <v>272</v>
      </c>
      <c r="F3467" s="3" t="s">
        <v>885</v>
      </c>
      <c r="G3467" s="3" t="s">
        <v>56</v>
      </c>
      <c r="H3467" s="2" t="s">
        <v>22</v>
      </c>
      <c r="I3467" s="2" t="s">
        <v>7431</v>
      </c>
      <c r="J3467" s="3" t="str">
        <f>HYPERLINK("https://www.boe.es/gazeta/dias/1833/11/19/pdfs/GMD-1833-145E.pdf#page=1","Abrir facsímil")</f>
        <v>Abrir facsímil</v>
      </c>
      <c r="K3467" s="3" t="s">
        <v>24</v>
      </c>
    </row>
    <row r="3468" spans="1:11" ht="42" customHeight="1">
      <c r="A3468" s="2" t="s">
        <v>7432</v>
      </c>
      <c r="B3468" s="2" t="s">
        <v>7433</v>
      </c>
      <c r="C3468" s="2" t="s">
        <v>49</v>
      </c>
      <c r="D3468" s="2" t="s">
        <v>50</v>
      </c>
      <c r="E3468" s="5" t="s">
        <v>1138</v>
      </c>
      <c r="F3468" s="3" t="s">
        <v>1139</v>
      </c>
      <c r="G3468" s="3" t="s">
        <v>56</v>
      </c>
      <c r="H3468" s="2" t="s">
        <v>22</v>
      </c>
      <c r="I3468" s="2" t="s">
        <v>7434</v>
      </c>
      <c r="J3468" s="3" t="str">
        <f>HYPERLINK("https://www.boe.es/gazeta/dias/1833/10/26/pdfs/GMD-1833-132.pdf#page=1","Abrir facsímil")</f>
        <v>Abrir facsímil</v>
      </c>
      <c r="K3468" s="3" t="s">
        <v>24</v>
      </c>
    </row>
    <row r="3469" spans="1:11" ht="42" customHeight="1">
      <c r="A3469" s="2" t="s">
        <v>7435</v>
      </c>
      <c r="B3469" s="2" t="s">
        <v>7435</v>
      </c>
      <c r="C3469" s="2" t="s">
        <v>33</v>
      </c>
      <c r="D3469" s="2" t="s">
        <v>34</v>
      </c>
      <c r="E3469" s="5" t="s">
        <v>1824</v>
      </c>
      <c r="F3469" s="3" t="s">
        <v>1825</v>
      </c>
      <c r="G3469" s="3" t="s">
        <v>89</v>
      </c>
      <c r="H3469" s="2" t="s">
        <v>22</v>
      </c>
      <c r="I3469" s="2" t="s">
        <v>7436</v>
      </c>
      <c r="J3469" s="3" t="str">
        <f>HYPERLINK("https://www.boe.es/gazeta/dias/1833/04/18/pdfs/GMD-1833-48.pdf#page=3","Abrir facsímil")</f>
        <v>Abrir facsímil</v>
      </c>
      <c r="K3469" s="3" t="s">
        <v>24</v>
      </c>
    </row>
    <row r="3470" spans="1:11" ht="42" customHeight="1">
      <c r="A3470" s="2" t="s">
        <v>7437</v>
      </c>
      <c r="B3470" s="2" t="s">
        <v>7437</v>
      </c>
      <c r="C3470" s="2" t="s">
        <v>33</v>
      </c>
      <c r="D3470" s="2" t="s">
        <v>34</v>
      </c>
      <c r="E3470" s="5" t="s">
        <v>743</v>
      </c>
      <c r="F3470" s="3" t="s">
        <v>744</v>
      </c>
      <c r="G3470" s="3" t="s">
        <v>745</v>
      </c>
      <c r="H3470" s="2" t="s">
        <v>22</v>
      </c>
      <c r="I3470" s="2" t="s">
        <v>7438</v>
      </c>
      <c r="J3470" s="3" t="str">
        <f>HYPERLINK("https://www.boe.es/gazeta/dias/1833/02/19/pdfs/GMD-1833-22.pdf#page=5","Abrir facsímil")</f>
        <v>Abrir facsímil</v>
      </c>
      <c r="K3470" s="3" t="s">
        <v>24</v>
      </c>
    </row>
    <row r="3471" spans="1:11" ht="42" customHeight="1">
      <c r="A3471" s="2" t="s">
        <v>7437</v>
      </c>
      <c r="B3471" s="2" t="s">
        <v>7437</v>
      </c>
      <c r="C3471" s="2" t="s">
        <v>26</v>
      </c>
      <c r="D3471" s="2" t="s">
        <v>18</v>
      </c>
      <c r="E3471" s="5" t="s">
        <v>940</v>
      </c>
      <c r="F3471" s="3" t="s">
        <v>941</v>
      </c>
      <c r="G3471" s="3" t="s">
        <v>89</v>
      </c>
      <c r="H3471" s="2" t="s">
        <v>22</v>
      </c>
      <c r="I3471" s="2" t="s">
        <v>7439</v>
      </c>
      <c r="J3471" s="3" t="str">
        <f>HYPERLINK("https://www.boe.es/gazeta/dias/1833/04/23/pdfs/GMD-1833-50.pdf#page=3","Abrir facsímil")</f>
        <v>Abrir facsímil</v>
      </c>
      <c r="K3471" s="3" t="s">
        <v>24</v>
      </c>
    </row>
    <row r="3472" spans="1:11" ht="42" customHeight="1">
      <c r="A3472" s="2" t="s">
        <v>7437</v>
      </c>
      <c r="B3472" s="2" t="s">
        <v>7437</v>
      </c>
      <c r="C3472" s="2" t="s">
        <v>33</v>
      </c>
      <c r="D3472" s="2" t="s">
        <v>34</v>
      </c>
      <c r="E3472" s="5" t="s">
        <v>573</v>
      </c>
      <c r="F3472" s="3" t="s">
        <v>574</v>
      </c>
      <c r="G3472" s="3" t="s">
        <v>89</v>
      </c>
      <c r="H3472" s="2" t="s">
        <v>22</v>
      </c>
      <c r="I3472" s="2" t="s">
        <v>7440</v>
      </c>
      <c r="J3472" s="3" t="str">
        <f>HYPERLINK("https://www.boe.es/gazeta/dias/1833/08/10/pdfs/GMD-1833-97.pdf#page=3","Abrir facsímil")</f>
        <v>Abrir facsímil</v>
      </c>
      <c r="K3472" s="3" t="s">
        <v>24</v>
      </c>
    </row>
    <row r="3473" spans="1:11" ht="42" customHeight="1">
      <c r="A3473" s="2" t="s">
        <v>7437</v>
      </c>
      <c r="B3473" s="2" t="s">
        <v>7437</v>
      </c>
      <c r="C3473" s="2" t="s">
        <v>33</v>
      </c>
      <c r="D3473" s="2" t="s">
        <v>34</v>
      </c>
      <c r="E3473" s="5" t="s">
        <v>125</v>
      </c>
      <c r="F3473" s="3" t="s">
        <v>126</v>
      </c>
      <c r="G3473" s="3" t="s">
        <v>696</v>
      </c>
      <c r="H3473" s="2" t="s">
        <v>22</v>
      </c>
      <c r="I3473" s="2" t="s">
        <v>7441</v>
      </c>
      <c r="J3473" s="3" t="str">
        <f>HYPERLINK("https://www.boe.es/gazeta/dias/1833/08/29/pdfs/GMD-1833-105.pdf#page=3","Abrir facsímil")</f>
        <v>Abrir facsímil</v>
      </c>
      <c r="K3473" s="3" t="s">
        <v>24</v>
      </c>
    </row>
    <row r="3474" spans="1:11" ht="42" customHeight="1">
      <c r="A3474" s="2" t="s">
        <v>7437</v>
      </c>
      <c r="B3474" s="2" t="s">
        <v>7437</v>
      </c>
      <c r="C3474" s="2" t="s">
        <v>26</v>
      </c>
      <c r="D3474" s="2" t="s">
        <v>18</v>
      </c>
      <c r="E3474" s="5" t="s">
        <v>125</v>
      </c>
      <c r="F3474" s="3" t="s">
        <v>126</v>
      </c>
      <c r="G3474" s="3" t="s">
        <v>37</v>
      </c>
      <c r="H3474" s="2" t="s">
        <v>22</v>
      </c>
      <c r="I3474" s="2" t="s">
        <v>7442</v>
      </c>
      <c r="J3474" s="3" t="str">
        <f>HYPERLINK("https://www.boe.es/gazeta/dias/1833/08/29/pdfs/GMD-1833-105.pdf#page=2","Abrir facsímil")</f>
        <v>Abrir facsímil</v>
      </c>
      <c r="K3474" s="3" t="s">
        <v>24</v>
      </c>
    </row>
    <row r="3475" spans="1:11" ht="42" customHeight="1">
      <c r="A3475" s="2" t="s">
        <v>7437</v>
      </c>
      <c r="B3475" s="2" t="s">
        <v>7437</v>
      </c>
      <c r="C3475" s="2" t="s">
        <v>33</v>
      </c>
      <c r="D3475" s="2" t="s">
        <v>34</v>
      </c>
      <c r="E3475" s="5" t="s">
        <v>478</v>
      </c>
      <c r="F3475" s="3" t="s">
        <v>479</v>
      </c>
      <c r="G3475" s="3" t="s">
        <v>127</v>
      </c>
      <c r="H3475" s="2" t="s">
        <v>22</v>
      </c>
      <c r="I3475" s="2" t="s">
        <v>7443</v>
      </c>
      <c r="J3475" s="3" t="str">
        <f>HYPERLINK("https://www.boe.es/gazeta/dias/1833/10/19/pdfs/GMD-1833-129.pdf#page=5","Abrir facsímil")</f>
        <v>Abrir facsímil</v>
      </c>
      <c r="K3475" s="3" t="s">
        <v>24</v>
      </c>
    </row>
    <row r="3476" spans="1:11" ht="42" customHeight="1">
      <c r="A3476" s="2" t="s">
        <v>7437</v>
      </c>
      <c r="B3476" s="2" t="s">
        <v>7437</v>
      </c>
      <c r="C3476" s="2" t="s">
        <v>33</v>
      </c>
      <c r="D3476" s="2" t="s">
        <v>34</v>
      </c>
      <c r="E3476" s="5" t="s">
        <v>2600</v>
      </c>
      <c r="F3476" s="3" t="s">
        <v>2601</v>
      </c>
      <c r="G3476" s="3" t="s">
        <v>45</v>
      </c>
      <c r="H3476" s="2" t="s">
        <v>22</v>
      </c>
      <c r="I3476" s="2" t="s">
        <v>7444</v>
      </c>
      <c r="J3476" s="3" t="str">
        <f>HYPERLINK("https://www.boe.es/gazeta/dias/1833/12/10/pdfs/GMD-1833-157.pdf#page=6","Abrir facsímil")</f>
        <v>Abrir facsímil</v>
      </c>
      <c r="K3476" s="3" t="s">
        <v>24</v>
      </c>
    </row>
    <row r="3477" spans="1:11" ht="42" customHeight="1">
      <c r="A3477" s="2" t="s">
        <v>7445</v>
      </c>
      <c r="B3477" s="2" t="s">
        <v>7446</v>
      </c>
      <c r="C3477" s="2" t="s">
        <v>33</v>
      </c>
      <c r="D3477" s="2" t="s">
        <v>34</v>
      </c>
      <c r="E3477" s="5" t="s">
        <v>478</v>
      </c>
      <c r="F3477" s="3" t="s">
        <v>479</v>
      </c>
      <c r="G3477" s="3" t="s">
        <v>56</v>
      </c>
      <c r="H3477" s="2" t="s">
        <v>22</v>
      </c>
      <c r="I3477" s="2" t="s">
        <v>7447</v>
      </c>
      <c r="J3477" s="3" t="str">
        <f>HYPERLINK("https://www.boe.es/gazeta/dias/1833/10/19/pdfs/GMD-1833-129.pdf#page=1","Abrir facsímil")</f>
        <v>Abrir facsímil</v>
      </c>
      <c r="K3477" s="3" t="s">
        <v>24</v>
      </c>
    </row>
    <row r="3478" spans="1:11" ht="42" customHeight="1">
      <c r="A3478" s="2" t="s">
        <v>7448</v>
      </c>
      <c r="B3478" s="2" t="s">
        <v>7448</v>
      </c>
      <c r="C3478" s="2" t="s">
        <v>131</v>
      </c>
      <c r="D3478" s="2" t="s">
        <v>18</v>
      </c>
      <c r="E3478" s="5" t="s">
        <v>578</v>
      </c>
      <c r="F3478" s="3" t="s">
        <v>579</v>
      </c>
      <c r="G3478" s="3" t="s">
        <v>21</v>
      </c>
      <c r="H3478" s="2" t="s">
        <v>22</v>
      </c>
      <c r="I3478" s="2" t="s">
        <v>7449</v>
      </c>
      <c r="J3478" s="3" t="str">
        <f>HYPERLINK("https://www.boe.es/gazeta/dias/1833/08/22/pdfs/GMD-1833-102.pdf#page=4","Abrir facsímil")</f>
        <v>Abrir facsímil</v>
      </c>
      <c r="K3478" s="3" t="s">
        <v>24</v>
      </c>
    </row>
    <row r="3479" spans="1:11" ht="42" customHeight="1">
      <c r="A3479" s="2" t="s">
        <v>7448</v>
      </c>
      <c r="B3479" s="2" t="s">
        <v>7448</v>
      </c>
      <c r="C3479" s="2" t="s">
        <v>26</v>
      </c>
      <c r="D3479" s="2" t="s">
        <v>18</v>
      </c>
      <c r="E3479" s="5" t="s">
        <v>125</v>
      </c>
      <c r="F3479" s="3" t="s">
        <v>126</v>
      </c>
      <c r="G3479" s="3" t="s">
        <v>696</v>
      </c>
      <c r="H3479" s="2" t="s">
        <v>22</v>
      </c>
      <c r="I3479" s="2" t="s">
        <v>7450</v>
      </c>
      <c r="J3479" s="3" t="str">
        <f>HYPERLINK("https://www.boe.es/gazeta/dias/1833/08/29/pdfs/GMD-1833-105.pdf#page=3","Abrir facsímil")</f>
        <v>Abrir facsímil</v>
      </c>
      <c r="K3479" s="3" t="s">
        <v>24</v>
      </c>
    </row>
    <row r="3480" spans="1:11" ht="42" customHeight="1">
      <c r="A3480" s="2" t="s">
        <v>7451</v>
      </c>
      <c r="B3480" s="2" t="s">
        <v>7451</v>
      </c>
      <c r="C3480" s="2" t="s">
        <v>33</v>
      </c>
      <c r="D3480" s="2" t="s">
        <v>34</v>
      </c>
      <c r="E3480" s="5" t="s">
        <v>359</v>
      </c>
      <c r="F3480" s="3" t="s">
        <v>360</v>
      </c>
      <c r="G3480" s="3" t="s">
        <v>89</v>
      </c>
      <c r="H3480" s="2" t="s">
        <v>22</v>
      </c>
      <c r="I3480" s="2" t="s">
        <v>7452</v>
      </c>
      <c r="J3480" s="3" t="str">
        <f>HYPERLINK("https://www.boe.es/gazeta/dias/1833/05/16/pdfs/GMD-1833-60.pdf#page=3","Abrir facsímil")</f>
        <v>Abrir facsímil</v>
      </c>
      <c r="K3480" s="3" t="s">
        <v>24</v>
      </c>
    </row>
    <row r="3481" spans="1:11" ht="42" customHeight="1">
      <c r="A3481" s="2" t="s">
        <v>7453</v>
      </c>
      <c r="B3481" s="2" t="s">
        <v>7454</v>
      </c>
      <c r="C3481" s="2" t="s">
        <v>26</v>
      </c>
      <c r="D3481" s="2" t="s">
        <v>18</v>
      </c>
      <c r="E3481" s="5" t="s">
        <v>66</v>
      </c>
      <c r="F3481" s="3" t="s">
        <v>67</v>
      </c>
      <c r="G3481" s="3" t="s">
        <v>68</v>
      </c>
      <c r="H3481" s="2" t="s">
        <v>22</v>
      </c>
      <c r="I3481" s="2" t="s">
        <v>7455</v>
      </c>
      <c r="J3481" s="3" t="str">
        <f>HYPERLINK("https://www.boe.es/gazeta/dias/1833/01/31/pdfs/GMD-1833-14.pdf#page=4","Abrir facsímil")</f>
        <v>Abrir facsímil</v>
      </c>
      <c r="K3481" s="3" t="s">
        <v>24</v>
      </c>
    </row>
    <row r="3482" spans="1:11" ht="42" customHeight="1">
      <c r="A3482" s="2" t="s">
        <v>7453</v>
      </c>
      <c r="B3482" s="2" t="s">
        <v>7454</v>
      </c>
      <c r="C3482" s="2" t="s">
        <v>26</v>
      </c>
      <c r="D3482" s="2" t="s">
        <v>18</v>
      </c>
      <c r="E3482" s="5" t="s">
        <v>2600</v>
      </c>
      <c r="F3482" s="3" t="s">
        <v>2601</v>
      </c>
      <c r="G3482" s="3" t="s">
        <v>127</v>
      </c>
      <c r="H3482" s="2" t="s">
        <v>22</v>
      </c>
      <c r="I3482" s="2" t="s">
        <v>7456</v>
      </c>
      <c r="J3482" s="3" t="str">
        <f>HYPERLINK("https://www.boe.es/gazeta/dias/1833/12/10/pdfs/GMD-1833-157.pdf#page=5","Abrir facsímil")</f>
        <v>Abrir facsímil</v>
      </c>
      <c r="K3482" s="3" t="s">
        <v>24</v>
      </c>
    </row>
    <row r="3483" spans="1:11" ht="42" customHeight="1">
      <c r="A3483" s="2" t="s">
        <v>7457</v>
      </c>
      <c r="B3483" s="2" t="s">
        <v>7457</v>
      </c>
      <c r="C3483" s="2" t="s">
        <v>26</v>
      </c>
      <c r="D3483" s="2" t="s">
        <v>18</v>
      </c>
      <c r="E3483" s="5" t="s">
        <v>208</v>
      </c>
      <c r="F3483" s="3" t="s">
        <v>209</v>
      </c>
      <c r="G3483" s="3" t="s">
        <v>21</v>
      </c>
      <c r="H3483" s="2" t="s">
        <v>22</v>
      </c>
      <c r="I3483" s="2" t="s">
        <v>7458</v>
      </c>
      <c r="J3483" s="3" t="str">
        <f>HYPERLINK("https://www.boe.es/gazeta/dias/1833/01/01/pdfs/GMD-1833-1.pdf#page=4","Abrir facsímil")</f>
        <v>Abrir facsímil</v>
      </c>
      <c r="K3483" s="3" t="s">
        <v>24</v>
      </c>
    </row>
    <row r="3484" spans="1:11" ht="42" customHeight="1">
      <c r="A3484" s="2" t="s">
        <v>7457</v>
      </c>
      <c r="B3484" s="2" t="s">
        <v>7457</v>
      </c>
      <c r="C3484" s="2" t="s">
        <v>49</v>
      </c>
      <c r="D3484" s="2" t="s">
        <v>50</v>
      </c>
      <c r="E3484" s="5" t="s">
        <v>1765</v>
      </c>
      <c r="F3484" s="3" t="s">
        <v>1766</v>
      </c>
      <c r="G3484" s="3" t="s">
        <v>56</v>
      </c>
      <c r="H3484" s="2" t="s">
        <v>22</v>
      </c>
      <c r="I3484" s="2" t="s">
        <v>7459</v>
      </c>
      <c r="J3484" s="3" t="str">
        <f>HYPERLINK("https://www.boe.es/gazeta/dias/1833/01/10/pdfs/GMD-1833-5.pdf#page=1","Abrir facsímil")</f>
        <v>Abrir facsímil</v>
      </c>
      <c r="K3484" s="3" t="s">
        <v>24</v>
      </c>
    </row>
    <row r="3485" spans="1:11" ht="42" customHeight="1">
      <c r="A3485" s="2" t="s">
        <v>7457</v>
      </c>
      <c r="B3485" s="2" t="s">
        <v>7457</v>
      </c>
      <c r="C3485" s="2" t="s">
        <v>33</v>
      </c>
      <c r="D3485" s="2" t="s">
        <v>34</v>
      </c>
      <c r="E3485" s="5" t="s">
        <v>969</v>
      </c>
      <c r="F3485" s="3" t="s">
        <v>970</v>
      </c>
      <c r="G3485" s="3" t="s">
        <v>89</v>
      </c>
      <c r="H3485" s="2" t="s">
        <v>22</v>
      </c>
      <c r="I3485" s="2" t="s">
        <v>7460</v>
      </c>
      <c r="J3485" s="3" t="str">
        <f>HYPERLINK("https://www.boe.es/gazeta/dias/1833/01/12/pdfs/GMD-1833-6.pdf#page=3","Abrir facsímil")</f>
        <v>Abrir facsímil</v>
      </c>
      <c r="K3485" s="3" t="s">
        <v>24</v>
      </c>
    </row>
    <row r="3486" spans="1:11" ht="42" customHeight="1">
      <c r="A3486" s="2" t="s">
        <v>7457</v>
      </c>
      <c r="B3486" s="2" t="s">
        <v>7457</v>
      </c>
      <c r="C3486" s="2" t="s">
        <v>33</v>
      </c>
      <c r="D3486" s="2" t="s">
        <v>34</v>
      </c>
      <c r="E3486" s="5" t="s">
        <v>1867</v>
      </c>
      <c r="F3486" s="3" t="s">
        <v>1868</v>
      </c>
      <c r="G3486" s="3" t="s">
        <v>56</v>
      </c>
      <c r="H3486" s="2" t="s">
        <v>22</v>
      </c>
      <c r="I3486" s="2" t="s">
        <v>7461</v>
      </c>
      <c r="J3486" s="3" t="str">
        <f>HYPERLINK("https://www.boe.es/gazeta/dias/1833/01/15/pdfs/GMD-1833-7.pdf#page=1","Abrir facsímil")</f>
        <v>Abrir facsímil</v>
      </c>
      <c r="K3486" s="3" t="s">
        <v>24</v>
      </c>
    </row>
    <row r="3487" spans="1:11" ht="42" customHeight="1">
      <c r="A3487" s="2" t="s">
        <v>7457</v>
      </c>
      <c r="B3487" s="2" t="s">
        <v>7457</v>
      </c>
      <c r="C3487" s="2" t="s">
        <v>33</v>
      </c>
      <c r="D3487" s="2" t="s">
        <v>34</v>
      </c>
      <c r="E3487" s="5" t="s">
        <v>618</v>
      </c>
      <c r="F3487" s="3" t="s">
        <v>619</v>
      </c>
      <c r="G3487" s="3" t="s">
        <v>1309</v>
      </c>
      <c r="H3487" s="2" t="s">
        <v>22</v>
      </c>
      <c r="I3487" s="2" t="s">
        <v>7462</v>
      </c>
      <c r="J3487" s="3" t="str">
        <f>HYPERLINK("https://www.boe.es/gazeta/dias/1833/01/29/pdfs/GMD-1833-13.pdf#page=3","Abrir facsímil")</f>
        <v>Abrir facsímil</v>
      </c>
      <c r="K3487" s="3" t="s">
        <v>24</v>
      </c>
    </row>
    <row r="3488" spans="1:11" ht="42" customHeight="1">
      <c r="A3488" s="2" t="s">
        <v>7457</v>
      </c>
      <c r="B3488" s="2" t="s">
        <v>7457</v>
      </c>
      <c r="C3488" s="2" t="s">
        <v>33</v>
      </c>
      <c r="D3488" s="2" t="s">
        <v>34</v>
      </c>
      <c r="E3488" s="5" t="s">
        <v>182</v>
      </c>
      <c r="F3488" s="3" t="s">
        <v>183</v>
      </c>
      <c r="G3488" s="3" t="s">
        <v>56</v>
      </c>
      <c r="H3488" s="2" t="s">
        <v>22</v>
      </c>
      <c r="I3488" s="2" t="s">
        <v>7463</v>
      </c>
      <c r="J3488" s="3" t="str">
        <f>HYPERLINK("https://www.boe.es/gazeta/dias/1833/02/12/pdfs/GMD-1833-19.pdf#page=1","Abrir facsímil")</f>
        <v>Abrir facsímil</v>
      </c>
      <c r="K3488" s="3" t="s">
        <v>24</v>
      </c>
    </row>
    <row r="3489" spans="1:11" ht="42" customHeight="1">
      <c r="A3489" s="2" t="s">
        <v>7457</v>
      </c>
      <c r="B3489" s="2" t="s">
        <v>7457</v>
      </c>
      <c r="C3489" s="2" t="s">
        <v>26</v>
      </c>
      <c r="D3489" s="2" t="s">
        <v>18</v>
      </c>
      <c r="E3489" s="5" t="s">
        <v>743</v>
      </c>
      <c r="F3489" s="3" t="s">
        <v>744</v>
      </c>
      <c r="G3489" s="3" t="s">
        <v>5203</v>
      </c>
      <c r="H3489" s="2" t="s">
        <v>22</v>
      </c>
      <c r="I3489" s="2" t="s">
        <v>7464</v>
      </c>
      <c r="J3489" s="3" t="str">
        <f>HYPERLINK("https://www.boe.es/gazeta/dias/1833/02/19/pdfs/GMD-1833-22.pdf#page=2","Abrir facsímil")</f>
        <v>Abrir facsímil</v>
      </c>
      <c r="K3489" s="3" t="s">
        <v>24</v>
      </c>
    </row>
    <row r="3490" spans="1:11" ht="42" customHeight="1">
      <c r="A3490" s="2" t="s">
        <v>7457</v>
      </c>
      <c r="B3490" s="2" t="s">
        <v>7457</v>
      </c>
      <c r="C3490" s="2" t="s">
        <v>26</v>
      </c>
      <c r="D3490" s="2" t="s">
        <v>18</v>
      </c>
      <c r="E3490" s="5" t="s">
        <v>743</v>
      </c>
      <c r="F3490" s="3" t="s">
        <v>744</v>
      </c>
      <c r="G3490" s="3" t="s">
        <v>745</v>
      </c>
      <c r="H3490" s="2" t="s">
        <v>22</v>
      </c>
      <c r="I3490" s="2" t="s">
        <v>7465</v>
      </c>
      <c r="J3490" s="3" t="str">
        <f>HYPERLINK("https://www.boe.es/gazeta/dias/1833/02/19/pdfs/GMD-1833-22.pdf#page=5","Abrir facsímil")</f>
        <v>Abrir facsímil</v>
      </c>
      <c r="K3490" s="3" t="s">
        <v>24</v>
      </c>
    </row>
    <row r="3491" spans="1:11" ht="42" customHeight="1">
      <c r="A3491" s="2" t="s">
        <v>7457</v>
      </c>
      <c r="B3491" s="2" t="s">
        <v>7457</v>
      </c>
      <c r="C3491" s="2" t="s">
        <v>26</v>
      </c>
      <c r="D3491" s="2" t="s">
        <v>18</v>
      </c>
      <c r="E3491" s="5" t="s">
        <v>417</v>
      </c>
      <c r="F3491" s="3" t="s">
        <v>418</v>
      </c>
      <c r="G3491" s="3" t="s">
        <v>37</v>
      </c>
      <c r="H3491" s="2" t="s">
        <v>22</v>
      </c>
      <c r="I3491" s="2" t="s">
        <v>7466</v>
      </c>
      <c r="J3491" s="3" t="str">
        <f>HYPERLINK("https://www.boe.es/gazeta/dias/1833/04/09/pdfs/GMD-1833-44.pdf#page=2","Abrir facsímil")</f>
        <v>Abrir facsímil</v>
      </c>
      <c r="K3491" s="3" t="s">
        <v>24</v>
      </c>
    </row>
    <row r="3492" spans="1:11" ht="42" customHeight="1">
      <c r="A3492" s="2" t="s">
        <v>7457</v>
      </c>
      <c r="B3492" s="2" t="s">
        <v>7457</v>
      </c>
      <c r="C3492" s="2" t="s">
        <v>49</v>
      </c>
      <c r="D3492" s="2" t="s">
        <v>50</v>
      </c>
      <c r="E3492" s="5" t="s">
        <v>531</v>
      </c>
      <c r="F3492" s="3" t="s">
        <v>532</v>
      </c>
      <c r="G3492" s="3" t="s">
        <v>21</v>
      </c>
      <c r="H3492" s="2" t="s">
        <v>22</v>
      </c>
      <c r="I3492" s="2" t="s">
        <v>7467</v>
      </c>
      <c r="J3492" s="3" t="str">
        <f>HYPERLINK("https://www.boe.es/gazeta/dias/1833/05/09/pdfs/GMD-1833-57.pdf#page=4","Abrir facsímil")</f>
        <v>Abrir facsímil</v>
      </c>
      <c r="K3492" s="3" t="s">
        <v>24</v>
      </c>
    </row>
    <row r="3493" spans="1:11" ht="42" customHeight="1">
      <c r="A3493" s="2" t="s">
        <v>7457</v>
      </c>
      <c r="B3493" s="2" t="s">
        <v>7457</v>
      </c>
      <c r="C3493" s="2" t="s">
        <v>122</v>
      </c>
      <c r="D3493" s="2" t="s">
        <v>18</v>
      </c>
      <c r="E3493" s="5" t="s">
        <v>92</v>
      </c>
      <c r="F3493" s="3" t="s">
        <v>93</v>
      </c>
      <c r="G3493" s="3" t="s">
        <v>56</v>
      </c>
      <c r="H3493" s="2" t="s">
        <v>22</v>
      </c>
      <c r="I3493" s="2" t="s">
        <v>7468</v>
      </c>
      <c r="J3493" s="3" t="str">
        <f>HYPERLINK("https://www.boe.es/gazeta/dias/1833/05/21/pdfs/GMD-1833-62.pdf#page=1","Abrir facsímil")</f>
        <v>Abrir facsímil</v>
      </c>
      <c r="K3493" s="3" t="s">
        <v>24</v>
      </c>
    </row>
    <row r="3494" spans="1:11" ht="42" customHeight="1">
      <c r="A3494" s="2" t="s">
        <v>7457</v>
      </c>
      <c r="B3494" s="2" t="s">
        <v>7457</v>
      </c>
      <c r="C3494" s="2" t="s">
        <v>33</v>
      </c>
      <c r="D3494" s="2" t="s">
        <v>34</v>
      </c>
      <c r="E3494" s="5" t="s">
        <v>92</v>
      </c>
      <c r="F3494" s="3" t="s">
        <v>93</v>
      </c>
      <c r="G3494" s="3" t="s">
        <v>37</v>
      </c>
      <c r="H3494" s="2" t="s">
        <v>22</v>
      </c>
      <c r="I3494" s="2" t="s">
        <v>7469</v>
      </c>
      <c r="J3494" s="3" t="str">
        <f>HYPERLINK("https://www.boe.es/gazeta/dias/1833/05/21/pdfs/GMD-1833-62.pdf#page=2","Abrir facsímil")</f>
        <v>Abrir facsímil</v>
      </c>
      <c r="K3494" s="3" t="s">
        <v>24</v>
      </c>
    </row>
    <row r="3495" spans="1:11" ht="42" customHeight="1">
      <c r="A3495" s="2" t="s">
        <v>7457</v>
      </c>
      <c r="B3495" s="2" t="s">
        <v>7457</v>
      </c>
      <c r="C3495" s="2" t="s">
        <v>26</v>
      </c>
      <c r="D3495" s="2" t="s">
        <v>18</v>
      </c>
      <c r="E3495" s="5" t="s">
        <v>439</v>
      </c>
      <c r="F3495" s="3" t="s">
        <v>440</v>
      </c>
      <c r="G3495" s="3" t="s">
        <v>37</v>
      </c>
      <c r="H3495" s="2" t="s">
        <v>22</v>
      </c>
      <c r="I3495" s="2" t="s">
        <v>7470</v>
      </c>
      <c r="J3495" s="3" t="str">
        <f>HYPERLINK("https://www.boe.es/gazeta/dias/1833/06/04/pdfs/GMD-1833-68.pdf#page=2","Abrir facsímil")</f>
        <v>Abrir facsímil</v>
      </c>
      <c r="K3495" s="3" t="s">
        <v>24</v>
      </c>
    </row>
    <row r="3496" spans="1:11" ht="42" customHeight="1">
      <c r="A3496" s="2" t="s">
        <v>7457</v>
      </c>
      <c r="B3496" s="2" t="s">
        <v>7457</v>
      </c>
      <c r="C3496" s="2" t="s">
        <v>17</v>
      </c>
      <c r="D3496" s="2" t="s">
        <v>18</v>
      </c>
      <c r="E3496" s="5" t="s">
        <v>102</v>
      </c>
      <c r="F3496" s="3" t="s">
        <v>103</v>
      </c>
      <c r="G3496" s="3" t="s">
        <v>37</v>
      </c>
      <c r="H3496" s="2" t="s">
        <v>22</v>
      </c>
      <c r="I3496" s="2" t="s">
        <v>7471</v>
      </c>
      <c r="J3496" s="3" t="str">
        <f>HYPERLINK("https://www.boe.es/gazeta/dias/1833/06/18/pdfs/GMD-1833-74.pdf#page=2","Abrir facsímil")</f>
        <v>Abrir facsímil</v>
      </c>
      <c r="K3496" s="3" t="s">
        <v>24</v>
      </c>
    </row>
    <row r="3497" spans="1:11" ht="42" customHeight="1">
      <c r="A3497" s="2" t="s">
        <v>7457</v>
      </c>
      <c r="B3497" s="2" t="s">
        <v>7457</v>
      </c>
      <c r="C3497" s="2" t="s">
        <v>33</v>
      </c>
      <c r="D3497" s="2" t="s">
        <v>34</v>
      </c>
      <c r="E3497" s="5" t="s">
        <v>102</v>
      </c>
      <c r="F3497" s="3" t="s">
        <v>103</v>
      </c>
      <c r="G3497" s="3" t="s">
        <v>21</v>
      </c>
      <c r="H3497" s="2" t="s">
        <v>22</v>
      </c>
      <c r="I3497" s="2" t="s">
        <v>7472</v>
      </c>
      <c r="J3497" s="3" t="str">
        <f>HYPERLINK("https://www.boe.es/gazeta/dias/1833/06/18/pdfs/GMD-1833-74.pdf#page=4","Abrir facsímil")</f>
        <v>Abrir facsímil</v>
      </c>
      <c r="K3497" s="3" t="s">
        <v>24</v>
      </c>
    </row>
    <row r="3498" spans="1:11" ht="42" customHeight="1">
      <c r="A3498" s="2" t="s">
        <v>7457</v>
      </c>
      <c r="B3498" s="2" t="s">
        <v>7457</v>
      </c>
      <c r="C3498" s="2" t="s">
        <v>49</v>
      </c>
      <c r="D3498" s="2" t="s">
        <v>50</v>
      </c>
      <c r="E3498" s="5" t="s">
        <v>739</v>
      </c>
      <c r="F3498" s="3" t="s">
        <v>740</v>
      </c>
      <c r="G3498" s="3" t="s">
        <v>89</v>
      </c>
      <c r="H3498" s="2" t="s">
        <v>22</v>
      </c>
      <c r="I3498" s="2" t="s">
        <v>7473</v>
      </c>
      <c r="J3498" s="3" t="str">
        <f>HYPERLINK("https://www.boe.es/gazeta/dias/1833/07/06/pdfs/GMD-1833-82.pdf#page=3","Abrir facsímil")</f>
        <v>Abrir facsímil</v>
      </c>
      <c r="K3498" s="3" t="s">
        <v>24</v>
      </c>
    </row>
    <row r="3499" spans="1:11" ht="42" customHeight="1">
      <c r="A3499" s="2" t="s">
        <v>7457</v>
      </c>
      <c r="B3499" s="2" t="s">
        <v>7457</v>
      </c>
      <c r="C3499" s="2" t="s">
        <v>122</v>
      </c>
      <c r="D3499" s="2" t="s">
        <v>18</v>
      </c>
      <c r="E3499" s="5" t="s">
        <v>659</v>
      </c>
      <c r="F3499" s="3" t="s">
        <v>660</v>
      </c>
      <c r="G3499" s="3" t="s">
        <v>21</v>
      </c>
      <c r="H3499" s="2" t="s">
        <v>22</v>
      </c>
      <c r="I3499" s="2" t="s">
        <v>7474</v>
      </c>
      <c r="J3499" s="3" t="str">
        <f>HYPERLINK("https://www.boe.es/gazeta/dias/1833/07/09/pdfs/GMD-1833-83.pdf#page=4","Abrir facsímil")</f>
        <v>Abrir facsímil</v>
      </c>
      <c r="K3499" s="3" t="s">
        <v>24</v>
      </c>
    </row>
    <row r="3500" spans="1:11" ht="42" customHeight="1">
      <c r="A3500" s="2" t="s">
        <v>7457</v>
      </c>
      <c r="B3500" s="2" t="s">
        <v>7457</v>
      </c>
      <c r="C3500" s="2" t="s">
        <v>17</v>
      </c>
      <c r="D3500" s="2" t="s">
        <v>18</v>
      </c>
      <c r="E3500" s="5" t="s">
        <v>1083</v>
      </c>
      <c r="F3500" s="3" t="s">
        <v>1084</v>
      </c>
      <c r="G3500" s="3" t="s">
        <v>21</v>
      </c>
      <c r="H3500" s="2" t="s">
        <v>22</v>
      </c>
      <c r="I3500" s="2" t="s">
        <v>7475</v>
      </c>
      <c r="J3500" s="3" t="str">
        <f>HYPERLINK("https://www.boe.es/gazeta/dias/1833/07/11/pdfs/GMD-1833-84.pdf#page=4","Abrir facsímil")</f>
        <v>Abrir facsímil</v>
      </c>
      <c r="K3500" s="3" t="s">
        <v>24</v>
      </c>
    </row>
    <row r="3501" spans="1:11" ht="42" customHeight="1">
      <c r="A3501" s="2" t="s">
        <v>7457</v>
      </c>
      <c r="B3501" s="2" t="s">
        <v>7457</v>
      </c>
      <c r="C3501" s="2" t="s">
        <v>297</v>
      </c>
      <c r="D3501" s="2" t="s">
        <v>18</v>
      </c>
      <c r="E3501" s="5" t="s">
        <v>352</v>
      </c>
      <c r="F3501" s="3" t="s">
        <v>353</v>
      </c>
      <c r="G3501" s="3" t="s">
        <v>37</v>
      </c>
      <c r="H3501" s="2" t="s">
        <v>22</v>
      </c>
      <c r="I3501" s="2" t="s">
        <v>7476</v>
      </c>
      <c r="J3501" s="3" t="str">
        <f>HYPERLINK("https://www.boe.es/gazeta/dias/1833/07/13/pdfs/GMD-1833-85.pdf#page=2","Abrir facsímil")</f>
        <v>Abrir facsímil</v>
      </c>
      <c r="K3501" s="3" t="s">
        <v>24</v>
      </c>
    </row>
    <row r="3502" spans="1:11" ht="42" customHeight="1">
      <c r="A3502" s="2" t="s">
        <v>7457</v>
      </c>
      <c r="B3502" s="2" t="s">
        <v>7457</v>
      </c>
      <c r="C3502" s="2" t="s">
        <v>26</v>
      </c>
      <c r="D3502" s="2" t="s">
        <v>18</v>
      </c>
      <c r="E3502" s="5" t="s">
        <v>352</v>
      </c>
      <c r="F3502" s="3" t="s">
        <v>353</v>
      </c>
      <c r="G3502" s="3" t="s">
        <v>21</v>
      </c>
      <c r="H3502" s="2" t="s">
        <v>22</v>
      </c>
      <c r="I3502" s="2" t="s">
        <v>7477</v>
      </c>
      <c r="J3502" s="3" t="str">
        <f>HYPERLINK("https://www.boe.es/gazeta/dias/1833/07/13/pdfs/GMD-1833-85.pdf#page=4","Abrir facsímil")</f>
        <v>Abrir facsímil</v>
      </c>
      <c r="K3502" s="3" t="s">
        <v>24</v>
      </c>
    </row>
    <row r="3503" spans="1:11" ht="42" customHeight="1">
      <c r="A3503" s="2" t="s">
        <v>7457</v>
      </c>
      <c r="B3503" s="2" t="s">
        <v>7457</v>
      </c>
      <c r="C3503" s="2" t="s">
        <v>131</v>
      </c>
      <c r="D3503" s="2" t="s">
        <v>18</v>
      </c>
      <c r="E3503" s="5" t="s">
        <v>558</v>
      </c>
      <c r="F3503" s="3" t="s">
        <v>559</v>
      </c>
      <c r="G3503" s="3" t="s">
        <v>21</v>
      </c>
      <c r="H3503" s="2" t="s">
        <v>22</v>
      </c>
      <c r="I3503" s="2" t="s">
        <v>7478</v>
      </c>
      <c r="J3503" s="3" t="str">
        <f>HYPERLINK("https://www.boe.es/gazeta/dias/1833/07/16/pdfs/GMD-1833-86.pdf#page=4","Abrir facsímil")</f>
        <v>Abrir facsímil</v>
      </c>
      <c r="K3503" s="3" t="s">
        <v>24</v>
      </c>
    </row>
    <row r="3504" spans="1:11" ht="42" customHeight="1">
      <c r="A3504" s="2" t="s">
        <v>7457</v>
      </c>
      <c r="B3504" s="2" t="s">
        <v>7457</v>
      </c>
      <c r="C3504" s="2" t="s">
        <v>33</v>
      </c>
      <c r="D3504" s="2" t="s">
        <v>34</v>
      </c>
      <c r="E3504" s="5" t="s">
        <v>2377</v>
      </c>
      <c r="F3504" s="3" t="s">
        <v>2378</v>
      </c>
      <c r="G3504" s="3" t="s">
        <v>21</v>
      </c>
      <c r="H3504" s="2" t="s">
        <v>22</v>
      </c>
      <c r="I3504" s="2" t="s">
        <v>7479</v>
      </c>
      <c r="J3504" s="3" t="str">
        <f>HYPERLINK("https://www.boe.es/gazeta/dias/1833/07/18/pdfs/GMD-1833-87.pdf#page=4","Abrir facsímil")</f>
        <v>Abrir facsímil</v>
      </c>
      <c r="K3504" s="3" t="s">
        <v>24</v>
      </c>
    </row>
    <row r="3505" spans="1:11" ht="42" customHeight="1">
      <c r="A3505" s="2" t="s">
        <v>7457</v>
      </c>
      <c r="B3505" s="2" t="s">
        <v>7457</v>
      </c>
      <c r="C3505" s="2" t="s">
        <v>26</v>
      </c>
      <c r="D3505" s="2" t="s">
        <v>18</v>
      </c>
      <c r="E3505" s="5" t="s">
        <v>561</v>
      </c>
      <c r="F3505" s="3" t="s">
        <v>562</v>
      </c>
      <c r="G3505" s="3" t="s">
        <v>89</v>
      </c>
      <c r="H3505" s="2" t="s">
        <v>22</v>
      </c>
      <c r="I3505" s="2" t="s">
        <v>7480</v>
      </c>
      <c r="J3505" s="3" t="str">
        <f>HYPERLINK("https://www.boe.es/gazeta/dias/1833/07/20/pdfs/GMD-1833-88.pdf#page=3","Abrir facsímil")</f>
        <v>Abrir facsímil</v>
      </c>
      <c r="K3505" s="3" t="s">
        <v>24</v>
      </c>
    </row>
    <row r="3506" spans="1:11" ht="42" customHeight="1">
      <c r="A3506" s="2" t="s">
        <v>7457</v>
      </c>
      <c r="B3506" s="2" t="s">
        <v>7457</v>
      </c>
      <c r="C3506" s="2" t="s">
        <v>33</v>
      </c>
      <c r="D3506" s="2" t="s">
        <v>34</v>
      </c>
      <c r="E3506" s="5" t="s">
        <v>443</v>
      </c>
      <c r="F3506" s="3" t="s">
        <v>444</v>
      </c>
      <c r="G3506" s="3" t="s">
        <v>89</v>
      </c>
      <c r="H3506" s="2" t="s">
        <v>22</v>
      </c>
      <c r="I3506" s="2" t="s">
        <v>7481</v>
      </c>
      <c r="J3506" s="3" t="str">
        <f>HYPERLINK("https://www.boe.es/gazeta/dias/1833/07/25/pdfs/GMD-1833-90.pdf#page=3","Abrir facsímil")</f>
        <v>Abrir facsímil</v>
      </c>
      <c r="K3506" s="3" t="s">
        <v>24</v>
      </c>
    </row>
    <row r="3507" spans="1:11" ht="42" customHeight="1">
      <c r="A3507" s="2" t="s">
        <v>7457</v>
      </c>
      <c r="B3507" s="2" t="s">
        <v>7457</v>
      </c>
      <c r="C3507" s="2" t="s">
        <v>33</v>
      </c>
      <c r="D3507" s="2" t="s">
        <v>34</v>
      </c>
      <c r="E3507" s="5" t="s">
        <v>369</v>
      </c>
      <c r="F3507" s="3" t="s">
        <v>370</v>
      </c>
      <c r="G3507" s="3" t="s">
        <v>89</v>
      </c>
      <c r="H3507" s="2" t="s">
        <v>22</v>
      </c>
      <c r="I3507" s="2" t="s">
        <v>7482</v>
      </c>
      <c r="J3507" s="3" t="str">
        <f>HYPERLINK("https://www.boe.es/gazeta/dias/1833/07/27/pdfs/GMD-1833-91.pdf#page=3","Abrir facsímil")</f>
        <v>Abrir facsímil</v>
      </c>
      <c r="K3507" s="3" t="s">
        <v>24</v>
      </c>
    </row>
    <row r="3508" spans="1:11" ht="42" customHeight="1">
      <c r="A3508" s="2" t="s">
        <v>7457</v>
      </c>
      <c r="B3508" s="2" t="s">
        <v>7457</v>
      </c>
      <c r="C3508" s="2" t="s">
        <v>33</v>
      </c>
      <c r="D3508" s="2" t="s">
        <v>34</v>
      </c>
      <c r="E3508" s="5" t="s">
        <v>566</v>
      </c>
      <c r="F3508" s="3" t="s">
        <v>567</v>
      </c>
      <c r="G3508" s="3" t="s">
        <v>21</v>
      </c>
      <c r="H3508" s="2" t="s">
        <v>22</v>
      </c>
      <c r="I3508" s="2" t="s">
        <v>7483</v>
      </c>
      <c r="J3508" s="3" t="str">
        <f>HYPERLINK("https://www.boe.es/gazeta/dias/1833/07/30/pdfs/GMD-1833-92.pdf#page=4","Abrir facsímil")</f>
        <v>Abrir facsímil</v>
      </c>
      <c r="K3508" s="3" t="s">
        <v>24</v>
      </c>
    </row>
    <row r="3509" spans="1:11" ht="42" customHeight="1">
      <c r="A3509" s="2" t="s">
        <v>7457</v>
      </c>
      <c r="B3509" s="2" t="s">
        <v>7457</v>
      </c>
      <c r="C3509" s="2" t="s">
        <v>33</v>
      </c>
      <c r="D3509" s="2" t="s">
        <v>34</v>
      </c>
      <c r="E3509" s="5" t="s">
        <v>319</v>
      </c>
      <c r="F3509" s="3" t="s">
        <v>320</v>
      </c>
      <c r="G3509" s="3" t="s">
        <v>21</v>
      </c>
      <c r="H3509" s="2" t="s">
        <v>22</v>
      </c>
      <c r="I3509" s="2" t="s">
        <v>7484</v>
      </c>
      <c r="J3509" s="3" t="str">
        <f>HYPERLINK("https://www.boe.es/gazeta/dias/1833/08/03/pdfs/GMD-1833-94.pdf#page=4","Abrir facsímil")</f>
        <v>Abrir facsímil</v>
      </c>
      <c r="K3509" s="3" t="s">
        <v>24</v>
      </c>
    </row>
    <row r="3510" spans="1:11" ht="42" customHeight="1">
      <c r="A3510" s="2" t="s">
        <v>7457</v>
      </c>
      <c r="B3510" s="2" t="s">
        <v>7457</v>
      </c>
      <c r="C3510" s="2" t="s">
        <v>33</v>
      </c>
      <c r="D3510" s="2" t="s">
        <v>34</v>
      </c>
      <c r="E3510" s="5" t="s">
        <v>876</v>
      </c>
      <c r="F3510" s="3" t="s">
        <v>877</v>
      </c>
      <c r="G3510" s="3" t="s">
        <v>89</v>
      </c>
      <c r="H3510" s="2" t="s">
        <v>22</v>
      </c>
      <c r="I3510" s="2" t="s">
        <v>7485</v>
      </c>
      <c r="J3510" s="3" t="str">
        <f>HYPERLINK("https://www.boe.es/gazeta/dias/1833/08/06/pdfs/GMD-1833-95.pdf#page=3","Abrir facsímil")</f>
        <v>Abrir facsímil</v>
      </c>
      <c r="K3510" s="3" t="s">
        <v>24</v>
      </c>
    </row>
    <row r="3511" spans="1:11" ht="42" customHeight="1">
      <c r="A3511" s="2" t="s">
        <v>7457</v>
      </c>
      <c r="B3511" s="2" t="s">
        <v>7457</v>
      </c>
      <c r="C3511" s="2" t="s">
        <v>33</v>
      </c>
      <c r="D3511" s="2" t="s">
        <v>34</v>
      </c>
      <c r="E3511" s="5" t="s">
        <v>573</v>
      </c>
      <c r="F3511" s="3" t="s">
        <v>574</v>
      </c>
      <c r="G3511" s="3" t="s">
        <v>89</v>
      </c>
      <c r="H3511" s="2" t="s">
        <v>22</v>
      </c>
      <c r="I3511" s="2" t="s">
        <v>7486</v>
      </c>
      <c r="J3511" s="3" t="str">
        <f>HYPERLINK("https://www.boe.es/gazeta/dias/1833/08/10/pdfs/GMD-1833-97.pdf#page=3","Abrir facsímil")</f>
        <v>Abrir facsímil</v>
      </c>
      <c r="K3511" s="3" t="s">
        <v>24</v>
      </c>
    </row>
    <row r="3512" spans="1:11" ht="42" customHeight="1">
      <c r="A3512" s="2" t="s">
        <v>7457</v>
      </c>
      <c r="B3512" s="2" t="s">
        <v>7457</v>
      </c>
      <c r="C3512" s="2" t="s">
        <v>26</v>
      </c>
      <c r="D3512" s="2" t="s">
        <v>18</v>
      </c>
      <c r="E3512" s="5" t="s">
        <v>681</v>
      </c>
      <c r="F3512" s="3" t="s">
        <v>682</v>
      </c>
      <c r="G3512" s="3" t="s">
        <v>21</v>
      </c>
      <c r="H3512" s="2" t="s">
        <v>22</v>
      </c>
      <c r="I3512" s="2" t="s">
        <v>7487</v>
      </c>
      <c r="J3512" s="3" t="str">
        <f>HYPERLINK("https://www.boe.es/gazeta/dias/1833/08/13/pdfs/GMD-1833-98.pdf#page=4","Abrir facsímil")</f>
        <v>Abrir facsímil</v>
      </c>
      <c r="K3512" s="3" t="s">
        <v>24</v>
      </c>
    </row>
    <row r="3513" spans="1:11" ht="42" customHeight="1">
      <c r="A3513" s="2" t="s">
        <v>7457</v>
      </c>
      <c r="B3513" s="2" t="s">
        <v>7457</v>
      </c>
      <c r="C3513" s="2" t="s">
        <v>33</v>
      </c>
      <c r="D3513" s="2" t="s">
        <v>34</v>
      </c>
      <c r="E3513" s="5" t="s">
        <v>681</v>
      </c>
      <c r="F3513" s="3" t="s">
        <v>682</v>
      </c>
      <c r="G3513" s="3" t="s">
        <v>127</v>
      </c>
      <c r="H3513" s="2" t="s">
        <v>22</v>
      </c>
      <c r="I3513" s="2" t="s">
        <v>7488</v>
      </c>
      <c r="J3513" s="3" t="str">
        <f>HYPERLINK("https://www.boe.es/gazeta/dias/1833/08/13/pdfs/GMD-1833-98.pdf#page=5","Abrir facsímil")</f>
        <v>Abrir facsímil</v>
      </c>
      <c r="K3513" s="3" t="s">
        <v>24</v>
      </c>
    </row>
    <row r="3514" spans="1:11" ht="42" customHeight="1">
      <c r="A3514" s="2" t="s">
        <v>7457</v>
      </c>
      <c r="B3514" s="2" t="s">
        <v>7457</v>
      </c>
      <c r="C3514" s="2" t="s">
        <v>33</v>
      </c>
      <c r="D3514" s="2" t="s">
        <v>34</v>
      </c>
      <c r="E3514" s="5" t="s">
        <v>213</v>
      </c>
      <c r="F3514" s="3" t="s">
        <v>214</v>
      </c>
      <c r="G3514" s="3" t="s">
        <v>89</v>
      </c>
      <c r="H3514" s="2" t="s">
        <v>22</v>
      </c>
      <c r="I3514" s="2" t="s">
        <v>7489</v>
      </c>
      <c r="J3514" s="3" t="str">
        <f>HYPERLINK("https://www.boe.es/gazeta/dias/1833/08/17/pdfs/GMD-1833-100.pdf#page=3","Abrir facsímil")</f>
        <v>Abrir facsímil</v>
      </c>
      <c r="K3514" s="3" t="s">
        <v>24</v>
      </c>
    </row>
    <row r="3515" spans="1:11" ht="42" customHeight="1">
      <c r="A3515" s="2" t="s">
        <v>7457</v>
      </c>
      <c r="B3515" s="2" t="s">
        <v>7457</v>
      </c>
      <c r="C3515" s="2" t="s">
        <v>33</v>
      </c>
      <c r="D3515" s="2" t="s">
        <v>34</v>
      </c>
      <c r="E3515" s="5" t="s">
        <v>114</v>
      </c>
      <c r="F3515" s="3" t="s">
        <v>115</v>
      </c>
      <c r="G3515" s="3" t="s">
        <v>89</v>
      </c>
      <c r="H3515" s="2" t="s">
        <v>22</v>
      </c>
      <c r="I3515" s="2" t="s">
        <v>7490</v>
      </c>
      <c r="J3515" s="3" t="str">
        <f>HYPERLINK("https://www.boe.es/gazeta/dias/1833/08/20/pdfs/GMD-1833-101.pdf#page=3","Abrir facsímil")</f>
        <v>Abrir facsímil</v>
      </c>
      <c r="K3515" s="3" t="s">
        <v>24</v>
      </c>
    </row>
    <row r="3516" spans="1:11" ht="42" customHeight="1">
      <c r="A3516" s="2" t="s">
        <v>7457</v>
      </c>
      <c r="B3516" s="2" t="s">
        <v>7457</v>
      </c>
      <c r="C3516" s="2" t="s">
        <v>131</v>
      </c>
      <c r="D3516" s="2" t="s">
        <v>18</v>
      </c>
      <c r="E3516" s="5" t="s">
        <v>114</v>
      </c>
      <c r="F3516" s="3" t="s">
        <v>115</v>
      </c>
      <c r="G3516" s="3" t="s">
        <v>21</v>
      </c>
      <c r="H3516" s="2" t="s">
        <v>22</v>
      </c>
      <c r="I3516" s="2" t="s">
        <v>7491</v>
      </c>
      <c r="J3516" s="3" t="str">
        <f>HYPERLINK("https://www.boe.es/gazeta/dias/1833/08/20/pdfs/GMD-1833-101.pdf#page=4","Abrir facsímil")</f>
        <v>Abrir facsímil</v>
      </c>
      <c r="K3516" s="3" t="s">
        <v>24</v>
      </c>
    </row>
    <row r="3517" spans="1:11" ht="42" customHeight="1">
      <c r="A3517" s="2" t="s">
        <v>7457</v>
      </c>
      <c r="B3517" s="2" t="s">
        <v>7457</v>
      </c>
      <c r="C3517" s="2" t="s">
        <v>33</v>
      </c>
      <c r="D3517" s="2" t="s">
        <v>34</v>
      </c>
      <c r="E3517" s="5" t="s">
        <v>578</v>
      </c>
      <c r="F3517" s="3" t="s">
        <v>579</v>
      </c>
      <c r="G3517" s="3" t="s">
        <v>89</v>
      </c>
      <c r="H3517" s="2" t="s">
        <v>22</v>
      </c>
      <c r="I3517" s="2" t="s">
        <v>7492</v>
      </c>
      <c r="J3517" s="3" t="str">
        <f>HYPERLINK("https://www.boe.es/gazeta/dias/1833/08/22/pdfs/GMD-1833-102.pdf#page=3","Abrir facsímil")</f>
        <v>Abrir facsímil</v>
      </c>
      <c r="K3517" s="3" t="s">
        <v>24</v>
      </c>
    </row>
    <row r="3518" spans="1:11" ht="42" customHeight="1">
      <c r="A3518" s="2" t="s">
        <v>7457</v>
      </c>
      <c r="B3518" s="2" t="s">
        <v>7457</v>
      </c>
      <c r="C3518" s="2" t="s">
        <v>17</v>
      </c>
      <c r="D3518" s="2" t="s">
        <v>18</v>
      </c>
      <c r="E3518" s="5" t="s">
        <v>1360</v>
      </c>
      <c r="F3518" s="3" t="s">
        <v>1361</v>
      </c>
      <c r="G3518" s="3" t="s">
        <v>21</v>
      </c>
      <c r="H3518" s="2" t="s">
        <v>22</v>
      </c>
      <c r="I3518" s="2" t="s">
        <v>7493</v>
      </c>
      <c r="J3518" s="3" t="str">
        <f>HYPERLINK("https://www.boe.es/gazeta/dias/1833/08/24/pdfs/GMD-1833-103.pdf#page=4","Abrir facsímil")</f>
        <v>Abrir facsímil</v>
      </c>
      <c r="K3518" s="3" t="s">
        <v>24</v>
      </c>
    </row>
    <row r="3519" spans="1:11" ht="42" customHeight="1">
      <c r="A3519" s="2" t="s">
        <v>7457</v>
      </c>
      <c r="B3519" s="2" t="s">
        <v>7457</v>
      </c>
      <c r="C3519" s="2" t="s">
        <v>26</v>
      </c>
      <c r="D3519" s="2" t="s">
        <v>18</v>
      </c>
      <c r="E3519" s="5" t="s">
        <v>581</v>
      </c>
      <c r="F3519" s="3" t="s">
        <v>582</v>
      </c>
      <c r="G3519" s="3" t="s">
        <v>56</v>
      </c>
      <c r="H3519" s="2" t="s">
        <v>22</v>
      </c>
      <c r="I3519" s="2" t="s">
        <v>7494</v>
      </c>
      <c r="J3519" s="3" t="str">
        <f>HYPERLINK("https://www.boe.es/gazeta/dias/1833/08/27/pdfs/GMD-1833-104.pdf#page=1","Abrir facsímil")</f>
        <v>Abrir facsímil</v>
      </c>
      <c r="K3519" s="3" t="s">
        <v>24</v>
      </c>
    </row>
    <row r="3520" spans="1:11" ht="42" customHeight="1">
      <c r="A3520" s="2" t="s">
        <v>7457</v>
      </c>
      <c r="B3520" s="2" t="s">
        <v>7457</v>
      </c>
      <c r="C3520" s="2" t="s">
        <v>26</v>
      </c>
      <c r="D3520" s="2" t="s">
        <v>18</v>
      </c>
      <c r="E3520" s="5" t="s">
        <v>581</v>
      </c>
      <c r="F3520" s="3" t="s">
        <v>582</v>
      </c>
      <c r="G3520" s="3" t="s">
        <v>37</v>
      </c>
      <c r="H3520" s="2" t="s">
        <v>22</v>
      </c>
      <c r="I3520" s="2" t="s">
        <v>7495</v>
      </c>
      <c r="J3520" s="3" t="str">
        <f>HYPERLINK("https://www.boe.es/gazeta/dias/1833/08/27/pdfs/GMD-1833-104.pdf#page=2","Abrir facsímil")</f>
        <v>Abrir facsímil</v>
      </c>
      <c r="K3520" s="3" t="s">
        <v>24</v>
      </c>
    </row>
    <row r="3521" spans="1:11" ht="42" customHeight="1">
      <c r="A3521" s="2" t="s">
        <v>7457</v>
      </c>
      <c r="B3521" s="2" t="s">
        <v>7457</v>
      </c>
      <c r="C3521" s="2" t="s">
        <v>33</v>
      </c>
      <c r="D3521" s="2" t="s">
        <v>34</v>
      </c>
      <c r="E3521" s="5" t="s">
        <v>581</v>
      </c>
      <c r="F3521" s="3" t="s">
        <v>582</v>
      </c>
      <c r="G3521" s="3" t="s">
        <v>89</v>
      </c>
      <c r="H3521" s="2" t="s">
        <v>22</v>
      </c>
      <c r="I3521" s="2" t="s">
        <v>7496</v>
      </c>
      <c r="J3521" s="3" t="str">
        <f>HYPERLINK("https://www.boe.es/gazeta/dias/1833/08/27/pdfs/GMD-1833-104.pdf#page=3","Abrir facsímil")</f>
        <v>Abrir facsímil</v>
      </c>
      <c r="K3521" s="3" t="s">
        <v>24</v>
      </c>
    </row>
    <row r="3522" spans="1:11" ht="42" customHeight="1">
      <c r="A3522" s="2" t="s">
        <v>7457</v>
      </c>
      <c r="B3522" s="2" t="s">
        <v>7457</v>
      </c>
      <c r="C3522" s="2" t="s">
        <v>26</v>
      </c>
      <c r="D3522" s="2" t="s">
        <v>18</v>
      </c>
      <c r="E3522" s="5" t="s">
        <v>125</v>
      </c>
      <c r="F3522" s="3" t="s">
        <v>126</v>
      </c>
      <c r="G3522" s="3" t="s">
        <v>696</v>
      </c>
      <c r="H3522" s="2" t="s">
        <v>22</v>
      </c>
      <c r="I3522" s="2" t="s">
        <v>7497</v>
      </c>
      <c r="J3522" s="3" t="str">
        <f>HYPERLINK("https://www.boe.es/gazeta/dias/1833/08/29/pdfs/GMD-1833-105.pdf#page=3","Abrir facsímil")</f>
        <v>Abrir facsímil</v>
      </c>
      <c r="K3522" s="3" t="s">
        <v>24</v>
      </c>
    </row>
    <row r="3523" spans="1:11" ht="42" customHeight="1">
      <c r="A3523" s="2" t="s">
        <v>7457</v>
      </c>
      <c r="B3523" s="2" t="s">
        <v>7457</v>
      </c>
      <c r="C3523" s="2" t="s">
        <v>26</v>
      </c>
      <c r="D3523" s="2" t="s">
        <v>18</v>
      </c>
      <c r="E3523" s="5" t="s">
        <v>125</v>
      </c>
      <c r="F3523" s="3" t="s">
        <v>126</v>
      </c>
      <c r="G3523" s="3" t="s">
        <v>37</v>
      </c>
      <c r="H3523" s="2" t="s">
        <v>22</v>
      </c>
      <c r="I3523" s="2" t="s">
        <v>7498</v>
      </c>
      <c r="J3523" s="3" t="str">
        <f>HYPERLINK("https://www.boe.es/gazeta/dias/1833/08/29/pdfs/GMD-1833-105.pdf#page=2","Abrir facsímil")</f>
        <v>Abrir facsímil</v>
      </c>
      <c r="K3523" s="3" t="s">
        <v>24</v>
      </c>
    </row>
    <row r="3524" spans="1:11" ht="42" customHeight="1">
      <c r="A3524" s="2" t="s">
        <v>7457</v>
      </c>
      <c r="B3524" s="2" t="s">
        <v>7457</v>
      </c>
      <c r="C3524" s="2" t="s">
        <v>33</v>
      </c>
      <c r="D3524" s="2" t="s">
        <v>34</v>
      </c>
      <c r="E3524" s="5" t="s">
        <v>125</v>
      </c>
      <c r="F3524" s="3" t="s">
        <v>126</v>
      </c>
      <c r="G3524" s="3" t="s">
        <v>127</v>
      </c>
      <c r="H3524" s="2" t="s">
        <v>22</v>
      </c>
      <c r="I3524" s="2" t="s">
        <v>7499</v>
      </c>
      <c r="J3524" s="3" t="str">
        <f>HYPERLINK("https://www.boe.es/gazeta/dias/1833/08/29/pdfs/GMD-1833-105.pdf#page=5","Abrir facsímil")</f>
        <v>Abrir facsímil</v>
      </c>
      <c r="K3524" s="3" t="s">
        <v>24</v>
      </c>
    </row>
    <row r="3525" spans="1:11" ht="42" customHeight="1">
      <c r="A3525" s="2" t="s">
        <v>7457</v>
      </c>
      <c r="B3525" s="2" t="s">
        <v>7457</v>
      </c>
      <c r="C3525" s="2" t="s">
        <v>26</v>
      </c>
      <c r="D3525" s="2" t="s">
        <v>18</v>
      </c>
      <c r="E3525" s="5" t="s">
        <v>584</v>
      </c>
      <c r="F3525" s="3" t="s">
        <v>585</v>
      </c>
      <c r="G3525" s="3" t="s">
        <v>56</v>
      </c>
      <c r="H3525" s="2" t="s">
        <v>22</v>
      </c>
      <c r="I3525" s="2" t="s">
        <v>7500</v>
      </c>
      <c r="J3525" s="3" t="str">
        <f>HYPERLINK("https://www.boe.es/gazeta/dias/1833/08/31/pdfs/GMD-1833-106.pdf#page=1","Abrir facsímil")</f>
        <v>Abrir facsímil</v>
      </c>
      <c r="K3525" s="3" t="s">
        <v>24</v>
      </c>
    </row>
    <row r="3526" spans="1:11" ht="42" customHeight="1">
      <c r="A3526" s="2" t="s">
        <v>7457</v>
      </c>
      <c r="B3526" s="2" t="s">
        <v>7457</v>
      </c>
      <c r="C3526" s="2" t="s">
        <v>17</v>
      </c>
      <c r="D3526" s="2" t="s">
        <v>18</v>
      </c>
      <c r="E3526" s="5" t="s">
        <v>584</v>
      </c>
      <c r="F3526" s="3" t="s">
        <v>585</v>
      </c>
      <c r="G3526" s="3" t="s">
        <v>37</v>
      </c>
      <c r="H3526" s="2" t="s">
        <v>22</v>
      </c>
      <c r="I3526" s="2" t="s">
        <v>7501</v>
      </c>
      <c r="J3526" s="3" t="str">
        <f>HYPERLINK("https://www.boe.es/gazeta/dias/1833/08/31/pdfs/GMD-1833-106.pdf#page=2","Abrir facsímil")</f>
        <v>Abrir facsímil</v>
      </c>
      <c r="K3526" s="3" t="s">
        <v>24</v>
      </c>
    </row>
    <row r="3527" spans="1:11" ht="42" customHeight="1">
      <c r="A3527" s="2" t="s">
        <v>7457</v>
      </c>
      <c r="B3527" s="2" t="s">
        <v>7457</v>
      </c>
      <c r="C3527" s="2" t="s">
        <v>33</v>
      </c>
      <c r="D3527" s="2" t="s">
        <v>34</v>
      </c>
      <c r="E3527" s="5" t="s">
        <v>584</v>
      </c>
      <c r="F3527" s="3" t="s">
        <v>585</v>
      </c>
      <c r="G3527" s="3" t="s">
        <v>89</v>
      </c>
      <c r="H3527" s="2" t="s">
        <v>22</v>
      </c>
      <c r="I3527" s="2" t="s">
        <v>7502</v>
      </c>
      <c r="J3527" s="3" t="str">
        <f>HYPERLINK("https://www.boe.es/gazeta/dias/1833/08/31/pdfs/GMD-1833-106.pdf#page=3","Abrir facsímil")</f>
        <v>Abrir facsímil</v>
      </c>
      <c r="K3527" s="3" t="s">
        <v>24</v>
      </c>
    </row>
    <row r="3528" spans="1:11" ht="42" customHeight="1">
      <c r="A3528" s="2" t="s">
        <v>7457</v>
      </c>
      <c r="B3528" s="2" t="s">
        <v>7457</v>
      </c>
      <c r="C3528" s="2" t="s">
        <v>26</v>
      </c>
      <c r="D3528" s="2" t="s">
        <v>18</v>
      </c>
      <c r="E3528" s="5" t="s">
        <v>587</v>
      </c>
      <c r="F3528" s="3" t="s">
        <v>588</v>
      </c>
      <c r="G3528" s="3" t="s">
        <v>21</v>
      </c>
      <c r="H3528" s="2" t="s">
        <v>22</v>
      </c>
      <c r="I3528" s="2" t="s">
        <v>7503</v>
      </c>
      <c r="J3528" s="3" t="str">
        <f>HYPERLINK("https://www.boe.es/gazeta/dias/1833/09/03/pdfs/GMD-1833-107.pdf#page=4","Abrir facsímil")</f>
        <v>Abrir facsímil</v>
      </c>
      <c r="K3528" s="3" t="s">
        <v>24</v>
      </c>
    </row>
    <row r="3529" spans="1:11" ht="42" customHeight="1">
      <c r="A3529" s="2" t="s">
        <v>7457</v>
      </c>
      <c r="B3529" s="2" t="s">
        <v>7457</v>
      </c>
      <c r="C3529" s="2" t="s">
        <v>122</v>
      </c>
      <c r="D3529" s="2" t="s">
        <v>18</v>
      </c>
      <c r="E3529" s="5" t="s">
        <v>1515</v>
      </c>
      <c r="F3529" s="3" t="s">
        <v>1516</v>
      </c>
      <c r="G3529" s="3" t="s">
        <v>89</v>
      </c>
      <c r="H3529" s="2" t="s">
        <v>22</v>
      </c>
      <c r="I3529" s="2" t="s">
        <v>7504</v>
      </c>
      <c r="J3529" s="3" t="str">
        <f>HYPERLINK("https://www.boe.es/gazeta/dias/1833/09/05/pdfs/GMD-1833-108.pdf#page=3","Abrir facsímil")</f>
        <v>Abrir facsímil</v>
      </c>
      <c r="K3529" s="3" t="s">
        <v>24</v>
      </c>
    </row>
    <row r="3530" spans="1:11" ht="42" customHeight="1">
      <c r="A3530" s="2" t="s">
        <v>7457</v>
      </c>
      <c r="B3530" s="2" t="s">
        <v>7457</v>
      </c>
      <c r="C3530" s="2" t="s">
        <v>33</v>
      </c>
      <c r="D3530" s="2" t="s">
        <v>34</v>
      </c>
      <c r="E3530" s="5" t="s">
        <v>1515</v>
      </c>
      <c r="F3530" s="3" t="s">
        <v>1516</v>
      </c>
      <c r="G3530" s="3" t="s">
        <v>21</v>
      </c>
      <c r="H3530" s="2" t="s">
        <v>22</v>
      </c>
      <c r="I3530" s="2" t="s">
        <v>7505</v>
      </c>
      <c r="J3530" s="3" t="str">
        <f>HYPERLINK("https://www.boe.es/gazeta/dias/1833/09/05/pdfs/GMD-1833-108.pdf#page=4","Abrir facsímil")</f>
        <v>Abrir facsímil</v>
      </c>
      <c r="K3530" s="3" t="s">
        <v>24</v>
      </c>
    </row>
    <row r="3531" spans="1:11" ht="42" customHeight="1">
      <c r="A3531" s="2" t="s">
        <v>7457</v>
      </c>
      <c r="B3531" s="2" t="s">
        <v>7457</v>
      </c>
      <c r="C3531" s="2" t="s">
        <v>33</v>
      </c>
      <c r="D3531" s="2" t="s">
        <v>34</v>
      </c>
      <c r="E3531" s="5" t="s">
        <v>19</v>
      </c>
      <c r="F3531" s="3" t="s">
        <v>20</v>
      </c>
      <c r="G3531" s="3" t="s">
        <v>89</v>
      </c>
      <c r="H3531" s="2" t="s">
        <v>22</v>
      </c>
      <c r="I3531" s="2" t="s">
        <v>7506</v>
      </c>
      <c r="J3531" s="3" t="str">
        <f>HYPERLINK("https://www.boe.es/gazeta/dias/1833/09/07/pdfs/GMD-1833-109.pdf#page=3","Abrir facsímil")</f>
        <v>Abrir facsímil</v>
      </c>
      <c r="K3531" s="3" t="s">
        <v>24</v>
      </c>
    </row>
    <row r="3532" spans="1:11" ht="42" customHeight="1">
      <c r="A3532" s="2" t="s">
        <v>7457</v>
      </c>
      <c r="B3532" s="2" t="s">
        <v>7457</v>
      </c>
      <c r="C3532" s="2" t="s">
        <v>26</v>
      </c>
      <c r="D3532" s="2" t="s">
        <v>18</v>
      </c>
      <c r="E3532" s="5" t="s">
        <v>3103</v>
      </c>
      <c r="F3532" s="3" t="s">
        <v>3104</v>
      </c>
      <c r="G3532" s="3" t="s">
        <v>37</v>
      </c>
      <c r="H3532" s="2" t="s">
        <v>22</v>
      </c>
      <c r="I3532" s="2" t="s">
        <v>7507</v>
      </c>
      <c r="J3532" s="3" t="str">
        <f>HYPERLINK("https://www.boe.es/gazeta/dias/1833/09/10/pdfs/GMD-1833-110.pdf#page=2","Abrir facsímil")</f>
        <v>Abrir facsímil</v>
      </c>
      <c r="K3532" s="3" t="s">
        <v>24</v>
      </c>
    </row>
    <row r="3533" spans="1:11" ht="42" customHeight="1">
      <c r="A3533" s="2" t="s">
        <v>7457</v>
      </c>
      <c r="B3533" s="2" t="s">
        <v>7457</v>
      </c>
      <c r="C3533" s="2" t="s">
        <v>33</v>
      </c>
      <c r="D3533" s="2" t="s">
        <v>34</v>
      </c>
      <c r="E3533" s="5" t="s">
        <v>1165</v>
      </c>
      <c r="F3533" s="3" t="s">
        <v>1166</v>
      </c>
      <c r="G3533" s="3" t="s">
        <v>21</v>
      </c>
      <c r="H3533" s="2" t="s">
        <v>22</v>
      </c>
      <c r="I3533" s="2" t="s">
        <v>7508</v>
      </c>
      <c r="J3533" s="3" t="str">
        <f>HYPERLINK("https://www.boe.es/gazeta/dias/1833/09/12/pdfs/GMD-1833-111.pdf#page=4","Abrir facsímil")</f>
        <v>Abrir facsímil</v>
      </c>
      <c r="K3533" s="3" t="s">
        <v>24</v>
      </c>
    </row>
    <row r="3534" spans="1:11" ht="42" customHeight="1">
      <c r="A3534" s="2" t="s">
        <v>7457</v>
      </c>
      <c r="B3534" s="2" t="s">
        <v>7457</v>
      </c>
      <c r="C3534" s="2" t="s">
        <v>33</v>
      </c>
      <c r="D3534" s="2" t="s">
        <v>34</v>
      </c>
      <c r="E3534" s="5" t="s">
        <v>623</v>
      </c>
      <c r="F3534" s="3" t="s">
        <v>624</v>
      </c>
      <c r="G3534" s="3" t="s">
        <v>21</v>
      </c>
      <c r="H3534" s="2" t="s">
        <v>22</v>
      </c>
      <c r="I3534" s="2" t="s">
        <v>7509</v>
      </c>
      <c r="J3534" s="3" t="str">
        <f>HYPERLINK("https://www.boe.es/gazeta/dias/1833/09/17/pdfs/GMD-1833-113.pdf#page=4","Abrir facsímil")</f>
        <v>Abrir facsímil</v>
      </c>
      <c r="K3534" s="3" t="s">
        <v>24</v>
      </c>
    </row>
    <row r="3535" spans="1:11" ht="42" customHeight="1">
      <c r="A3535" s="2" t="s">
        <v>7457</v>
      </c>
      <c r="B3535" s="2" t="s">
        <v>7457</v>
      </c>
      <c r="C3535" s="2" t="s">
        <v>49</v>
      </c>
      <c r="D3535" s="2" t="s">
        <v>50</v>
      </c>
      <c r="E3535" s="5" t="s">
        <v>623</v>
      </c>
      <c r="F3535" s="3" t="s">
        <v>624</v>
      </c>
      <c r="G3535" s="3" t="s">
        <v>127</v>
      </c>
      <c r="H3535" s="2" t="s">
        <v>22</v>
      </c>
      <c r="I3535" s="2" t="s">
        <v>7510</v>
      </c>
      <c r="J3535" s="3" t="str">
        <f>HYPERLINK("https://www.boe.es/gazeta/dias/1833/09/17/pdfs/GMD-1833-113.pdf#page=5","Abrir facsímil")</f>
        <v>Abrir facsímil</v>
      </c>
      <c r="K3535" s="3" t="s">
        <v>24</v>
      </c>
    </row>
    <row r="3536" spans="1:11" ht="42" customHeight="1">
      <c r="A3536" s="2" t="s">
        <v>7457</v>
      </c>
      <c r="B3536" s="2" t="s">
        <v>7457</v>
      </c>
      <c r="C3536" s="2" t="s">
        <v>33</v>
      </c>
      <c r="D3536" s="2" t="s">
        <v>34</v>
      </c>
      <c r="E3536" s="5" t="s">
        <v>752</v>
      </c>
      <c r="F3536" s="3" t="s">
        <v>753</v>
      </c>
      <c r="G3536" s="3" t="s">
        <v>89</v>
      </c>
      <c r="H3536" s="2" t="s">
        <v>22</v>
      </c>
      <c r="I3536" s="2" t="s">
        <v>7511</v>
      </c>
      <c r="J3536" s="3" t="str">
        <f>HYPERLINK("https://www.boe.es/gazeta/dias/1833/10/10/pdfs/GMD-1833-124.pdf#page=3","Abrir facsímil")</f>
        <v>Abrir facsímil</v>
      </c>
      <c r="K3536" s="3" t="s">
        <v>24</v>
      </c>
    </row>
    <row r="3537" spans="1:11" ht="42" customHeight="1">
      <c r="A3537" s="2" t="s">
        <v>7457</v>
      </c>
      <c r="B3537" s="2" t="s">
        <v>7457</v>
      </c>
      <c r="C3537" s="2" t="s">
        <v>33</v>
      </c>
      <c r="D3537" s="2" t="s">
        <v>34</v>
      </c>
      <c r="E3537" s="5" t="s">
        <v>752</v>
      </c>
      <c r="F3537" s="3" t="s">
        <v>753</v>
      </c>
      <c r="G3537" s="3" t="s">
        <v>21</v>
      </c>
      <c r="H3537" s="2" t="s">
        <v>22</v>
      </c>
      <c r="I3537" s="2" t="s">
        <v>7512</v>
      </c>
      <c r="J3537" s="3" t="str">
        <f>HYPERLINK("https://www.boe.es/gazeta/dias/1833/10/10/pdfs/GMD-1833-124.pdf#page=4","Abrir facsímil")</f>
        <v>Abrir facsímil</v>
      </c>
      <c r="K3537" s="3" t="s">
        <v>24</v>
      </c>
    </row>
    <row r="3538" spans="1:11" ht="42" customHeight="1">
      <c r="A3538" s="2" t="s">
        <v>7457</v>
      </c>
      <c r="B3538" s="2" t="s">
        <v>7457</v>
      </c>
      <c r="C3538" s="2" t="s">
        <v>33</v>
      </c>
      <c r="D3538" s="2" t="s">
        <v>34</v>
      </c>
      <c r="E3538" s="5" t="s">
        <v>859</v>
      </c>
      <c r="F3538" s="3" t="s">
        <v>860</v>
      </c>
      <c r="G3538" s="3" t="s">
        <v>89</v>
      </c>
      <c r="H3538" s="2" t="s">
        <v>22</v>
      </c>
      <c r="I3538" s="2" t="s">
        <v>7513</v>
      </c>
      <c r="J3538" s="3" t="str">
        <f>HYPERLINK("https://www.boe.es/gazeta/dias/1833/10/12/pdfs/GMD-1833-125.pdf#page=3","Abrir facsímil")</f>
        <v>Abrir facsímil</v>
      </c>
      <c r="K3538" s="3" t="s">
        <v>24</v>
      </c>
    </row>
    <row r="3539" spans="1:11" ht="42" customHeight="1">
      <c r="A3539" s="2" t="s">
        <v>7457</v>
      </c>
      <c r="B3539" s="2" t="s">
        <v>7457</v>
      </c>
      <c r="C3539" s="2" t="s">
        <v>26</v>
      </c>
      <c r="D3539" s="2" t="s">
        <v>18</v>
      </c>
      <c r="E3539" s="5" t="s">
        <v>478</v>
      </c>
      <c r="F3539" s="3" t="s">
        <v>479</v>
      </c>
      <c r="G3539" s="3" t="s">
        <v>21</v>
      </c>
      <c r="H3539" s="2" t="s">
        <v>22</v>
      </c>
      <c r="I3539" s="2" t="s">
        <v>7514</v>
      </c>
      <c r="J3539" s="3" t="str">
        <f>HYPERLINK("https://www.boe.es/gazeta/dias/1833/10/19/pdfs/GMD-1833-129.pdf#page=4","Abrir facsímil")</f>
        <v>Abrir facsímil</v>
      </c>
      <c r="K3539" s="3" t="s">
        <v>24</v>
      </c>
    </row>
    <row r="3540" spans="1:11" ht="42" customHeight="1">
      <c r="A3540" s="2" t="s">
        <v>7457</v>
      </c>
      <c r="B3540" s="2" t="s">
        <v>7457</v>
      </c>
      <c r="C3540" s="2" t="s">
        <v>26</v>
      </c>
      <c r="D3540" s="2" t="s">
        <v>18</v>
      </c>
      <c r="E3540" s="5" t="s">
        <v>478</v>
      </c>
      <c r="F3540" s="3" t="s">
        <v>479</v>
      </c>
      <c r="G3540" s="3" t="s">
        <v>127</v>
      </c>
      <c r="H3540" s="2" t="s">
        <v>22</v>
      </c>
      <c r="I3540" s="2" t="s">
        <v>7515</v>
      </c>
      <c r="J3540" s="3" t="str">
        <f>HYPERLINK("https://www.boe.es/gazeta/dias/1833/10/19/pdfs/GMD-1833-129.pdf#page=5","Abrir facsímil")</f>
        <v>Abrir facsímil</v>
      </c>
      <c r="K3540" s="3" t="s">
        <v>24</v>
      </c>
    </row>
    <row r="3541" spans="1:11" ht="42" customHeight="1">
      <c r="A3541" s="2" t="s">
        <v>7457</v>
      </c>
      <c r="B3541" s="2" t="s">
        <v>7457</v>
      </c>
      <c r="C3541" s="2" t="s">
        <v>26</v>
      </c>
      <c r="D3541" s="2" t="s">
        <v>18</v>
      </c>
      <c r="E3541" s="5" t="s">
        <v>478</v>
      </c>
      <c r="F3541" s="3" t="s">
        <v>479</v>
      </c>
      <c r="G3541" s="3" t="s">
        <v>45</v>
      </c>
      <c r="H3541" s="2" t="s">
        <v>22</v>
      </c>
      <c r="I3541" s="2" t="s">
        <v>7516</v>
      </c>
      <c r="J3541" s="3" t="str">
        <f>HYPERLINK("https://www.boe.es/gazeta/dias/1833/10/19/pdfs/GMD-1833-129.pdf#page=6","Abrir facsímil")</f>
        <v>Abrir facsímil</v>
      </c>
      <c r="K3541" s="3" t="s">
        <v>24</v>
      </c>
    </row>
    <row r="3542" spans="1:11" ht="42" customHeight="1">
      <c r="A3542" s="2" t="s">
        <v>7457</v>
      </c>
      <c r="B3542" s="2" t="s">
        <v>7457</v>
      </c>
      <c r="C3542" s="2" t="s">
        <v>49</v>
      </c>
      <c r="D3542" s="2" t="s">
        <v>50</v>
      </c>
      <c r="E3542" s="5" t="s">
        <v>272</v>
      </c>
      <c r="F3542" s="3" t="s">
        <v>273</v>
      </c>
      <c r="G3542" s="3" t="s">
        <v>37</v>
      </c>
      <c r="H3542" s="2" t="s">
        <v>22</v>
      </c>
      <c r="I3542" s="2" t="s">
        <v>7517</v>
      </c>
      <c r="J3542" s="3" t="str">
        <f>HYPERLINK("https://www.boe.es/gazeta/dias/1833/11/19/pdfs/GMD-1833-144.pdf#page=2","Abrir facsímil")</f>
        <v>Abrir facsímil</v>
      </c>
      <c r="K3542" s="3" t="s">
        <v>24</v>
      </c>
    </row>
    <row r="3543" spans="1:11" ht="42" customHeight="1">
      <c r="A3543" s="2" t="s">
        <v>7457</v>
      </c>
      <c r="B3543" s="2" t="s">
        <v>7457</v>
      </c>
      <c r="C3543" s="2" t="s">
        <v>49</v>
      </c>
      <c r="D3543" s="2" t="s">
        <v>50</v>
      </c>
      <c r="E3543" s="5" t="s">
        <v>272</v>
      </c>
      <c r="F3543" s="3" t="s">
        <v>273</v>
      </c>
      <c r="G3543" s="3" t="s">
        <v>89</v>
      </c>
      <c r="H3543" s="2" t="s">
        <v>22</v>
      </c>
      <c r="I3543" s="2" t="s">
        <v>7518</v>
      </c>
      <c r="J3543" s="3" t="str">
        <f>HYPERLINK("https://www.boe.es/gazeta/dias/1833/11/19/pdfs/GMD-1833-144.pdf#page=3","Abrir facsímil")</f>
        <v>Abrir facsímil</v>
      </c>
      <c r="K3543" s="3" t="s">
        <v>24</v>
      </c>
    </row>
    <row r="3544" spans="1:11" ht="42" customHeight="1">
      <c r="A3544" s="2" t="s">
        <v>7457</v>
      </c>
      <c r="B3544" s="2" t="s">
        <v>7457</v>
      </c>
      <c r="C3544" s="2" t="s">
        <v>33</v>
      </c>
      <c r="D3544" s="2" t="s">
        <v>191</v>
      </c>
      <c r="E3544" s="5" t="s">
        <v>192</v>
      </c>
      <c r="F3544" s="3" t="s">
        <v>193</v>
      </c>
      <c r="G3544" s="3" t="s">
        <v>56</v>
      </c>
      <c r="H3544" s="2" t="s">
        <v>22</v>
      </c>
      <c r="I3544" s="2" t="s">
        <v>7519</v>
      </c>
      <c r="J3544" s="3" t="str">
        <f>HYPERLINK("https://www.boe.es/gazeta/dias/1833/12/14/pdfs/GMD-1833-160E.pdf#page=1","Abrir facsímil")</f>
        <v>Abrir facsímil</v>
      </c>
      <c r="K3544" s="3" t="s">
        <v>24</v>
      </c>
    </row>
    <row r="3545" spans="1:11" ht="42" customHeight="1">
      <c r="A3545" s="2" t="s">
        <v>7457</v>
      </c>
      <c r="B3545" s="2" t="s">
        <v>7457</v>
      </c>
      <c r="C3545" s="2" t="s">
        <v>33</v>
      </c>
      <c r="D3545" s="2" t="s">
        <v>34</v>
      </c>
      <c r="E3545" s="5" t="s">
        <v>470</v>
      </c>
      <c r="F3545" s="3" t="s">
        <v>471</v>
      </c>
      <c r="G3545" s="3" t="s">
        <v>127</v>
      </c>
      <c r="H3545" s="2" t="s">
        <v>22</v>
      </c>
      <c r="I3545" s="2" t="s">
        <v>7520</v>
      </c>
      <c r="J3545" s="3" t="str">
        <f>HYPERLINK("https://www.boe.es/gazeta/dias/1833/12/28/pdfs/GMD-1833-166.pdf#page=5","Abrir facsímil")</f>
        <v>Abrir facsímil</v>
      </c>
      <c r="K3545" s="3" t="s">
        <v>24</v>
      </c>
    </row>
    <row r="3546" spans="1:11" ht="42" customHeight="1">
      <c r="A3546" s="2" t="s">
        <v>7457</v>
      </c>
      <c r="B3546" s="2" t="s">
        <v>7457</v>
      </c>
      <c r="C3546" s="2" t="s">
        <v>33</v>
      </c>
      <c r="D3546" s="2" t="s">
        <v>34</v>
      </c>
      <c r="E3546" s="5" t="s">
        <v>338</v>
      </c>
      <c r="F3546" s="3" t="s">
        <v>339</v>
      </c>
      <c r="G3546" s="3" t="s">
        <v>340</v>
      </c>
      <c r="H3546" s="2" t="s">
        <v>22</v>
      </c>
      <c r="I3546" s="2" t="s">
        <v>7521</v>
      </c>
      <c r="J3546" s="3" t="str">
        <f>HYPERLINK("https://www.boe.es/gazeta/dias/1833/12/31/pdfs/GMD-1833-167.pdf#page=3","Abrir facsímil")</f>
        <v>Abrir facsímil</v>
      </c>
      <c r="K3546" s="3" t="s">
        <v>24</v>
      </c>
    </row>
    <row r="3547" spans="1:11" ht="42" customHeight="1">
      <c r="A3547" s="2" t="s">
        <v>7522</v>
      </c>
      <c r="B3547" s="2" t="s">
        <v>7522</v>
      </c>
      <c r="C3547" s="2" t="s">
        <v>33</v>
      </c>
      <c r="D3547" s="2" t="s">
        <v>34</v>
      </c>
      <c r="E3547" s="5" t="s">
        <v>1165</v>
      </c>
      <c r="F3547" s="3" t="s">
        <v>1166</v>
      </c>
      <c r="G3547" s="3" t="s">
        <v>21</v>
      </c>
      <c r="H3547" s="2" t="s">
        <v>22</v>
      </c>
      <c r="I3547" s="2" t="s">
        <v>7523</v>
      </c>
      <c r="J3547" s="3" t="str">
        <f>HYPERLINK("https://www.boe.es/gazeta/dias/1833/09/12/pdfs/GMD-1833-111.pdf#page=4","Abrir facsímil")</f>
        <v>Abrir facsímil</v>
      </c>
      <c r="K3547" s="3" t="s">
        <v>24</v>
      </c>
    </row>
    <row r="3548" spans="1:11" ht="42" customHeight="1">
      <c r="A3548" s="2" t="s">
        <v>7524</v>
      </c>
      <c r="B3548" s="2" t="s">
        <v>7525</v>
      </c>
      <c r="C3548" s="2" t="s">
        <v>33</v>
      </c>
      <c r="D3548" s="2" t="s">
        <v>34</v>
      </c>
      <c r="E3548" s="5" t="s">
        <v>369</v>
      </c>
      <c r="F3548" s="3" t="s">
        <v>370</v>
      </c>
      <c r="G3548" s="3" t="s">
        <v>21</v>
      </c>
      <c r="H3548" s="2" t="s">
        <v>22</v>
      </c>
      <c r="I3548" s="2" t="s">
        <v>7526</v>
      </c>
      <c r="J3548" s="3" t="str">
        <f>HYPERLINK("https://www.boe.es/gazeta/dias/1833/07/27/pdfs/GMD-1833-91.pdf#page=4","Abrir facsímil")</f>
        <v>Abrir facsímil</v>
      </c>
      <c r="K3548" s="3" t="s">
        <v>24</v>
      </c>
    </row>
    <row r="3549" spans="1:11" ht="42" customHeight="1">
      <c r="A3549" s="2" t="s">
        <v>7527</v>
      </c>
      <c r="B3549" s="2" t="s">
        <v>7527</v>
      </c>
      <c r="C3549" s="2" t="s">
        <v>49</v>
      </c>
      <c r="D3549" s="2" t="s">
        <v>50</v>
      </c>
      <c r="E3549" s="5" t="s">
        <v>364</v>
      </c>
      <c r="F3549" s="3" t="s">
        <v>365</v>
      </c>
      <c r="G3549" s="3" t="s">
        <v>45</v>
      </c>
      <c r="H3549" s="2" t="s">
        <v>22</v>
      </c>
      <c r="I3549" s="2" t="s">
        <v>7528</v>
      </c>
      <c r="J3549" s="3" t="str">
        <f>HYPERLINK("https://www.boe.es/gazeta/dias/1833/11/07/pdfs/GMD-1833-139.pdf#page=6","Abrir facsímil")</f>
        <v>Abrir facsímil</v>
      </c>
      <c r="K3549" s="3" t="s">
        <v>24</v>
      </c>
    </row>
    <row r="3550" spans="1:11" ht="42" customHeight="1">
      <c r="A3550" s="2" t="s">
        <v>7529</v>
      </c>
      <c r="B3550" s="2" t="s">
        <v>7529</v>
      </c>
      <c r="C3550" s="2" t="s">
        <v>33</v>
      </c>
      <c r="D3550" s="2" t="s">
        <v>34</v>
      </c>
      <c r="E3550" s="5" t="s">
        <v>752</v>
      </c>
      <c r="F3550" s="3" t="s">
        <v>753</v>
      </c>
      <c r="G3550" s="3" t="s">
        <v>21</v>
      </c>
      <c r="H3550" s="2" t="s">
        <v>22</v>
      </c>
      <c r="I3550" s="2" t="s">
        <v>7530</v>
      </c>
      <c r="J3550" s="3" t="str">
        <f>HYPERLINK("https://www.boe.es/gazeta/dias/1833/10/10/pdfs/GMD-1833-124.pdf#page=4","Abrir facsímil")</f>
        <v>Abrir facsímil</v>
      </c>
      <c r="K3550" s="3" t="s">
        <v>24</v>
      </c>
    </row>
    <row r="3551" spans="1:11" ht="42" customHeight="1">
      <c r="A3551" s="2" t="s">
        <v>7531</v>
      </c>
      <c r="B3551" s="2" t="s">
        <v>7532</v>
      </c>
      <c r="C3551" s="2" t="s">
        <v>49</v>
      </c>
      <c r="D3551" s="2" t="s">
        <v>50</v>
      </c>
      <c r="E3551" s="5" t="s">
        <v>596</v>
      </c>
      <c r="F3551" s="3" t="s">
        <v>597</v>
      </c>
      <c r="G3551" s="3" t="s">
        <v>56</v>
      </c>
      <c r="H3551" s="2" t="s">
        <v>22</v>
      </c>
      <c r="I3551" s="2" t="s">
        <v>7533</v>
      </c>
      <c r="J3551" s="3" t="str">
        <f>HYPERLINK("https://www.boe.es/gazeta/dias/1833/10/29/pdfs/GMD-1833-134.pdf#page=1","Abrir facsímil")</f>
        <v>Abrir facsímil</v>
      </c>
      <c r="K3551" s="3" t="s">
        <v>24</v>
      </c>
    </row>
    <row r="3552" spans="1:11" ht="42" customHeight="1">
      <c r="A3552" s="2" t="s">
        <v>7534</v>
      </c>
      <c r="B3552" s="2" t="s">
        <v>7535</v>
      </c>
      <c r="C3552" s="2" t="s">
        <v>26</v>
      </c>
      <c r="D3552" s="2" t="s">
        <v>18</v>
      </c>
      <c r="E3552" s="5" t="s">
        <v>233</v>
      </c>
      <c r="F3552" s="3" t="s">
        <v>234</v>
      </c>
      <c r="G3552" s="3" t="s">
        <v>21</v>
      </c>
      <c r="H3552" s="2" t="s">
        <v>22</v>
      </c>
      <c r="I3552" s="2" t="s">
        <v>7536</v>
      </c>
      <c r="J3552" s="3" t="str">
        <f>HYPERLINK("https://www.boe.es/gazeta/dias/1833/11/21/pdfs/GMD-1833-146.pdf#page=4","Abrir facsímil")</f>
        <v>Abrir facsímil</v>
      </c>
      <c r="K3552" s="3" t="s">
        <v>24</v>
      </c>
    </row>
    <row r="3553" spans="1:11" ht="42" customHeight="1">
      <c r="A3553" s="2" t="s">
        <v>7537</v>
      </c>
      <c r="B3553" s="2" t="s">
        <v>7538</v>
      </c>
      <c r="C3553" s="2" t="s">
        <v>49</v>
      </c>
      <c r="D3553" s="2" t="s">
        <v>50</v>
      </c>
      <c r="E3553" s="5" t="s">
        <v>233</v>
      </c>
      <c r="F3553" s="3" t="s">
        <v>234</v>
      </c>
      <c r="G3553" s="3" t="s">
        <v>21</v>
      </c>
      <c r="H3553" s="2" t="s">
        <v>22</v>
      </c>
      <c r="I3553" s="2" t="s">
        <v>7539</v>
      </c>
      <c r="J3553" s="3" t="str">
        <f>HYPERLINK("https://www.boe.es/gazeta/dias/1833/11/21/pdfs/GMD-1833-146.pdf#page=4","Abrir facsímil")</f>
        <v>Abrir facsímil</v>
      </c>
      <c r="K3553" s="3" t="s">
        <v>24</v>
      </c>
    </row>
    <row r="3554" spans="1:11" ht="42" customHeight="1">
      <c r="A3554" s="2" t="s">
        <v>7540</v>
      </c>
      <c r="B3554" s="2" t="s">
        <v>7540</v>
      </c>
      <c r="C3554" s="2" t="s">
        <v>17</v>
      </c>
      <c r="D3554" s="2" t="s">
        <v>18</v>
      </c>
      <c r="E3554" s="5" t="s">
        <v>414</v>
      </c>
      <c r="F3554" s="3" t="s">
        <v>415</v>
      </c>
      <c r="G3554" s="3" t="s">
        <v>37</v>
      </c>
      <c r="H3554" s="2" t="s">
        <v>22</v>
      </c>
      <c r="I3554" s="2" t="s">
        <v>7541</v>
      </c>
      <c r="J3554" s="3" t="str">
        <f>HYPERLINK("https://www.boe.es/gazeta/dias/1833/03/02/pdfs/GMD-1833-27.pdf#page=2","Abrir facsímil")</f>
        <v>Abrir facsímil</v>
      </c>
      <c r="K3554" s="3" t="s">
        <v>24</v>
      </c>
    </row>
    <row r="3555" spans="1:11" ht="42" customHeight="1">
      <c r="A3555" s="2" t="s">
        <v>7542</v>
      </c>
      <c r="B3555" s="2" t="s">
        <v>7543</v>
      </c>
      <c r="C3555" s="2" t="s">
        <v>207</v>
      </c>
      <c r="D3555" s="2" t="s">
        <v>18</v>
      </c>
      <c r="E3555" s="5" t="s">
        <v>377</v>
      </c>
      <c r="F3555" s="3" t="s">
        <v>378</v>
      </c>
      <c r="G3555" s="3" t="s">
        <v>37</v>
      </c>
      <c r="H3555" s="2" t="s">
        <v>22</v>
      </c>
      <c r="I3555" s="2" t="s">
        <v>7544</v>
      </c>
      <c r="J3555" s="3" t="str">
        <f>HYPERLINK("https://www.boe.es/gazeta/dias/1833/02/05/pdfs/GMD-1833-16.pdf#page=2","Abrir facsímil")</f>
        <v>Abrir facsímil</v>
      </c>
      <c r="K3555" s="3" t="s">
        <v>24</v>
      </c>
    </row>
    <row r="3556" spans="1:11" ht="42" customHeight="1">
      <c r="A3556" s="2" t="s">
        <v>7545</v>
      </c>
      <c r="B3556" s="2" t="s">
        <v>7546</v>
      </c>
      <c r="C3556" s="2" t="s">
        <v>26</v>
      </c>
      <c r="D3556" s="2" t="s">
        <v>18</v>
      </c>
      <c r="E3556" s="5" t="s">
        <v>1360</v>
      </c>
      <c r="F3556" s="3" t="s">
        <v>1361</v>
      </c>
      <c r="G3556" s="3" t="s">
        <v>21</v>
      </c>
      <c r="H3556" s="2" t="s">
        <v>22</v>
      </c>
      <c r="I3556" s="2" t="s">
        <v>7547</v>
      </c>
      <c r="J3556" s="3" t="str">
        <f>HYPERLINK("https://www.boe.es/gazeta/dias/1833/08/24/pdfs/GMD-1833-103.pdf#page=4","Abrir facsímil")</f>
        <v>Abrir facsímil</v>
      </c>
      <c r="K3556" s="3" t="s">
        <v>24</v>
      </c>
    </row>
    <row r="3557" spans="1:11" ht="42" customHeight="1">
      <c r="A3557" s="2" t="s">
        <v>7545</v>
      </c>
      <c r="B3557" s="2" t="s">
        <v>7546</v>
      </c>
      <c r="C3557" s="2" t="s">
        <v>49</v>
      </c>
      <c r="D3557" s="2" t="s">
        <v>50</v>
      </c>
      <c r="E3557" s="5" t="s">
        <v>58</v>
      </c>
      <c r="F3557" s="3" t="s">
        <v>59</v>
      </c>
      <c r="G3557" s="3" t="s">
        <v>56</v>
      </c>
      <c r="H3557" s="2" t="s">
        <v>22</v>
      </c>
      <c r="I3557" s="2" t="s">
        <v>7548</v>
      </c>
      <c r="J3557" s="3" t="str">
        <f>HYPERLINK("https://www.boe.es/gazeta/dias/1833/10/03/pdfs/GMD-1833-121.pdf#page=1","Abrir facsímil")</f>
        <v>Abrir facsímil</v>
      </c>
      <c r="K3557" s="3" t="s">
        <v>24</v>
      </c>
    </row>
    <row r="3558" spans="1:11" ht="42" customHeight="1">
      <c r="A3558" s="2" t="s">
        <v>7545</v>
      </c>
      <c r="B3558" s="2" t="s">
        <v>7546</v>
      </c>
      <c r="C3558" s="2" t="s">
        <v>122</v>
      </c>
      <c r="D3558" s="2" t="s">
        <v>18</v>
      </c>
      <c r="E3558" s="5" t="s">
        <v>61</v>
      </c>
      <c r="F3558" s="3" t="s">
        <v>62</v>
      </c>
      <c r="G3558" s="3" t="s">
        <v>56</v>
      </c>
      <c r="H3558" s="2" t="s">
        <v>22</v>
      </c>
      <c r="I3558" s="2" t="s">
        <v>7549</v>
      </c>
      <c r="J3558" s="3" t="str">
        <f>HYPERLINK("https://www.boe.es/gazeta/dias/1833/10/15/pdfs/GMD-1833-126.pdf#page=1","Abrir facsímil")</f>
        <v>Abrir facsímil</v>
      </c>
      <c r="K3558" s="3" t="s">
        <v>24</v>
      </c>
    </row>
    <row r="3559" spans="1:11" ht="42" customHeight="1">
      <c r="A3559" s="2" t="s">
        <v>7550</v>
      </c>
      <c r="B3559" s="2" t="s">
        <v>7551</v>
      </c>
      <c r="C3559" s="2" t="s">
        <v>49</v>
      </c>
      <c r="D3559" s="2" t="s">
        <v>50</v>
      </c>
      <c r="E3559" s="5" t="s">
        <v>58</v>
      </c>
      <c r="F3559" s="3" t="s">
        <v>59</v>
      </c>
      <c r="G3559" s="3" t="s">
        <v>37</v>
      </c>
      <c r="H3559" s="2" t="s">
        <v>22</v>
      </c>
      <c r="I3559" s="2" t="s">
        <v>7552</v>
      </c>
      <c r="J3559" s="3" t="str">
        <f>HYPERLINK("https://www.boe.es/gazeta/dias/1833/10/03/pdfs/GMD-1833-121.pdf#page=2","Abrir facsímil")</f>
        <v>Abrir facsímil</v>
      </c>
      <c r="K3559" s="3" t="s">
        <v>24</v>
      </c>
    </row>
    <row r="3560" spans="1:11" ht="42" customHeight="1">
      <c r="A3560" s="2" t="s">
        <v>7553</v>
      </c>
      <c r="B3560" s="2" t="s">
        <v>7554</v>
      </c>
      <c r="C3560" s="2" t="s">
        <v>49</v>
      </c>
      <c r="D3560" s="2" t="s">
        <v>50</v>
      </c>
      <c r="E3560" s="5" t="s">
        <v>78</v>
      </c>
      <c r="F3560" s="3" t="s">
        <v>79</v>
      </c>
      <c r="G3560" s="3" t="s">
        <v>1345</v>
      </c>
      <c r="H3560" s="2" t="s">
        <v>22</v>
      </c>
      <c r="I3560" s="2" t="s">
        <v>7555</v>
      </c>
      <c r="J3560" s="3" t="str">
        <f>HYPERLINK("https://www.boe.es/gazeta/dias/1833/02/21/pdfs/GMD-1833-23.pdf#page=4","Abrir facsímil")</f>
        <v>Abrir facsímil</v>
      </c>
      <c r="K3560" s="3" t="s">
        <v>24</v>
      </c>
    </row>
    <row r="3561" spans="1:11" ht="42" customHeight="1">
      <c r="A3561" s="2" t="s">
        <v>7556</v>
      </c>
      <c r="B3561" s="2" t="s">
        <v>7557</v>
      </c>
      <c r="C3561" s="2" t="s">
        <v>17</v>
      </c>
      <c r="D3561" s="2" t="s">
        <v>18</v>
      </c>
      <c r="E3561" s="5" t="s">
        <v>623</v>
      </c>
      <c r="F3561" s="3" t="s">
        <v>624</v>
      </c>
      <c r="G3561" s="3" t="s">
        <v>127</v>
      </c>
      <c r="H3561" s="2" t="s">
        <v>22</v>
      </c>
      <c r="I3561" s="2" t="s">
        <v>7558</v>
      </c>
      <c r="J3561" s="3" t="str">
        <f>HYPERLINK("https://www.boe.es/gazeta/dias/1833/09/17/pdfs/GMD-1833-113.pdf#page=5","Abrir facsímil")</f>
        <v>Abrir facsímil</v>
      </c>
      <c r="K3561" s="3" t="s">
        <v>24</v>
      </c>
    </row>
    <row r="3562" spans="1:11" ht="42" customHeight="1">
      <c r="A3562" s="2" t="s">
        <v>7559</v>
      </c>
      <c r="B3562" s="2" t="s">
        <v>7560</v>
      </c>
      <c r="C3562" s="2" t="s">
        <v>33</v>
      </c>
      <c r="D3562" s="2" t="s">
        <v>34</v>
      </c>
      <c r="E3562" s="5" t="s">
        <v>623</v>
      </c>
      <c r="F3562" s="3" t="s">
        <v>624</v>
      </c>
      <c r="G3562" s="3" t="s">
        <v>45</v>
      </c>
      <c r="H3562" s="2" t="s">
        <v>22</v>
      </c>
      <c r="I3562" s="2" t="s">
        <v>7561</v>
      </c>
      <c r="J3562" s="3" t="str">
        <f>HYPERLINK("https://www.boe.es/gazeta/dias/1833/09/17/pdfs/GMD-1833-113.pdf#page=6","Abrir facsímil")</f>
        <v>Abrir facsímil</v>
      </c>
      <c r="K3562" s="3" t="s">
        <v>24</v>
      </c>
    </row>
    <row r="3563" spans="1:11" ht="42" customHeight="1">
      <c r="A3563" s="2" t="s">
        <v>7562</v>
      </c>
      <c r="B3563" s="2" t="s">
        <v>7563</v>
      </c>
      <c r="C3563" s="2" t="s">
        <v>131</v>
      </c>
      <c r="D3563" s="2" t="s">
        <v>18</v>
      </c>
      <c r="E3563" s="5" t="s">
        <v>233</v>
      </c>
      <c r="F3563" s="3" t="s">
        <v>234</v>
      </c>
      <c r="G3563" s="3" t="s">
        <v>21</v>
      </c>
      <c r="H3563" s="2" t="s">
        <v>22</v>
      </c>
      <c r="I3563" s="2" t="s">
        <v>7564</v>
      </c>
      <c r="J3563" s="3" t="str">
        <f>HYPERLINK("https://www.boe.es/gazeta/dias/1833/11/21/pdfs/GMD-1833-146.pdf#page=4","Abrir facsímil")</f>
        <v>Abrir facsímil</v>
      </c>
      <c r="K3563" s="3" t="s">
        <v>24</v>
      </c>
    </row>
    <row r="3564" spans="1:11" ht="42" customHeight="1">
      <c r="A3564" s="2" t="s">
        <v>7565</v>
      </c>
      <c r="B3564" s="2" t="s">
        <v>7565</v>
      </c>
      <c r="C3564" s="2" t="s">
        <v>33</v>
      </c>
      <c r="D3564" s="2" t="s">
        <v>34</v>
      </c>
      <c r="E3564" s="5" t="s">
        <v>1824</v>
      </c>
      <c r="F3564" s="3" t="s">
        <v>1825</v>
      </c>
      <c r="G3564" s="3" t="s">
        <v>37</v>
      </c>
      <c r="H3564" s="2" t="s">
        <v>22</v>
      </c>
      <c r="I3564" s="2" t="s">
        <v>7566</v>
      </c>
      <c r="J3564" s="3" t="str">
        <f>HYPERLINK("https://www.boe.es/gazeta/dias/1833/04/18/pdfs/GMD-1833-48.pdf#page=2","Abrir facsímil")</f>
        <v>Abrir facsímil</v>
      </c>
      <c r="K3564" s="3" t="s">
        <v>24</v>
      </c>
    </row>
    <row r="3565" spans="1:11" ht="42" customHeight="1">
      <c r="A3565" s="2" t="s">
        <v>7567</v>
      </c>
      <c r="B3565" s="2" t="s">
        <v>7568</v>
      </c>
      <c r="C3565" s="2" t="s">
        <v>207</v>
      </c>
      <c r="D3565" s="2" t="s">
        <v>18</v>
      </c>
      <c r="E3565" s="5" t="s">
        <v>66</v>
      </c>
      <c r="F3565" s="3" t="s">
        <v>67</v>
      </c>
      <c r="G3565" s="3" t="s">
        <v>68</v>
      </c>
      <c r="H3565" s="2" t="s">
        <v>22</v>
      </c>
      <c r="I3565" s="2" t="s">
        <v>7569</v>
      </c>
      <c r="J3565" s="3" t="str">
        <f>HYPERLINK("https://www.boe.es/gazeta/dias/1833/01/31/pdfs/GMD-1833-14.pdf#page=4","Abrir facsímil")</f>
        <v>Abrir facsímil</v>
      </c>
      <c r="K3565" s="3" t="s">
        <v>24</v>
      </c>
    </row>
    <row r="3566" spans="1:11" ht="42" customHeight="1">
      <c r="A3566" s="2" t="s">
        <v>7570</v>
      </c>
      <c r="B3566" s="2" t="s">
        <v>7571</v>
      </c>
      <c r="C3566" s="2" t="s">
        <v>33</v>
      </c>
      <c r="D3566" s="2" t="s">
        <v>34</v>
      </c>
      <c r="E3566" s="5" t="s">
        <v>54</v>
      </c>
      <c r="F3566" s="3" t="s">
        <v>55</v>
      </c>
      <c r="G3566" s="3" t="s">
        <v>56</v>
      </c>
      <c r="H3566" s="2" t="s">
        <v>22</v>
      </c>
      <c r="I3566" s="2" t="s">
        <v>7572</v>
      </c>
      <c r="J3566" s="3" t="str">
        <f>HYPERLINK("https://www.boe.es/gazeta/dias/1833/05/11/pdfs/GMD-1833-58.pdf#page=1","Abrir facsímil")</f>
        <v>Abrir facsímil</v>
      </c>
      <c r="K3566" s="3" t="s">
        <v>24</v>
      </c>
    </row>
    <row r="3567" spans="1:11" ht="42" customHeight="1">
      <c r="A3567" s="2" t="s">
        <v>7573</v>
      </c>
      <c r="B3567" s="2" t="s">
        <v>7574</v>
      </c>
      <c r="C3567" s="2" t="s">
        <v>33</v>
      </c>
      <c r="D3567" s="2" t="s">
        <v>34</v>
      </c>
      <c r="E3567" s="5" t="s">
        <v>141</v>
      </c>
      <c r="F3567" s="3" t="s">
        <v>142</v>
      </c>
      <c r="G3567" s="3" t="s">
        <v>21</v>
      </c>
      <c r="H3567" s="2" t="s">
        <v>22</v>
      </c>
      <c r="I3567" s="2" t="s">
        <v>7575</v>
      </c>
      <c r="J3567" s="3" t="str">
        <f>HYPERLINK("https://www.boe.es/gazeta/dias/1833/11/05/pdfs/GMD-1833-138.pdf#page=4","Abrir facsímil")</f>
        <v>Abrir facsímil</v>
      </c>
      <c r="K3567" s="3" t="s">
        <v>24</v>
      </c>
    </row>
    <row r="3568" spans="1:11" ht="42" customHeight="1">
      <c r="A3568" s="2" t="s">
        <v>7576</v>
      </c>
      <c r="B3568" s="2" t="s">
        <v>7577</v>
      </c>
      <c r="C3568" s="2" t="s">
        <v>33</v>
      </c>
      <c r="D3568" s="2" t="s">
        <v>34</v>
      </c>
      <c r="E3568" s="5" t="s">
        <v>227</v>
      </c>
      <c r="F3568" s="3" t="s">
        <v>228</v>
      </c>
      <c r="G3568" s="3" t="s">
        <v>89</v>
      </c>
      <c r="H3568" s="2" t="s">
        <v>22</v>
      </c>
      <c r="I3568" s="2" t="s">
        <v>7578</v>
      </c>
      <c r="J3568" s="3" t="str">
        <f>HYPERLINK("https://www.boe.es/gazeta/dias/1833/08/08/pdfs/GMD-1833-96.pdf#page=3","Abrir facsímil")</f>
        <v>Abrir facsímil</v>
      </c>
      <c r="K3568" s="3" t="s">
        <v>24</v>
      </c>
    </row>
    <row r="3569" spans="1:11" ht="42" customHeight="1">
      <c r="A3569" s="2" t="s">
        <v>7579</v>
      </c>
      <c r="B3569" s="2" t="s">
        <v>7580</v>
      </c>
      <c r="C3569" s="2" t="s">
        <v>49</v>
      </c>
      <c r="D3569" s="2" t="s">
        <v>50</v>
      </c>
      <c r="E3569" s="5" t="s">
        <v>601</v>
      </c>
      <c r="F3569" s="3" t="s">
        <v>602</v>
      </c>
      <c r="G3569" s="3" t="s">
        <v>21</v>
      </c>
      <c r="H3569" s="2" t="s">
        <v>22</v>
      </c>
      <c r="I3569" s="2" t="s">
        <v>7581</v>
      </c>
      <c r="J3569" s="3" t="str">
        <f>HYPERLINK("https://www.boe.es/gazeta/dias/1833/12/21/pdfs/GMD-1833-163.pdf#page=4","Abrir facsímil")</f>
        <v>Abrir facsímil</v>
      </c>
      <c r="K3569" s="3" t="s">
        <v>24</v>
      </c>
    </row>
    <row r="3570" spans="1:11" ht="42" customHeight="1">
      <c r="A3570" s="2" t="s">
        <v>7582</v>
      </c>
      <c r="B3570" s="2" t="s">
        <v>7583</v>
      </c>
      <c r="C3570" s="2" t="s">
        <v>49</v>
      </c>
      <c r="D3570" s="2" t="s">
        <v>50</v>
      </c>
      <c r="E3570" s="5" t="s">
        <v>927</v>
      </c>
      <c r="F3570" s="3" t="s">
        <v>928</v>
      </c>
      <c r="G3570" s="3" t="s">
        <v>21</v>
      </c>
      <c r="H3570" s="2" t="s">
        <v>22</v>
      </c>
      <c r="I3570" s="2" t="s">
        <v>7584</v>
      </c>
      <c r="J3570" s="3" t="str">
        <f>HYPERLINK("https://www.boe.es/gazeta/dias/1833/10/01/pdfs/GMD-1833-120.pdf#page=4","Abrir facsímil")</f>
        <v>Abrir facsímil</v>
      </c>
      <c r="K3570" s="3" t="s">
        <v>24</v>
      </c>
    </row>
    <row r="3571" spans="1:11" ht="42" customHeight="1">
      <c r="A3571" s="2" t="s">
        <v>7585</v>
      </c>
      <c r="B3571" s="2" t="s">
        <v>7585</v>
      </c>
      <c r="C3571" s="2" t="s">
        <v>33</v>
      </c>
      <c r="D3571" s="2" t="s">
        <v>34</v>
      </c>
      <c r="E3571" s="5" t="s">
        <v>1824</v>
      </c>
      <c r="F3571" s="3" t="s">
        <v>1825</v>
      </c>
      <c r="G3571" s="3" t="s">
        <v>89</v>
      </c>
      <c r="H3571" s="2" t="s">
        <v>22</v>
      </c>
      <c r="I3571" s="2" t="s">
        <v>7586</v>
      </c>
      <c r="J3571" s="3" t="str">
        <f>HYPERLINK("https://www.boe.es/gazeta/dias/1833/04/18/pdfs/GMD-1833-48.pdf#page=3","Abrir facsímil")</f>
        <v>Abrir facsímil</v>
      </c>
      <c r="K3571" s="3" t="s">
        <v>24</v>
      </c>
    </row>
    <row r="3572" spans="1:11" ht="42" customHeight="1">
      <c r="A3572" s="2" t="s">
        <v>7585</v>
      </c>
      <c r="B3572" s="2" t="s">
        <v>7585</v>
      </c>
      <c r="C3572" s="2" t="s">
        <v>33</v>
      </c>
      <c r="D3572" s="2" t="s">
        <v>34</v>
      </c>
      <c r="E3572" s="5" t="s">
        <v>548</v>
      </c>
      <c r="F3572" s="3" t="s">
        <v>549</v>
      </c>
      <c r="G3572" s="3" t="s">
        <v>89</v>
      </c>
      <c r="H3572" s="2" t="s">
        <v>22</v>
      </c>
      <c r="I3572" s="2" t="s">
        <v>7587</v>
      </c>
      <c r="J3572" s="3" t="str">
        <f>HYPERLINK("https://www.boe.es/gazeta/dias/1833/06/22/pdfs/GMD-1833-76.pdf#page=3","Abrir facsímil")</f>
        <v>Abrir facsímil</v>
      </c>
      <c r="K3572" s="3" t="s">
        <v>24</v>
      </c>
    </row>
    <row r="3573" spans="1:11" ht="42" customHeight="1">
      <c r="A3573" s="2" t="s">
        <v>7588</v>
      </c>
      <c r="B3573" s="2" t="s">
        <v>7589</v>
      </c>
      <c r="C3573" s="2" t="s">
        <v>49</v>
      </c>
      <c r="D3573" s="2" t="s">
        <v>50</v>
      </c>
      <c r="E3573" s="5" t="s">
        <v>72</v>
      </c>
      <c r="F3573" s="3" t="s">
        <v>73</v>
      </c>
      <c r="G3573" s="3" t="s">
        <v>74</v>
      </c>
      <c r="H3573" s="2" t="s">
        <v>22</v>
      </c>
      <c r="I3573" s="2" t="s">
        <v>7590</v>
      </c>
      <c r="J3573" s="3" t="str">
        <f>HYPERLINK("https://www.boe.es/gazeta/dias/1833/11/26/pdfs/GMD-1833-150.pdf#page=2","Abrir facsímil")</f>
        <v>Abrir facsímil</v>
      </c>
      <c r="K3573" s="3" t="s">
        <v>24</v>
      </c>
    </row>
    <row r="3574" spans="1:11" ht="42" customHeight="1">
      <c r="A3574" s="2" t="s">
        <v>7591</v>
      </c>
      <c r="B3574" s="2" t="s">
        <v>7592</v>
      </c>
      <c r="C3574" s="2" t="s">
        <v>17</v>
      </c>
      <c r="D3574" s="2" t="s">
        <v>18</v>
      </c>
      <c r="E3574" s="5" t="s">
        <v>19</v>
      </c>
      <c r="F3574" s="3" t="s">
        <v>20</v>
      </c>
      <c r="G3574" s="3" t="s">
        <v>37</v>
      </c>
      <c r="H3574" s="2" t="s">
        <v>38</v>
      </c>
      <c r="I3574" s="2" t="s">
        <v>7593</v>
      </c>
      <c r="J3574" s="3" t="str">
        <f>HYPERLINK("https://www.boe.es/gazeta/dias/1833/09/07/pdfs/GMD-1833-109.pdf#page=2","Abrir facsímil")</f>
        <v>Abrir facsímil</v>
      </c>
      <c r="K3574" s="3" t="s">
        <v>40</v>
      </c>
    </row>
    <row r="3575" spans="1:11" ht="42" customHeight="1">
      <c r="A3575" s="2" t="s">
        <v>7594</v>
      </c>
      <c r="B3575" s="2" t="s">
        <v>7594</v>
      </c>
      <c r="C3575" s="2" t="s">
        <v>33</v>
      </c>
      <c r="D3575" s="2" t="s">
        <v>34</v>
      </c>
      <c r="E3575" s="5" t="s">
        <v>1649</v>
      </c>
      <c r="F3575" s="3" t="s">
        <v>1650</v>
      </c>
      <c r="G3575" s="3" t="s">
        <v>89</v>
      </c>
      <c r="H3575" s="2" t="s">
        <v>22</v>
      </c>
      <c r="I3575" s="2" t="s">
        <v>7595</v>
      </c>
      <c r="J3575" s="3" t="str">
        <f>HYPERLINK("https://www.boe.es/gazeta/dias/1833/02/02/pdfs/GMD-1833-15.pdf#page=3","Abrir facsímil")</f>
        <v>Abrir facsímil</v>
      </c>
      <c r="K3575" s="3" t="s">
        <v>24</v>
      </c>
    </row>
    <row r="3576" spans="1:11" ht="42" customHeight="1">
      <c r="A3576" s="2" t="s">
        <v>7596</v>
      </c>
      <c r="B3576" s="2" t="s">
        <v>7597</v>
      </c>
      <c r="C3576" s="2" t="s">
        <v>33</v>
      </c>
      <c r="D3576" s="2" t="s">
        <v>34</v>
      </c>
      <c r="E3576" s="5" t="s">
        <v>523</v>
      </c>
      <c r="F3576" s="3" t="s">
        <v>524</v>
      </c>
      <c r="G3576" s="3" t="s">
        <v>21</v>
      </c>
      <c r="H3576" s="2" t="s">
        <v>22</v>
      </c>
      <c r="I3576" s="2" t="s">
        <v>7598</v>
      </c>
      <c r="J3576" s="3" t="str">
        <f>HYPERLINK("https://www.boe.es/gazeta/dias/1833/04/27/pdfs/GMD-1833-52.pdf#page=4","Abrir facsímil")</f>
        <v>Abrir facsímil</v>
      </c>
      <c r="K3576" s="3" t="s">
        <v>24</v>
      </c>
    </row>
    <row r="3577" spans="1:11" ht="42" customHeight="1">
      <c r="A3577" s="2" t="s">
        <v>7599</v>
      </c>
      <c r="B3577" s="2" t="s">
        <v>7599</v>
      </c>
      <c r="C3577" s="2" t="s">
        <v>131</v>
      </c>
      <c r="D3577" s="2" t="s">
        <v>18</v>
      </c>
      <c r="E3577" s="5" t="s">
        <v>227</v>
      </c>
      <c r="F3577" s="3" t="s">
        <v>228</v>
      </c>
      <c r="G3577" s="3" t="s">
        <v>21</v>
      </c>
      <c r="H3577" s="2" t="s">
        <v>22</v>
      </c>
      <c r="I3577" s="2" t="s">
        <v>7600</v>
      </c>
      <c r="J3577" s="3" t="str">
        <f>HYPERLINK("https://www.boe.es/gazeta/dias/1833/08/08/pdfs/GMD-1833-96.pdf#page=4","Abrir facsímil")</f>
        <v>Abrir facsímil</v>
      </c>
      <c r="K3577" s="3" t="s">
        <v>24</v>
      </c>
    </row>
    <row r="3578" spans="1:11" ht="42" customHeight="1">
      <c r="A3578" s="2" t="s">
        <v>7599</v>
      </c>
      <c r="B3578" s="2" t="s">
        <v>7599</v>
      </c>
      <c r="C3578" s="2" t="s">
        <v>49</v>
      </c>
      <c r="D3578" s="2" t="s">
        <v>50</v>
      </c>
      <c r="E3578" s="5" t="s">
        <v>192</v>
      </c>
      <c r="F3578" s="3" t="s">
        <v>218</v>
      </c>
      <c r="G3578" s="3" t="s">
        <v>219</v>
      </c>
      <c r="H3578" s="2" t="s">
        <v>22</v>
      </c>
      <c r="I3578" s="2" t="s">
        <v>7601</v>
      </c>
      <c r="J3578" s="3" t="str">
        <f>HYPERLINK("https://www.boe.es/gazeta/dias/1833/12/14/pdfs/GMD-1833-159.pdf#page=4","Abrir facsímil")</f>
        <v>Abrir facsímil</v>
      </c>
      <c r="K3578" s="3" t="s">
        <v>24</v>
      </c>
    </row>
    <row r="3579" spans="1:11" ht="42" customHeight="1">
      <c r="A3579" s="2" t="s">
        <v>7602</v>
      </c>
      <c r="B3579" s="2" t="s">
        <v>7602</v>
      </c>
      <c r="C3579" s="2" t="s">
        <v>33</v>
      </c>
      <c r="D3579" s="2" t="s">
        <v>34</v>
      </c>
      <c r="E3579" s="5" t="s">
        <v>659</v>
      </c>
      <c r="F3579" s="3" t="s">
        <v>660</v>
      </c>
      <c r="G3579" s="3" t="s">
        <v>56</v>
      </c>
      <c r="H3579" s="2" t="s">
        <v>22</v>
      </c>
      <c r="I3579" s="2" t="s">
        <v>7603</v>
      </c>
      <c r="J3579" s="3" t="str">
        <f>HYPERLINK("https://www.boe.es/gazeta/dias/1833/07/09/pdfs/GMD-1833-83.pdf#page=1","Abrir facsímil")</f>
        <v>Abrir facsímil</v>
      </c>
      <c r="K3579" s="3" t="s">
        <v>24</v>
      </c>
    </row>
    <row r="3580" spans="1:11" ht="42" customHeight="1">
      <c r="A3580" s="2" t="s">
        <v>7604</v>
      </c>
      <c r="B3580" s="2" t="s">
        <v>7604</v>
      </c>
      <c r="C3580" s="2" t="s">
        <v>33</v>
      </c>
      <c r="D3580" s="2" t="s">
        <v>34</v>
      </c>
      <c r="E3580" s="5" t="s">
        <v>159</v>
      </c>
      <c r="F3580" s="3" t="s">
        <v>160</v>
      </c>
      <c r="G3580" s="3" t="s">
        <v>21</v>
      </c>
      <c r="H3580" s="2" t="s">
        <v>22</v>
      </c>
      <c r="I3580" s="2" t="s">
        <v>7605</v>
      </c>
      <c r="J3580" s="3" t="str">
        <f>HYPERLINK("https://www.boe.es/gazeta/dias/1833/09/24/pdfs/GMD-1833-116.pdf#page=4","Abrir facsímil")</f>
        <v>Abrir facsímil</v>
      </c>
      <c r="K3580" s="3" t="s">
        <v>24</v>
      </c>
    </row>
    <row r="3581" spans="1:11" ht="42" customHeight="1">
      <c r="A3581" s="2" t="s">
        <v>7606</v>
      </c>
      <c r="B3581" s="2" t="s">
        <v>7606</v>
      </c>
      <c r="C3581" s="2" t="s">
        <v>33</v>
      </c>
      <c r="D3581" s="2" t="s">
        <v>34</v>
      </c>
      <c r="E3581" s="5" t="s">
        <v>1087</v>
      </c>
      <c r="F3581" s="3" t="s">
        <v>1088</v>
      </c>
      <c r="G3581" s="3" t="s">
        <v>89</v>
      </c>
      <c r="H3581" s="2" t="s">
        <v>22</v>
      </c>
      <c r="I3581" s="2" t="s">
        <v>7607</v>
      </c>
      <c r="J3581" s="3" t="str">
        <f>HYPERLINK("https://www.boe.es/gazeta/dias/1833/01/24/pdfs/GMD-1833-11.pdf#page=3","Abrir facsímil")</f>
        <v>Abrir facsímil</v>
      </c>
      <c r="K3581" s="3" t="s">
        <v>24</v>
      </c>
    </row>
    <row r="3582" spans="1:11" ht="42" customHeight="1">
      <c r="A3582" s="2" t="s">
        <v>7608</v>
      </c>
      <c r="B3582" s="2" t="s">
        <v>7608</v>
      </c>
      <c r="C3582" s="2" t="s">
        <v>33</v>
      </c>
      <c r="D3582" s="2" t="s">
        <v>34</v>
      </c>
      <c r="E3582" s="5" t="s">
        <v>1371</v>
      </c>
      <c r="F3582" s="3" t="s">
        <v>1372</v>
      </c>
      <c r="G3582" s="3" t="s">
        <v>1373</v>
      </c>
      <c r="H3582" s="2" t="s">
        <v>22</v>
      </c>
      <c r="I3582" s="2" t="s">
        <v>7609</v>
      </c>
      <c r="J3582" s="3" t="str">
        <f>HYPERLINK("https://www.boe.es/gazeta/dias/1833/10/17/pdfs/GMD-1833-128.pdf#page=3","Abrir facsímil")</f>
        <v>Abrir facsímil</v>
      </c>
      <c r="K3582" s="3" t="s">
        <v>24</v>
      </c>
    </row>
    <row r="3583" spans="1:11" ht="42" customHeight="1">
      <c r="A3583" s="2" t="s">
        <v>7610</v>
      </c>
      <c r="B3583" s="2" t="s">
        <v>7611</v>
      </c>
      <c r="C3583" s="2" t="s">
        <v>207</v>
      </c>
      <c r="D3583" s="2" t="s">
        <v>18</v>
      </c>
      <c r="E3583" s="5" t="s">
        <v>83</v>
      </c>
      <c r="F3583" s="3" t="s">
        <v>84</v>
      </c>
      <c r="G3583" s="3" t="s">
        <v>1098</v>
      </c>
      <c r="H3583" s="2" t="s">
        <v>22</v>
      </c>
      <c r="I3583" s="2" t="s">
        <v>7612</v>
      </c>
      <c r="J3583" s="3" t="str">
        <f>HYPERLINK("https://www.boe.es/gazeta/dias/1833/02/23/pdfs/GMD-1833-24.pdf#page=6","Abrir facsímil")</f>
        <v>Abrir facsímil</v>
      </c>
      <c r="K3583" s="3" t="s">
        <v>24</v>
      </c>
    </row>
    <row r="3584" spans="1:11" ht="42" customHeight="1">
      <c r="A3584" s="2" t="s">
        <v>7613</v>
      </c>
      <c r="B3584" s="2" t="s">
        <v>7613</v>
      </c>
      <c r="C3584" s="2" t="s">
        <v>33</v>
      </c>
      <c r="D3584" s="2" t="s">
        <v>34</v>
      </c>
      <c r="E3584" s="5" t="s">
        <v>292</v>
      </c>
      <c r="F3584" s="3" t="s">
        <v>293</v>
      </c>
      <c r="G3584" s="3" t="s">
        <v>37</v>
      </c>
      <c r="H3584" s="2" t="s">
        <v>22</v>
      </c>
      <c r="I3584" s="2" t="s">
        <v>7614</v>
      </c>
      <c r="J3584" s="3" t="str">
        <f>HYPERLINK("https://www.boe.es/gazeta/dias/1833/05/28/pdfs/GMD-1833-65.pdf#page=2","Abrir facsímil")</f>
        <v>Abrir facsímil</v>
      </c>
      <c r="K3584" s="3" t="s">
        <v>24</v>
      </c>
    </row>
    <row r="3585" spans="1:11" ht="42" customHeight="1">
      <c r="A3585" s="2" t="s">
        <v>7615</v>
      </c>
      <c r="B3585" s="2" t="s">
        <v>7616</v>
      </c>
      <c r="C3585" s="2" t="s">
        <v>131</v>
      </c>
      <c r="D3585" s="2" t="s">
        <v>18</v>
      </c>
      <c r="E3585" s="5" t="s">
        <v>566</v>
      </c>
      <c r="F3585" s="3" t="s">
        <v>567</v>
      </c>
      <c r="G3585" s="3" t="s">
        <v>21</v>
      </c>
      <c r="H3585" s="2" t="s">
        <v>22</v>
      </c>
      <c r="I3585" s="2" t="s">
        <v>7617</v>
      </c>
      <c r="J3585" s="3" t="str">
        <f>HYPERLINK("https://www.boe.es/gazeta/dias/1833/07/30/pdfs/GMD-1833-92.pdf#page=4","Abrir facsímil")</f>
        <v>Abrir facsímil</v>
      </c>
      <c r="K3585" s="3" t="s">
        <v>24</v>
      </c>
    </row>
    <row r="3586" spans="1:11" ht="42" customHeight="1">
      <c r="A3586" s="2" t="s">
        <v>7618</v>
      </c>
      <c r="B3586" s="2" t="s">
        <v>7619</v>
      </c>
      <c r="C3586" s="2" t="s">
        <v>33</v>
      </c>
      <c r="D3586" s="2" t="s">
        <v>34</v>
      </c>
      <c r="E3586" s="5" t="s">
        <v>780</v>
      </c>
      <c r="F3586" s="3" t="s">
        <v>781</v>
      </c>
      <c r="G3586" s="3" t="s">
        <v>45</v>
      </c>
      <c r="H3586" s="2" t="s">
        <v>22</v>
      </c>
      <c r="I3586" s="2" t="s">
        <v>7620</v>
      </c>
      <c r="J3586" s="3" t="str">
        <f>HYPERLINK("https://www.boe.es/gazeta/dias/1833/03/07/pdfs/GMD-1833-29.pdf#page=6","Abrir facsímil")</f>
        <v>Abrir facsímil</v>
      </c>
      <c r="K3586" s="3" t="s">
        <v>24</v>
      </c>
    </row>
    <row r="3587" spans="1:11" ht="42" customHeight="1">
      <c r="A3587" s="2" t="s">
        <v>7621</v>
      </c>
      <c r="B3587" s="2" t="s">
        <v>7621</v>
      </c>
      <c r="C3587" s="2" t="s">
        <v>33</v>
      </c>
      <c r="D3587" s="2" t="s">
        <v>34</v>
      </c>
      <c r="E3587" s="5" t="s">
        <v>581</v>
      </c>
      <c r="F3587" s="3" t="s">
        <v>582</v>
      </c>
      <c r="G3587" s="3" t="s">
        <v>56</v>
      </c>
      <c r="H3587" s="2" t="s">
        <v>22</v>
      </c>
      <c r="I3587" s="2" t="s">
        <v>7622</v>
      </c>
      <c r="J3587" s="3" t="str">
        <f>HYPERLINK("https://www.boe.es/gazeta/dias/1833/08/27/pdfs/GMD-1833-104.pdf#page=1","Abrir facsímil")</f>
        <v>Abrir facsímil</v>
      </c>
      <c r="K3587" s="3" t="s">
        <v>24</v>
      </c>
    </row>
    <row r="3588" spans="1:11" ht="42" customHeight="1">
      <c r="A3588" s="2" t="s">
        <v>7623</v>
      </c>
      <c r="B3588" s="2" t="s">
        <v>7624</v>
      </c>
      <c r="C3588" s="2" t="s">
        <v>33</v>
      </c>
      <c r="D3588" s="2" t="s">
        <v>34</v>
      </c>
      <c r="E3588" s="5" t="s">
        <v>647</v>
      </c>
      <c r="F3588" s="3" t="s">
        <v>648</v>
      </c>
      <c r="G3588" s="3" t="s">
        <v>56</v>
      </c>
      <c r="H3588" s="2" t="s">
        <v>38</v>
      </c>
      <c r="I3588" s="2" t="s">
        <v>7625</v>
      </c>
      <c r="J3588" s="3" t="str">
        <f>HYPERLINK("https://www.boe.es/gazeta/dias/1833/03/26/pdfs/GMD-1833-37.pdf#page=1","Abrir facsímil")</f>
        <v>Abrir facsímil</v>
      </c>
      <c r="K3588" s="3" t="s">
        <v>40</v>
      </c>
    </row>
    <row r="3589" spans="1:11" ht="42" customHeight="1">
      <c r="A3589" s="2" t="s">
        <v>7626</v>
      </c>
      <c r="B3589" s="2" t="s">
        <v>7627</v>
      </c>
      <c r="C3589" s="2" t="s">
        <v>26</v>
      </c>
      <c r="D3589" s="2" t="s">
        <v>18</v>
      </c>
      <c r="E3589" s="5" t="s">
        <v>799</v>
      </c>
      <c r="F3589" s="3" t="s">
        <v>800</v>
      </c>
      <c r="G3589" s="3" t="s">
        <v>89</v>
      </c>
      <c r="H3589" s="2" t="s">
        <v>22</v>
      </c>
      <c r="I3589" s="2" t="s">
        <v>7628</v>
      </c>
      <c r="J3589" s="3" t="str">
        <f>HYPERLINK("https://www.boe.es/gazeta/dias/1833/02/07/pdfs/GMD-1833-17.pdf#page=3","Abrir facsímil")</f>
        <v>Abrir facsímil</v>
      </c>
      <c r="K3589" s="3" t="s">
        <v>24</v>
      </c>
    </row>
    <row r="3590" spans="1:11" ht="42" customHeight="1">
      <c r="A3590" s="2" t="s">
        <v>7629</v>
      </c>
      <c r="B3590" s="2" t="s">
        <v>7630</v>
      </c>
      <c r="C3590" s="2" t="s">
        <v>26</v>
      </c>
      <c r="D3590" s="2" t="s">
        <v>18</v>
      </c>
      <c r="E3590" s="5" t="s">
        <v>587</v>
      </c>
      <c r="F3590" s="3" t="s">
        <v>588</v>
      </c>
      <c r="G3590" s="3" t="s">
        <v>21</v>
      </c>
      <c r="H3590" s="2" t="s">
        <v>22</v>
      </c>
      <c r="I3590" s="2" t="s">
        <v>7631</v>
      </c>
      <c r="J3590" s="3" t="str">
        <f>HYPERLINK("https://www.boe.es/gazeta/dias/1833/09/03/pdfs/GMD-1833-107.pdf#page=4","Abrir facsímil")</f>
        <v>Abrir facsímil</v>
      </c>
      <c r="K3590" s="3" t="s">
        <v>24</v>
      </c>
    </row>
    <row r="3591" spans="1:11" ht="42" customHeight="1">
      <c r="A3591" s="2" t="s">
        <v>7632</v>
      </c>
      <c r="B3591" s="2" t="s">
        <v>7633</v>
      </c>
      <c r="C3591" s="2" t="s">
        <v>131</v>
      </c>
      <c r="D3591" s="2" t="s">
        <v>18</v>
      </c>
      <c r="E3591" s="5" t="s">
        <v>523</v>
      </c>
      <c r="F3591" s="3" t="s">
        <v>524</v>
      </c>
      <c r="G3591" s="3" t="s">
        <v>21</v>
      </c>
      <c r="H3591" s="2" t="s">
        <v>22</v>
      </c>
      <c r="I3591" s="2" t="s">
        <v>7634</v>
      </c>
      <c r="J3591" s="3" t="str">
        <f>HYPERLINK("https://www.boe.es/gazeta/dias/1833/04/27/pdfs/GMD-1833-52.pdf#page=4","Abrir facsímil")</f>
        <v>Abrir facsímil</v>
      </c>
      <c r="K3591" s="3" t="s">
        <v>24</v>
      </c>
    </row>
    <row r="3592" spans="1:11" ht="42" customHeight="1">
      <c r="A3592" s="2" t="s">
        <v>7632</v>
      </c>
      <c r="B3592" s="2" t="s">
        <v>7633</v>
      </c>
      <c r="C3592" s="2" t="s">
        <v>131</v>
      </c>
      <c r="D3592" s="2" t="s">
        <v>18</v>
      </c>
      <c r="E3592" s="5" t="s">
        <v>102</v>
      </c>
      <c r="F3592" s="3" t="s">
        <v>103</v>
      </c>
      <c r="G3592" s="3" t="s">
        <v>21</v>
      </c>
      <c r="H3592" s="2" t="s">
        <v>22</v>
      </c>
      <c r="I3592" s="2" t="s">
        <v>7635</v>
      </c>
      <c r="J3592" s="3" t="str">
        <f>HYPERLINK("https://www.boe.es/gazeta/dias/1833/06/18/pdfs/GMD-1833-74.pdf#page=4","Abrir facsímil")</f>
        <v>Abrir facsímil</v>
      </c>
      <c r="K3592" s="3" t="s">
        <v>24</v>
      </c>
    </row>
    <row r="3593" spans="1:11" ht="42" customHeight="1">
      <c r="A3593" s="2" t="s">
        <v>7636</v>
      </c>
      <c r="B3593" s="2" t="s">
        <v>7637</v>
      </c>
      <c r="C3593" s="2" t="s">
        <v>17</v>
      </c>
      <c r="D3593" s="2" t="s">
        <v>18</v>
      </c>
      <c r="E3593" s="5" t="s">
        <v>452</v>
      </c>
      <c r="F3593" s="3" t="s">
        <v>453</v>
      </c>
      <c r="G3593" s="3" t="s">
        <v>89</v>
      </c>
      <c r="H3593" s="2" t="s">
        <v>22</v>
      </c>
      <c r="I3593" s="2" t="s">
        <v>7638</v>
      </c>
      <c r="J3593" s="3" t="str">
        <f>HYPERLINK("https://www.boe.es/gazeta/dias/1833/12/17/pdfs/GMD-1833-161.pdf#page=3","Abrir facsímil")</f>
        <v>Abrir facsímil</v>
      </c>
      <c r="K3593" s="3" t="s">
        <v>24</v>
      </c>
    </row>
    <row r="3594" spans="1:11" ht="42" customHeight="1">
      <c r="A3594" s="2" t="s">
        <v>7639</v>
      </c>
      <c r="B3594" s="2" t="s">
        <v>7640</v>
      </c>
      <c r="C3594" s="2" t="s">
        <v>17</v>
      </c>
      <c r="D3594" s="2" t="s">
        <v>18</v>
      </c>
      <c r="E3594" s="5" t="s">
        <v>404</v>
      </c>
      <c r="F3594" s="3" t="s">
        <v>405</v>
      </c>
      <c r="G3594" s="3" t="s">
        <v>21</v>
      </c>
      <c r="H3594" s="2" t="s">
        <v>22</v>
      </c>
      <c r="I3594" s="2" t="s">
        <v>7641</v>
      </c>
      <c r="J3594" s="3" t="str">
        <f>HYPERLINK("https://www.boe.es/gazeta/dias/1833/03/16/pdfs/GMD-1833-33.pdf#page=4","Abrir facsímil")</f>
        <v>Abrir facsímil</v>
      </c>
      <c r="K3594" s="3" t="s">
        <v>24</v>
      </c>
    </row>
    <row r="3595" spans="1:11" ht="42" customHeight="1">
      <c r="A3595" s="2" t="s">
        <v>7642</v>
      </c>
      <c r="B3595" s="2" t="s">
        <v>7643</v>
      </c>
      <c r="C3595" s="2" t="s">
        <v>49</v>
      </c>
      <c r="D3595" s="2" t="s">
        <v>50</v>
      </c>
      <c r="E3595" s="5" t="s">
        <v>35</v>
      </c>
      <c r="F3595" s="3" t="s">
        <v>36</v>
      </c>
      <c r="G3595" s="3" t="s">
        <v>664</v>
      </c>
      <c r="H3595" s="2" t="s">
        <v>38</v>
      </c>
      <c r="I3595" s="2" t="s">
        <v>7644</v>
      </c>
      <c r="J3595" s="3" t="str">
        <f>HYPERLINK("https://www.boe.es/gazeta/dias/1833/02/28/pdfs/GMD-1833-26.pdf#page=8","Abrir facsímil")</f>
        <v>Abrir facsímil</v>
      </c>
      <c r="K3595" s="3" t="s">
        <v>40</v>
      </c>
    </row>
    <row r="3596" spans="1:11" ht="42" customHeight="1">
      <c r="A3596" s="2" t="s">
        <v>7645</v>
      </c>
      <c r="B3596" s="2" t="s">
        <v>7646</v>
      </c>
      <c r="C3596" s="2" t="s">
        <v>17</v>
      </c>
      <c r="D3596" s="2" t="s">
        <v>18</v>
      </c>
      <c r="E3596" s="5" t="s">
        <v>461</v>
      </c>
      <c r="F3596" s="3" t="s">
        <v>462</v>
      </c>
      <c r="G3596" s="3" t="s">
        <v>56</v>
      </c>
      <c r="H3596" s="2" t="s">
        <v>22</v>
      </c>
      <c r="I3596" s="2" t="s">
        <v>7647</v>
      </c>
      <c r="J3596" s="3" t="str">
        <f>HYPERLINK("https://www.boe.es/gazeta/dias/1833/01/26/pdfs/GMD-1833-12.pdf#page=1","Abrir facsímil")</f>
        <v>Abrir facsímil</v>
      </c>
      <c r="K3596" s="3" t="s">
        <v>24</v>
      </c>
    </row>
    <row r="3597" spans="1:11" ht="42" customHeight="1">
      <c r="A3597" s="2" t="s">
        <v>7648</v>
      </c>
      <c r="B3597" s="2" t="s">
        <v>7648</v>
      </c>
      <c r="C3597" s="2" t="s">
        <v>33</v>
      </c>
      <c r="D3597" s="2" t="s">
        <v>34</v>
      </c>
      <c r="E3597" s="5" t="s">
        <v>369</v>
      </c>
      <c r="F3597" s="3" t="s">
        <v>370</v>
      </c>
      <c r="G3597" s="3" t="s">
        <v>21</v>
      </c>
      <c r="H3597" s="2" t="s">
        <v>22</v>
      </c>
      <c r="I3597" s="2" t="s">
        <v>7649</v>
      </c>
      <c r="J3597" s="3" t="str">
        <f>HYPERLINK("https://www.boe.es/gazeta/dias/1833/07/27/pdfs/GMD-1833-91.pdf#page=4","Abrir facsímil")</f>
        <v>Abrir facsímil</v>
      </c>
      <c r="K3597" s="3" t="s">
        <v>24</v>
      </c>
    </row>
    <row r="3598" spans="1:11" ht="42" customHeight="1">
      <c r="A3598" s="2" t="s">
        <v>7650</v>
      </c>
      <c r="B3598" s="2" t="s">
        <v>7651</v>
      </c>
      <c r="C3598" s="2" t="s">
        <v>33</v>
      </c>
      <c r="D3598" s="2" t="s">
        <v>34</v>
      </c>
      <c r="E3598" s="5" t="s">
        <v>303</v>
      </c>
      <c r="F3598" s="3" t="s">
        <v>304</v>
      </c>
      <c r="G3598" s="3" t="s">
        <v>89</v>
      </c>
      <c r="H3598" s="2" t="s">
        <v>22</v>
      </c>
      <c r="I3598" s="2" t="s">
        <v>7652</v>
      </c>
      <c r="J3598" s="3" t="str">
        <f>HYPERLINK("https://www.boe.es/gazeta/dias/1833/07/23/pdfs/GMD-1833-89.pdf#page=3","Abrir facsímil")</f>
        <v>Abrir facsímil</v>
      </c>
      <c r="K3598" s="3" t="s">
        <v>24</v>
      </c>
    </row>
    <row r="3599" spans="1:11" ht="42" customHeight="1">
      <c r="A3599" s="2" t="s">
        <v>7653</v>
      </c>
      <c r="B3599" s="2" t="s">
        <v>7654</v>
      </c>
      <c r="C3599" s="2" t="s">
        <v>33</v>
      </c>
      <c r="D3599" s="2" t="s">
        <v>34</v>
      </c>
      <c r="E3599" s="5" t="s">
        <v>558</v>
      </c>
      <c r="F3599" s="3" t="s">
        <v>559</v>
      </c>
      <c r="G3599" s="3" t="s">
        <v>21</v>
      </c>
      <c r="H3599" s="2" t="s">
        <v>22</v>
      </c>
      <c r="I3599" s="2" t="s">
        <v>7655</v>
      </c>
      <c r="J3599" s="3" t="str">
        <f>HYPERLINK("https://www.boe.es/gazeta/dias/1833/07/16/pdfs/GMD-1833-86.pdf#page=4","Abrir facsímil")</f>
        <v>Abrir facsímil</v>
      </c>
      <c r="K3599" s="3" t="s">
        <v>24</v>
      </c>
    </row>
    <row r="3600" spans="1:11" ht="42" customHeight="1">
      <c r="A3600" s="2" t="s">
        <v>7656</v>
      </c>
      <c r="B3600" s="2" t="s">
        <v>7657</v>
      </c>
      <c r="C3600" s="2" t="s">
        <v>33</v>
      </c>
      <c r="D3600" s="2" t="s">
        <v>34</v>
      </c>
      <c r="E3600" s="5" t="s">
        <v>338</v>
      </c>
      <c r="F3600" s="3" t="s">
        <v>339</v>
      </c>
      <c r="G3600" s="3" t="s">
        <v>56</v>
      </c>
      <c r="H3600" s="2" t="s">
        <v>22</v>
      </c>
      <c r="I3600" s="2" t="s">
        <v>7658</v>
      </c>
      <c r="J3600" s="3" t="str">
        <f>HYPERLINK("https://www.boe.es/gazeta/dias/1833/12/31/pdfs/GMD-1833-167.pdf#page=1","Abrir facsímil")</f>
        <v>Abrir facsímil</v>
      </c>
      <c r="K3600" s="3" t="s">
        <v>24</v>
      </c>
    </row>
    <row r="3601" spans="1:11" ht="42" customHeight="1">
      <c r="A3601" s="2" t="s">
        <v>7659</v>
      </c>
      <c r="B3601" s="2" t="s">
        <v>7660</v>
      </c>
      <c r="C3601" s="2" t="s">
        <v>49</v>
      </c>
      <c r="D3601" s="2" t="s">
        <v>50</v>
      </c>
      <c r="E3601" s="5" t="s">
        <v>208</v>
      </c>
      <c r="F3601" s="3" t="s">
        <v>209</v>
      </c>
      <c r="G3601" s="3" t="s">
        <v>37</v>
      </c>
      <c r="H3601" s="2" t="s">
        <v>22</v>
      </c>
      <c r="I3601" s="2" t="s">
        <v>7661</v>
      </c>
      <c r="J3601" s="3" t="str">
        <f>HYPERLINK("https://www.boe.es/gazeta/dias/1833/01/01/pdfs/GMD-1833-1.pdf#page=2","Abrir facsímil")</f>
        <v>Abrir facsímil</v>
      </c>
      <c r="K3601" s="3" t="s">
        <v>24</v>
      </c>
    </row>
    <row r="3602" spans="1:11" ht="42" customHeight="1">
      <c r="A3602" s="2" t="s">
        <v>7662</v>
      </c>
      <c r="B3602" s="2" t="s">
        <v>7663</v>
      </c>
      <c r="C3602" s="2" t="s">
        <v>49</v>
      </c>
      <c r="D3602" s="2" t="s">
        <v>50</v>
      </c>
      <c r="E3602" s="5" t="s">
        <v>506</v>
      </c>
      <c r="F3602" s="3" t="s">
        <v>507</v>
      </c>
      <c r="G3602" s="3" t="s">
        <v>37</v>
      </c>
      <c r="H3602" s="2" t="s">
        <v>22</v>
      </c>
      <c r="I3602" s="2" t="s">
        <v>7664</v>
      </c>
      <c r="J3602" s="3" t="str">
        <f>HYPERLINK("https://www.boe.es/gazeta/dias/1833/02/14/pdfs/GMD-1833-20.pdf#page=2","Abrir facsímil")</f>
        <v>Abrir facsímil</v>
      </c>
      <c r="K3602" s="3" t="s">
        <v>24</v>
      </c>
    </row>
    <row r="3603" spans="1:11" ht="42" customHeight="1">
      <c r="A3603" s="2" t="s">
        <v>7662</v>
      </c>
      <c r="B3603" s="2" t="s">
        <v>7663</v>
      </c>
      <c r="C3603" s="2" t="s">
        <v>49</v>
      </c>
      <c r="D3603" s="2" t="s">
        <v>50</v>
      </c>
      <c r="E3603" s="5" t="s">
        <v>83</v>
      </c>
      <c r="F3603" s="3" t="s">
        <v>84</v>
      </c>
      <c r="G3603" s="3" t="s">
        <v>89</v>
      </c>
      <c r="H3603" s="2" t="s">
        <v>22</v>
      </c>
      <c r="I3603" s="2" t="s">
        <v>7665</v>
      </c>
      <c r="J3603" s="3" t="str">
        <f>HYPERLINK("https://www.boe.es/gazeta/dias/1833/02/23/pdfs/GMD-1833-24.pdf#page=3","Abrir facsímil")</f>
        <v>Abrir facsímil</v>
      </c>
      <c r="K3603" s="3" t="s">
        <v>24</v>
      </c>
    </row>
    <row r="3604" spans="1:11" ht="42" customHeight="1">
      <c r="A3604" s="2" t="s">
        <v>7662</v>
      </c>
      <c r="B3604" s="2" t="s">
        <v>7663</v>
      </c>
      <c r="C3604" s="2" t="s">
        <v>49</v>
      </c>
      <c r="D3604" s="2" t="s">
        <v>50</v>
      </c>
      <c r="E3604" s="5" t="s">
        <v>647</v>
      </c>
      <c r="F3604" s="3" t="s">
        <v>648</v>
      </c>
      <c r="G3604" s="3" t="s">
        <v>56</v>
      </c>
      <c r="H3604" s="2" t="s">
        <v>22</v>
      </c>
      <c r="I3604" s="2" t="s">
        <v>7666</v>
      </c>
      <c r="J3604" s="3" t="str">
        <f>HYPERLINK("https://www.boe.es/gazeta/dias/1833/03/26/pdfs/GMD-1833-37.pdf#page=1","Abrir facsímil")</f>
        <v>Abrir facsímil</v>
      </c>
      <c r="K3604" s="3" t="s">
        <v>24</v>
      </c>
    </row>
    <row r="3605" spans="1:11" ht="42" customHeight="1">
      <c r="A3605" s="2" t="s">
        <v>7667</v>
      </c>
      <c r="B3605" s="2" t="s">
        <v>7667</v>
      </c>
      <c r="C3605" s="2" t="s">
        <v>49</v>
      </c>
      <c r="D3605" s="2" t="s">
        <v>50</v>
      </c>
      <c r="E3605" s="5" t="s">
        <v>990</v>
      </c>
      <c r="F3605" s="3" t="s">
        <v>991</v>
      </c>
      <c r="G3605" s="3" t="s">
        <v>45</v>
      </c>
      <c r="H3605" s="2" t="s">
        <v>22</v>
      </c>
      <c r="I3605" s="2" t="s">
        <v>7668</v>
      </c>
      <c r="J3605" s="3" t="str">
        <f>HYPERLINK("https://www.boe.es/gazeta/dias/1833/05/02/pdfs/GMD-1833-54.pdf#page=6","Abrir facsímil")</f>
        <v>Abrir facsímil</v>
      </c>
      <c r="K3605" s="3" t="s">
        <v>24</v>
      </c>
    </row>
    <row r="3606" spans="1:11" ht="42" customHeight="1">
      <c r="A3606" s="2" t="s">
        <v>7669</v>
      </c>
      <c r="B3606" s="2" t="s">
        <v>7670</v>
      </c>
      <c r="C3606" s="2" t="s">
        <v>26</v>
      </c>
      <c r="D3606" s="2" t="s">
        <v>18</v>
      </c>
      <c r="E3606" s="5" t="s">
        <v>551</v>
      </c>
      <c r="F3606" s="3" t="s">
        <v>552</v>
      </c>
      <c r="G3606" s="3" t="s">
        <v>21</v>
      </c>
      <c r="H3606" s="2" t="s">
        <v>22</v>
      </c>
      <c r="I3606" s="2" t="s">
        <v>7671</v>
      </c>
      <c r="J3606" s="3" t="str">
        <f>HYPERLINK("https://www.boe.es/gazeta/dias/1833/06/27/pdfs/GMD-1833-78.pdf#page=4","Abrir facsímil")</f>
        <v>Abrir facsímil</v>
      </c>
      <c r="K3606" s="3" t="s">
        <v>24</v>
      </c>
    </row>
    <row r="3607" spans="1:11" ht="42" customHeight="1">
      <c r="A3607" s="2" t="s">
        <v>7672</v>
      </c>
      <c r="B3607" s="2" t="s">
        <v>7673</v>
      </c>
      <c r="C3607" s="2" t="s">
        <v>131</v>
      </c>
      <c r="D3607" s="2" t="s">
        <v>18</v>
      </c>
      <c r="E3607" s="5" t="s">
        <v>584</v>
      </c>
      <c r="F3607" s="3" t="s">
        <v>585</v>
      </c>
      <c r="G3607" s="3" t="s">
        <v>21</v>
      </c>
      <c r="H3607" s="2" t="s">
        <v>22</v>
      </c>
      <c r="I3607" s="2" t="s">
        <v>7674</v>
      </c>
      <c r="J3607" s="3" t="str">
        <f>HYPERLINK("https://www.boe.es/gazeta/dias/1833/08/31/pdfs/GMD-1833-106.pdf#page=4","Abrir facsímil")</f>
        <v>Abrir facsímil</v>
      </c>
      <c r="K3607" s="3" t="s">
        <v>24</v>
      </c>
    </row>
    <row r="3608" spans="1:11" ht="42" customHeight="1">
      <c r="A3608" s="2" t="s">
        <v>7675</v>
      </c>
      <c r="B3608" s="2" t="s">
        <v>7676</v>
      </c>
      <c r="C3608" s="2" t="s">
        <v>33</v>
      </c>
      <c r="D3608" s="2" t="s">
        <v>34</v>
      </c>
      <c r="E3608" s="5" t="s">
        <v>623</v>
      </c>
      <c r="F3608" s="3" t="s">
        <v>624</v>
      </c>
      <c r="G3608" s="3" t="s">
        <v>127</v>
      </c>
      <c r="H3608" s="2" t="s">
        <v>22</v>
      </c>
      <c r="I3608" s="2" t="s">
        <v>7677</v>
      </c>
      <c r="J3608" s="3" t="str">
        <f>HYPERLINK("https://www.boe.es/gazeta/dias/1833/09/17/pdfs/GMD-1833-113.pdf#page=5","Abrir facsímil")</f>
        <v>Abrir facsímil</v>
      </c>
      <c r="K3608" s="3" t="s">
        <v>24</v>
      </c>
    </row>
    <row r="3609" spans="1:11" ht="42" customHeight="1">
      <c r="A3609" s="2" t="s">
        <v>7678</v>
      </c>
      <c r="B3609" s="2" t="s">
        <v>7679</v>
      </c>
      <c r="C3609" s="2" t="s">
        <v>33</v>
      </c>
      <c r="D3609" s="2" t="s">
        <v>34</v>
      </c>
      <c r="E3609" s="5" t="s">
        <v>159</v>
      </c>
      <c r="F3609" s="3" t="s">
        <v>160</v>
      </c>
      <c r="G3609" s="3" t="s">
        <v>175</v>
      </c>
      <c r="H3609" s="2" t="s">
        <v>22</v>
      </c>
      <c r="I3609" s="2" t="s">
        <v>7680</v>
      </c>
      <c r="J3609" s="3" t="str">
        <f>HYPERLINK("https://www.boe.es/gazeta/dias/1833/09/24/pdfs/GMD-1833-116.pdf#page=7","Abrir facsímil")</f>
        <v>Abrir facsímil</v>
      </c>
      <c r="K3609" s="3" t="s">
        <v>24</v>
      </c>
    </row>
    <row r="3610" spans="1:11" ht="42" customHeight="1">
      <c r="A3610" s="2" t="s">
        <v>7681</v>
      </c>
      <c r="B3610" s="2" t="s">
        <v>7682</v>
      </c>
      <c r="C3610" s="2" t="s">
        <v>207</v>
      </c>
      <c r="D3610" s="2" t="s">
        <v>18</v>
      </c>
      <c r="E3610" s="5" t="s">
        <v>170</v>
      </c>
      <c r="F3610" s="3" t="s">
        <v>171</v>
      </c>
      <c r="G3610" s="3" t="s">
        <v>21</v>
      </c>
      <c r="H3610" s="2" t="s">
        <v>22</v>
      </c>
      <c r="I3610" s="2" t="s">
        <v>7683</v>
      </c>
      <c r="J3610" s="3" t="str">
        <f>HYPERLINK("https://www.boe.es/gazeta/dias/1833/09/26/pdfs/GMD-1833-117.pdf#page=4","Abrir facsímil")</f>
        <v>Abrir facsímil</v>
      </c>
      <c r="K3610" s="3" t="s">
        <v>24</v>
      </c>
    </row>
    <row r="3611" spans="1:11" ht="42" customHeight="1">
      <c r="A3611" s="2" t="s">
        <v>7684</v>
      </c>
      <c r="B3611" s="2" t="s">
        <v>7685</v>
      </c>
      <c r="C3611" s="2" t="s">
        <v>33</v>
      </c>
      <c r="D3611" s="2" t="s">
        <v>34</v>
      </c>
      <c r="E3611" s="5" t="s">
        <v>671</v>
      </c>
      <c r="F3611" s="3" t="s">
        <v>672</v>
      </c>
      <c r="G3611" s="3" t="s">
        <v>21</v>
      </c>
      <c r="H3611" s="2" t="s">
        <v>22</v>
      </c>
      <c r="I3611" s="2" t="s">
        <v>7686</v>
      </c>
      <c r="J3611" s="3" t="str">
        <f>HYPERLINK("https://www.boe.es/gazeta/dias/1833/11/28/pdfs/GMD-1833-151.pdf#page=4","Abrir facsímil")</f>
        <v>Abrir facsímil</v>
      </c>
      <c r="K3611" s="3" t="s">
        <v>24</v>
      </c>
    </row>
    <row r="3612" spans="1:11" ht="42" customHeight="1">
      <c r="A3612" s="2" t="s">
        <v>7687</v>
      </c>
      <c r="B3612" s="2" t="s">
        <v>7688</v>
      </c>
      <c r="C3612" s="2" t="s">
        <v>49</v>
      </c>
      <c r="D3612" s="2" t="s">
        <v>50</v>
      </c>
      <c r="E3612" s="5" t="s">
        <v>233</v>
      </c>
      <c r="F3612" s="3" t="s">
        <v>234</v>
      </c>
      <c r="G3612" s="3" t="s">
        <v>21</v>
      </c>
      <c r="H3612" s="2" t="s">
        <v>22</v>
      </c>
      <c r="I3612" s="2" t="s">
        <v>7689</v>
      </c>
      <c r="J3612" s="3" t="str">
        <f>HYPERLINK("https://www.boe.es/gazeta/dias/1833/11/21/pdfs/GMD-1833-146.pdf#page=4","Abrir facsímil")</f>
        <v>Abrir facsímil</v>
      </c>
      <c r="K3612" s="3" t="s">
        <v>24</v>
      </c>
    </row>
    <row r="3613" spans="1:11" ht="42" customHeight="1">
      <c r="A3613" s="2" t="s">
        <v>7690</v>
      </c>
      <c r="B3613" s="2" t="s">
        <v>7690</v>
      </c>
      <c r="C3613" s="2" t="s">
        <v>49</v>
      </c>
      <c r="D3613" s="2" t="s">
        <v>50</v>
      </c>
      <c r="E3613" s="5" t="s">
        <v>272</v>
      </c>
      <c r="F3613" s="3" t="s">
        <v>273</v>
      </c>
      <c r="G3613" s="3" t="s">
        <v>89</v>
      </c>
      <c r="H3613" s="2" t="s">
        <v>22</v>
      </c>
      <c r="I3613" s="2" t="s">
        <v>7691</v>
      </c>
      <c r="J3613" s="3" t="str">
        <f>HYPERLINK("https://www.boe.es/gazeta/dias/1833/11/19/pdfs/GMD-1833-144.pdf#page=3","Abrir facsímil")</f>
        <v>Abrir facsímil</v>
      </c>
      <c r="K3613" s="3" t="s">
        <v>24</v>
      </c>
    </row>
    <row r="3614" spans="1:11" ht="42" customHeight="1">
      <c r="A3614" s="2" t="s">
        <v>7692</v>
      </c>
      <c r="B3614" s="2" t="s">
        <v>7693</v>
      </c>
      <c r="C3614" s="2" t="s">
        <v>33</v>
      </c>
      <c r="D3614" s="2" t="s">
        <v>34</v>
      </c>
      <c r="E3614" s="5" t="s">
        <v>566</v>
      </c>
      <c r="F3614" s="3" t="s">
        <v>567</v>
      </c>
      <c r="G3614" s="3" t="s">
        <v>21</v>
      </c>
      <c r="H3614" s="2" t="s">
        <v>22</v>
      </c>
      <c r="I3614" s="2" t="s">
        <v>7694</v>
      </c>
      <c r="J3614" s="3" t="str">
        <f>HYPERLINK("https://www.boe.es/gazeta/dias/1833/07/30/pdfs/GMD-1833-92.pdf#page=4","Abrir facsímil")</f>
        <v>Abrir facsímil</v>
      </c>
      <c r="K3614" s="3" t="s">
        <v>24</v>
      </c>
    </row>
    <row r="3615" spans="1:11" ht="42" customHeight="1">
      <c r="A3615" s="2" t="s">
        <v>7695</v>
      </c>
      <c r="B3615" s="2" t="s">
        <v>7695</v>
      </c>
      <c r="C3615" s="2" t="s">
        <v>26</v>
      </c>
      <c r="D3615" s="2" t="s">
        <v>18</v>
      </c>
      <c r="E3615" s="5" t="s">
        <v>409</v>
      </c>
      <c r="F3615" s="3" t="s">
        <v>410</v>
      </c>
      <c r="G3615" s="3" t="s">
        <v>45</v>
      </c>
      <c r="H3615" s="2" t="s">
        <v>22</v>
      </c>
      <c r="I3615" s="2" t="s">
        <v>7696</v>
      </c>
      <c r="J3615" s="3" t="str">
        <f>HYPERLINK("https://www.boe.es/gazeta/dias/1833/11/23/pdfs/GMD-1833-147.pdf#page=6","Abrir facsímil")</f>
        <v>Abrir facsímil</v>
      </c>
      <c r="K3615" s="3" t="s">
        <v>24</v>
      </c>
    </row>
    <row r="3616" spans="1:11" ht="42" customHeight="1">
      <c r="A3616" s="2" t="s">
        <v>7697</v>
      </c>
      <c r="B3616" s="2" t="s">
        <v>7698</v>
      </c>
      <c r="C3616" s="2" t="s">
        <v>207</v>
      </c>
      <c r="D3616" s="2" t="s">
        <v>18</v>
      </c>
      <c r="E3616" s="5" t="s">
        <v>511</v>
      </c>
      <c r="F3616" s="3" t="s">
        <v>512</v>
      </c>
      <c r="G3616" s="3" t="s">
        <v>21</v>
      </c>
      <c r="H3616" s="2" t="s">
        <v>22</v>
      </c>
      <c r="I3616" s="2" t="s">
        <v>7699</v>
      </c>
      <c r="J3616" s="3" t="str">
        <f>HYPERLINK("https://www.boe.es/gazeta/dias/1833/03/28/pdfs/GMD-1833-38.pdf#page=4","Abrir facsímil")</f>
        <v>Abrir facsímil</v>
      </c>
      <c r="K3616" s="3" t="s">
        <v>24</v>
      </c>
    </row>
    <row r="3617" spans="1:11" ht="42" customHeight="1">
      <c r="A3617" s="2" t="s">
        <v>7700</v>
      </c>
      <c r="B3617" s="2" t="s">
        <v>7700</v>
      </c>
      <c r="C3617" s="2" t="s">
        <v>49</v>
      </c>
      <c r="D3617" s="2" t="s">
        <v>50</v>
      </c>
      <c r="E3617" s="5" t="s">
        <v>573</v>
      </c>
      <c r="F3617" s="3" t="s">
        <v>574</v>
      </c>
      <c r="G3617" s="3" t="s">
        <v>37</v>
      </c>
      <c r="H3617" s="2" t="s">
        <v>22</v>
      </c>
      <c r="I3617" s="2" t="s">
        <v>7701</v>
      </c>
      <c r="J3617" s="3" t="str">
        <f>HYPERLINK("https://www.boe.es/gazeta/dias/1833/08/10/pdfs/GMD-1833-97.pdf#page=2","Abrir facsímil")</f>
        <v>Abrir facsímil</v>
      </c>
      <c r="K3617" s="3" t="s">
        <v>24</v>
      </c>
    </row>
    <row r="3618" spans="1:11" ht="42" customHeight="1">
      <c r="A3618" s="2" t="s">
        <v>7702</v>
      </c>
      <c r="B3618" s="2" t="s">
        <v>7702</v>
      </c>
      <c r="C3618" s="2" t="s">
        <v>297</v>
      </c>
      <c r="D3618" s="2" t="s">
        <v>18</v>
      </c>
      <c r="E3618" s="5" t="s">
        <v>364</v>
      </c>
      <c r="F3618" s="3" t="s">
        <v>365</v>
      </c>
      <c r="G3618" s="3" t="s">
        <v>56</v>
      </c>
      <c r="H3618" s="2" t="s">
        <v>22</v>
      </c>
      <c r="I3618" s="2" t="s">
        <v>7703</v>
      </c>
      <c r="J3618" s="3" t="str">
        <f>HYPERLINK("https://www.boe.es/gazeta/dias/1833/11/07/pdfs/GMD-1833-139.pdf#page=1","Abrir facsímil")</f>
        <v>Abrir facsímil</v>
      </c>
      <c r="K3618" s="3" t="s">
        <v>24</v>
      </c>
    </row>
    <row r="3619" spans="1:11" ht="42" customHeight="1">
      <c r="A3619" s="2" t="s">
        <v>7704</v>
      </c>
      <c r="B3619" s="2" t="s">
        <v>7705</v>
      </c>
      <c r="C3619" s="2" t="s">
        <v>49</v>
      </c>
      <c r="D3619" s="2" t="s">
        <v>50</v>
      </c>
      <c r="E3619" s="5" t="s">
        <v>876</v>
      </c>
      <c r="F3619" s="3" t="s">
        <v>877</v>
      </c>
      <c r="G3619" s="3" t="s">
        <v>21</v>
      </c>
      <c r="H3619" s="2" t="s">
        <v>22</v>
      </c>
      <c r="I3619" s="2" t="s">
        <v>7706</v>
      </c>
      <c r="J3619" s="3" t="str">
        <f>HYPERLINK("https://www.boe.es/gazeta/dias/1833/08/06/pdfs/GMD-1833-95.pdf#page=4","Abrir facsímil")</f>
        <v>Abrir facsímil</v>
      </c>
      <c r="K3619" s="3" t="s">
        <v>24</v>
      </c>
    </row>
    <row r="3620" spans="1:11" ht="42" customHeight="1">
      <c r="A3620" s="2" t="s">
        <v>7707</v>
      </c>
      <c r="B3620" s="2" t="s">
        <v>7708</v>
      </c>
      <c r="C3620" s="2" t="s">
        <v>131</v>
      </c>
      <c r="D3620" s="2" t="s">
        <v>18</v>
      </c>
      <c r="E3620" s="5" t="s">
        <v>647</v>
      </c>
      <c r="F3620" s="3" t="s">
        <v>648</v>
      </c>
      <c r="G3620" s="3" t="s">
        <v>649</v>
      </c>
      <c r="H3620" s="2" t="s">
        <v>22</v>
      </c>
      <c r="I3620" s="2" t="s">
        <v>7709</v>
      </c>
      <c r="J3620" s="3" t="str">
        <f>HYPERLINK("https://www.boe.es/gazeta/dias/1833/03/26/pdfs/GMD-1833-37.pdf#page=4","Abrir facsímil")</f>
        <v>Abrir facsímil</v>
      </c>
      <c r="K3620" s="3" t="s">
        <v>24</v>
      </c>
    </row>
    <row r="3621" spans="1:11" ht="42" customHeight="1">
      <c r="A3621" s="2" t="s">
        <v>7710</v>
      </c>
      <c r="B3621" s="2" t="s">
        <v>7710</v>
      </c>
      <c r="C3621" s="2" t="s">
        <v>33</v>
      </c>
      <c r="D3621" s="2" t="s">
        <v>34</v>
      </c>
      <c r="E3621" s="5" t="s">
        <v>98</v>
      </c>
      <c r="F3621" s="3" t="s">
        <v>99</v>
      </c>
      <c r="G3621" s="3" t="s">
        <v>37</v>
      </c>
      <c r="H3621" s="2" t="s">
        <v>22</v>
      </c>
      <c r="I3621" s="2" t="s">
        <v>7711</v>
      </c>
      <c r="J3621" s="3" t="str">
        <f>HYPERLINK("https://www.boe.es/gazeta/dias/1833/07/04/pdfs/GMD-1833-81.pdf#page=2","Abrir facsímil")</f>
        <v>Abrir facsímil</v>
      </c>
      <c r="K3621" s="3" t="s">
        <v>24</v>
      </c>
    </row>
    <row r="3622" spans="1:11" ht="42" customHeight="1">
      <c r="A3622" s="2" t="s">
        <v>7712</v>
      </c>
      <c r="B3622" s="2" t="s">
        <v>7713</v>
      </c>
      <c r="C3622" s="2" t="s">
        <v>207</v>
      </c>
      <c r="D3622" s="2" t="s">
        <v>18</v>
      </c>
      <c r="E3622" s="5" t="s">
        <v>1288</v>
      </c>
      <c r="F3622" s="3" t="s">
        <v>1289</v>
      </c>
      <c r="G3622" s="3" t="s">
        <v>21</v>
      </c>
      <c r="H3622" s="2" t="s">
        <v>22</v>
      </c>
      <c r="I3622" s="2" t="s">
        <v>7714</v>
      </c>
      <c r="J3622" s="3" t="str">
        <f>HYPERLINK("https://www.boe.es/gazeta/dias/1833/09/19/pdfs/GMD-1833-114.pdf#page=4","Abrir facsímil")</f>
        <v>Abrir facsímil</v>
      </c>
      <c r="K3622" s="3" t="s">
        <v>24</v>
      </c>
    </row>
    <row r="3623" spans="1:11" ht="42" customHeight="1">
      <c r="A3623" s="2" t="s">
        <v>7715</v>
      </c>
      <c r="B3623" s="2" t="s">
        <v>7716</v>
      </c>
      <c r="C3623" s="2" t="s">
        <v>49</v>
      </c>
      <c r="D3623" s="2" t="s">
        <v>50</v>
      </c>
      <c r="E3623" s="5" t="s">
        <v>780</v>
      </c>
      <c r="F3623" s="3" t="s">
        <v>781</v>
      </c>
      <c r="G3623" s="3" t="s">
        <v>45</v>
      </c>
      <c r="H3623" s="2" t="s">
        <v>22</v>
      </c>
      <c r="I3623" s="2" t="s">
        <v>7717</v>
      </c>
      <c r="J3623" s="3" t="str">
        <f>HYPERLINK("https://www.boe.es/gazeta/dias/1833/03/07/pdfs/GMD-1833-29.pdf#page=6","Abrir facsímil")</f>
        <v>Abrir facsímil</v>
      </c>
      <c r="K3623" s="3" t="s">
        <v>24</v>
      </c>
    </row>
    <row r="3624" spans="1:11" ht="42" customHeight="1">
      <c r="A3624" s="2" t="s">
        <v>7718</v>
      </c>
      <c r="B3624" s="2" t="s">
        <v>7719</v>
      </c>
      <c r="C3624" s="2" t="s">
        <v>33</v>
      </c>
      <c r="D3624" s="2" t="s">
        <v>34</v>
      </c>
      <c r="E3624" s="5" t="s">
        <v>233</v>
      </c>
      <c r="F3624" s="3" t="s">
        <v>234</v>
      </c>
      <c r="G3624" s="3" t="s">
        <v>21</v>
      </c>
      <c r="H3624" s="2" t="s">
        <v>22</v>
      </c>
      <c r="I3624" s="2" t="s">
        <v>7720</v>
      </c>
      <c r="J3624" s="3" t="str">
        <f>HYPERLINK("https://www.boe.es/gazeta/dias/1833/11/21/pdfs/GMD-1833-146.pdf#page=4","Abrir facsímil")</f>
        <v>Abrir facsímil</v>
      </c>
      <c r="K3624" s="3" t="s">
        <v>24</v>
      </c>
    </row>
    <row r="3625" spans="1:11" ht="42" customHeight="1">
      <c r="A3625" s="2" t="s">
        <v>7721</v>
      </c>
      <c r="B3625" s="2" t="s">
        <v>7722</v>
      </c>
      <c r="C3625" s="2" t="s">
        <v>33</v>
      </c>
      <c r="D3625" s="2" t="s">
        <v>34</v>
      </c>
      <c r="E3625" s="5" t="s">
        <v>409</v>
      </c>
      <c r="F3625" s="3" t="s">
        <v>410</v>
      </c>
      <c r="G3625" s="3" t="s">
        <v>127</v>
      </c>
      <c r="H3625" s="2" t="s">
        <v>22</v>
      </c>
      <c r="I3625" s="2" t="s">
        <v>7723</v>
      </c>
      <c r="J3625" s="3" t="str">
        <f>HYPERLINK("https://www.boe.es/gazeta/dias/1833/11/23/pdfs/GMD-1833-147.pdf#page=5","Abrir facsímil")</f>
        <v>Abrir facsímil</v>
      </c>
      <c r="K3625" s="3" t="s">
        <v>24</v>
      </c>
    </row>
    <row r="3626" spans="1:11" ht="42" customHeight="1">
      <c r="A3626" s="2" t="s">
        <v>7724</v>
      </c>
      <c r="B3626" s="2" t="s">
        <v>7724</v>
      </c>
      <c r="C3626" s="2" t="s">
        <v>49</v>
      </c>
      <c r="D3626" s="2" t="s">
        <v>50</v>
      </c>
      <c r="E3626" s="5" t="s">
        <v>457</v>
      </c>
      <c r="F3626" s="3" t="s">
        <v>458</v>
      </c>
      <c r="G3626" s="3" t="s">
        <v>89</v>
      </c>
      <c r="H3626" s="2" t="s">
        <v>22</v>
      </c>
      <c r="I3626" s="2" t="s">
        <v>7725</v>
      </c>
      <c r="J3626" s="3" t="str">
        <f>HYPERLINK("https://www.boe.es/gazeta/dias/1833/06/06/pdfs/GMD-1833-69.pdf#page=3","Abrir facsímil")</f>
        <v>Abrir facsímil</v>
      </c>
      <c r="K3626" s="3" t="s">
        <v>24</v>
      </c>
    </row>
    <row r="3627" spans="1:11" ht="42" customHeight="1">
      <c r="A3627" s="2" t="s">
        <v>7724</v>
      </c>
      <c r="B3627" s="2" t="s">
        <v>7724</v>
      </c>
      <c r="C3627" s="2" t="s">
        <v>26</v>
      </c>
      <c r="D3627" s="2" t="s">
        <v>18</v>
      </c>
      <c r="E3627" s="5" t="s">
        <v>145</v>
      </c>
      <c r="F3627" s="3" t="s">
        <v>146</v>
      </c>
      <c r="G3627" s="3" t="s">
        <v>37</v>
      </c>
      <c r="H3627" s="2" t="s">
        <v>22</v>
      </c>
      <c r="I3627" s="2" t="s">
        <v>7726</v>
      </c>
      <c r="J3627" s="3" t="str">
        <f>HYPERLINK("https://www.boe.es/gazeta/dias/1833/06/25/pdfs/GMD-1833-77.pdf#page=2","Abrir facsímil")</f>
        <v>Abrir facsímil</v>
      </c>
      <c r="K3627" s="3" t="s">
        <v>24</v>
      </c>
    </row>
    <row r="3628" spans="1:11" ht="42" customHeight="1">
      <c r="A3628" s="2" t="s">
        <v>7724</v>
      </c>
      <c r="B3628" s="2" t="s">
        <v>7724</v>
      </c>
      <c r="C3628" s="2" t="s">
        <v>17</v>
      </c>
      <c r="D3628" s="2" t="s">
        <v>18</v>
      </c>
      <c r="E3628" s="5" t="s">
        <v>145</v>
      </c>
      <c r="F3628" s="3" t="s">
        <v>146</v>
      </c>
      <c r="G3628" s="3" t="s">
        <v>89</v>
      </c>
      <c r="H3628" s="2" t="s">
        <v>22</v>
      </c>
      <c r="I3628" s="2" t="s">
        <v>7727</v>
      </c>
      <c r="J3628" s="3" t="str">
        <f>HYPERLINK("https://www.boe.es/gazeta/dias/1833/06/25/pdfs/GMD-1833-77.pdf#page=3","Abrir facsímil")</f>
        <v>Abrir facsímil</v>
      </c>
      <c r="K3628" s="3" t="s">
        <v>24</v>
      </c>
    </row>
    <row r="3629" spans="1:11" ht="42" customHeight="1">
      <c r="A3629" s="2" t="s">
        <v>7724</v>
      </c>
      <c r="B3629" s="2" t="s">
        <v>7724</v>
      </c>
      <c r="C3629" s="2" t="s">
        <v>17</v>
      </c>
      <c r="D3629" s="2" t="s">
        <v>18</v>
      </c>
      <c r="E3629" s="5" t="s">
        <v>558</v>
      </c>
      <c r="F3629" s="3" t="s">
        <v>559</v>
      </c>
      <c r="G3629" s="3" t="s">
        <v>37</v>
      </c>
      <c r="H3629" s="2" t="s">
        <v>22</v>
      </c>
      <c r="I3629" s="2" t="s">
        <v>7728</v>
      </c>
      <c r="J3629" s="3" t="str">
        <f>HYPERLINK("https://www.boe.es/gazeta/dias/1833/07/16/pdfs/GMD-1833-86.pdf#page=2","Abrir facsímil")</f>
        <v>Abrir facsímil</v>
      </c>
      <c r="K3629" s="3" t="s">
        <v>24</v>
      </c>
    </row>
    <row r="3630" spans="1:11" ht="42" customHeight="1">
      <c r="A3630" s="2" t="s">
        <v>7724</v>
      </c>
      <c r="B3630" s="2" t="s">
        <v>7724</v>
      </c>
      <c r="C3630" s="2" t="s">
        <v>26</v>
      </c>
      <c r="D3630" s="2" t="s">
        <v>18</v>
      </c>
      <c r="E3630" s="5" t="s">
        <v>558</v>
      </c>
      <c r="F3630" s="3" t="s">
        <v>559</v>
      </c>
      <c r="G3630" s="3" t="s">
        <v>89</v>
      </c>
      <c r="H3630" s="2" t="s">
        <v>22</v>
      </c>
      <c r="I3630" s="2" t="s">
        <v>7729</v>
      </c>
      <c r="J3630" s="3" t="str">
        <f>HYPERLINK("https://www.boe.es/gazeta/dias/1833/07/16/pdfs/GMD-1833-86.pdf#page=3","Abrir facsímil")</f>
        <v>Abrir facsímil</v>
      </c>
      <c r="K3630" s="3" t="s">
        <v>24</v>
      </c>
    </row>
    <row r="3631" spans="1:11" ht="42" customHeight="1">
      <c r="A3631" s="2" t="s">
        <v>7724</v>
      </c>
      <c r="B3631" s="2" t="s">
        <v>7724</v>
      </c>
      <c r="C3631" s="2" t="s">
        <v>17</v>
      </c>
      <c r="D3631" s="2" t="s">
        <v>18</v>
      </c>
      <c r="E3631" s="5" t="s">
        <v>681</v>
      </c>
      <c r="F3631" s="3" t="s">
        <v>682</v>
      </c>
      <c r="G3631" s="3" t="s">
        <v>89</v>
      </c>
      <c r="H3631" s="2" t="s">
        <v>22</v>
      </c>
      <c r="I3631" s="2" t="s">
        <v>7730</v>
      </c>
      <c r="J3631" s="3" t="str">
        <f>HYPERLINK("https://www.boe.es/gazeta/dias/1833/08/13/pdfs/GMD-1833-98.pdf#page=3","Abrir facsímil")</f>
        <v>Abrir facsímil</v>
      </c>
      <c r="K3631" s="3" t="s">
        <v>24</v>
      </c>
    </row>
    <row r="3632" spans="1:11" ht="42" customHeight="1">
      <c r="A3632" s="2" t="s">
        <v>7724</v>
      </c>
      <c r="B3632" s="2" t="s">
        <v>7724</v>
      </c>
      <c r="C3632" s="2" t="s">
        <v>33</v>
      </c>
      <c r="D3632" s="2" t="s">
        <v>34</v>
      </c>
      <c r="E3632" s="5" t="s">
        <v>485</v>
      </c>
      <c r="F3632" s="3" t="s">
        <v>486</v>
      </c>
      <c r="G3632" s="3" t="s">
        <v>487</v>
      </c>
      <c r="H3632" s="2" t="s">
        <v>22</v>
      </c>
      <c r="I3632" s="2" t="s">
        <v>7731</v>
      </c>
      <c r="J3632" s="3" t="str">
        <f>HYPERLINK("https://www.boe.es/gazeta/dias/1833/12/19/pdfs/GMD-1833-162.pdf#page=3","Abrir facsímil")</f>
        <v>Abrir facsímil</v>
      </c>
      <c r="K3632" s="3" t="s">
        <v>24</v>
      </c>
    </row>
    <row r="3633" spans="1:11" ht="42" customHeight="1">
      <c r="A3633" s="2" t="s">
        <v>7732</v>
      </c>
      <c r="B3633" s="2" t="s">
        <v>7732</v>
      </c>
      <c r="C3633" s="2" t="s">
        <v>49</v>
      </c>
      <c r="D3633" s="2" t="s">
        <v>50</v>
      </c>
      <c r="E3633" s="5" t="s">
        <v>520</v>
      </c>
      <c r="F3633" s="3" t="s">
        <v>521</v>
      </c>
      <c r="G3633" s="3" t="s">
        <v>21</v>
      </c>
      <c r="H3633" s="2" t="s">
        <v>22</v>
      </c>
      <c r="I3633" s="2" t="s">
        <v>7733</v>
      </c>
      <c r="J3633" s="3" t="str">
        <f>HYPERLINK("https://www.boe.es/gazeta/dias/1833/04/11/pdfs/GMD-1833-45.pdf#page=4","Abrir facsímil")</f>
        <v>Abrir facsímil</v>
      </c>
      <c r="K3633" s="3" t="s">
        <v>24</v>
      </c>
    </row>
    <row r="3634" spans="1:11" ht="42" customHeight="1">
      <c r="A3634" s="2" t="s">
        <v>7734</v>
      </c>
      <c r="B3634" s="2" t="s">
        <v>7734</v>
      </c>
      <c r="C3634" s="2" t="s">
        <v>26</v>
      </c>
      <c r="D3634" s="2" t="s">
        <v>18</v>
      </c>
      <c r="E3634" s="5" t="s">
        <v>587</v>
      </c>
      <c r="F3634" s="3" t="s">
        <v>588</v>
      </c>
      <c r="G3634" s="3" t="s">
        <v>37</v>
      </c>
      <c r="H3634" s="2" t="s">
        <v>22</v>
      </c>
      <c r="I3634" s="2" t="s">
        <v>7735</v>
      </c>
      <c r="J3634" s="3" t="str">
        <f>HYPERLINK("https://www.boe.es/gazeta/dias/1833/09/03/pdfs/GMD-1833-107.pdf#page=2","Abrir facsímil")</f>
        <v>Abrir facsímil</v>
      </c>
      <c r="K3634" s="3" t="s">
        <v>24</v>
      </c>
    </row>
    <row r="3635" spans="1:11" ht="42" customHeight="1">
      <c r="A3635" s="2" t="s">
        <v>7736</v>
      </c>
      <c r="B3635" s="2" t="s">
        <v>7736</v>
      </c>
      <c r="C3635" s="2" t="s">
        <v>17</v>
      </c>
      <c r="D3635" s="2" t="s">
        <v>18</v>
      </c>
      <c r="E3635" s="5" t="s">
        <v>289</v>
      </c>
      <c r="F3635" s="3" t="s">
        <v>290</v>
      </c>
      <c r="G3635" s="3" t="s">
        <v>37</v>
      </c>
      <c r="H3635" s="2" t="s">
        <v>22</v>
      </c>
      <c r="I3635" s="2" t="s">
        <v>7737</v>
      </c>
      <c r="J3635" s="3" t="str">
        <f>HYPERLINK("https://www.boe.es/gazeta/dias/1833/05/23/pdfs/GMD-1833-63.pdf#page=2","Abrir facsímil")</f>
        <v>Abrir facsímil</v>
      </c>
      <c r="K3635" s="3" t="s">
        <v>24</v>
      </c>
    </row>
    <row r="3636" spans="1:11" ht="42" customHeight="1">
      <c r="A3636" s="2" t="s">
        <v>7738</v>
      </c>
      <c r="B3636" s="2" t="s">
        <v>7738</v>
      </c>
      <c r="C3636" s="2" t="s">
        <v>49</v>
      </c>
      <c r="D3636" s="2" t="s">
        <v>50</v>
      </c>
      <c r="E3636" s="5" t="s">
        <v>125</v>
      </c>
      <c r="F3636" s="3" t="s">
        <v>126</v>
      </c>
      <c r="G3636" s="3" t="s">
        <v>696</v>
      </c>
      <c r="H3636" s="2" t="s">
        <v>22</v>
      </c>
      <c r="I3636" s="2" t="s">
        <v>7739</v>
      </c>
      <c r="J3636" s="3" t="str">
        <f>HYPERLINK("https://www.boe.es/gazeta/dias/1833/08/29/pdfs/GMD-1833-105.pdf#page=3","Abrir facsímil")</f>
        <v>Abrir facsímil</v>
      </c>
      <c r="K3636" s="3" t="s">
        <v>24</v>
      </c>
    </row>
    <row r="3637" spans="1:11" ht="42" customHeight="1">
      <c r="A3637" s="2" t="s">
        <v>7740</v>
      </c>
      <c r="B3637" s="2" t="s">
        <v>7741</v>
      </c>
      <c r="C3637" s="2" t="s">
        <v>49</v>
      </c>
      <c r="D3637" s="2" t="s">
        <v>50</v>
      </c>
      <c r="E3637" s="5" t="s">
        <v>125</v>
      </c>
      <c r="F3637" s="3" t="s">
        <v>126</v>
      </c>
      <c r="G3637" s="3" t="s">
        <v>696</v>
      </c>
      <c r="H3637" s="2" t="s">
        <v>22</v>
      </c>
      <c r="I3637" s="2" t="s">
        <v>7742</v>
      </c>
      <c r="J3637" s="3" t="str">
        <f>HYPERLINK("https://www.boe.es/gazeta/dias/1833/08/29/pdfs/GMD-1833-105.pdf#page=3","Abrir facsímil")</f>
        <v>Abrir facsímil</v>
      </c>
      <c r="K3637" s="3" t="s">
        <v>24</v>
      </c>
    </row>
    <row r="3638" spans="1:11" ht="42" customHeight="1">
      <c r="A3638" s="2" t="s">
        <v>7743</v>
      </c>
      <c r="B3638" s="2" t="s">
        <v>7744</v>
      </c>
      <c r="C3638" s="2" t="s">
        <v>131</v>
      </c>
      <c r="D3638" s="2" t="s">
        <v>18</v>
      </c>
      <c r="E3638" s="5" t="s">
        <v>87</v>
      </c>
      <c r="F3638" s="3" t="s">
        <v>88</v>
      </c>
      <c r="G3638" s="3" t="s">
        <v>45</v>
      </c>
      <c r="H3638" s="2" t="s">
        <v>22</v>
      </c>
      <c r="I3638" s="2" t="s">
        <v>7745</v>
      </c>
      <c r="J3638" s="3" t="str">
        <f>HYPERLINK("https://www.boe.es/gazeta/dias/1833/04/20/pdfs/GMD-1833-49.pdf#page=6","Abrir facsímil")</f>
        <v>Abrir facsímil</v>
      </c>
      <c r="K3638" s="3" t="s">
        <v>24</v>
      </c>
    </row>
    <row r="3639" spans="1:11" ht="42" customHeight="1">
      <c r="A3639" s="2" t="s">
        <v>7746</v>
      </c>
      <c r="B3639" s="2" t="s">
        <v>7747</v>
      </c>
      <c r="C3639" s="2" t="s">
        <v>33</v>
      </c>
      <c r="D3639" s="2" t="s">
        <v>34</v>
      </c>
      <c r="E3639" s="5" t="s">
        <v>1125</v>
      </c>
      <c r="F3639" s="3" t="s">
        <v>1126</v>
      </c>
      <c r="G3639" s="3" t="s">
        <v>56</v>
      </c>
      <c r="H3639" s="2" t="s">
        <v>22</v>
      </c>
      <c r="I3639" s="2" t="s">
        <v>7748</v>
      </c>
      <c r="J3639" s="3" t="str">
        <f>HYPERLINK("https://www.boe.es/gazeta/dias/1833/04/30/pdfs/GMD-1833-53.pdf#page=1","Abrir facsímil")</f>
        <v>Abrir facsímil</v>
      </c>
      <c r="K3639" s="3" t="s">
        <v>24</v>
      </c>
    </row>
    <row r="3640" spans="1:11" ht="42" customHeight="1">
      <c r="A3640" s="2" t="s">
        <v>7749</v>
      </c>
      <c r="B3640" s="2" t="s">
        <v>7749</v>
      </c>
      <c r="C3640" s="2" t="s">
        <v>33</v>
      </c>
      <c r="D3640" s="2" t="s">
        <v>34</v>
      </c>
      <c r="E3640" s="5" t="s">
        <v>528</v>
      </c>
      <c r="F3640" s="3" t="s">
        <v>529</v>
      </c>
      <c r="G3640" s="3" t="s">
        <v>21</v>
      </c>
      <c r="H3640" s="2" t="s">
        <v>22</v>
      </c>
      <c r="I3640" s="2" t="s">
        <v>7750</v>
      </c>
      <c r="J3640" s="3" t="str">
        <f>HYPERLINK("https://www.boe.es/gazeta/dias/1833/05/04/pdfs/GMD-1833-55.pdf#page=4","Abrir facsímil")</f>
        <v>Abrir facsímil</v>
      </c>
      <c r="K3640" s="3" t="s">
        <v>24</v>
      </c>
    </row>
    <row r="3641" spans="1:11" ht="42" customHeight="1">
      <c r="A3641" s="2" t="s">
        <v>7751</v>
      </c>
      <c r="B3641" s="2" t="s">
        <v>7751</v>
      </c>
      <c r="C3641" s="2" t="s">
        <v>17</v>
      </c>
      <c r="D3641" s="2" t="s">
        <v>18</v>
      </c>
      <c r="E3641" s="5" t="s">
        <v>1083</v>
      </c>
      <c r="F3641" s="3" t="s">
        <v>1084</v>
      </c>
      <c r="G3641" s="3" t="s">
        <v>89</v>
      </c>
      <c r="H3641" s="2" t="s">
        <v>22</v>
      </c>
      <c r="I3641" s="2" t="s">
        <v>7752</v>
      </c>
      <c r="J3641" s="3" t="str">
        <f>HYPERLINK("https://www.boe.es/gazeta/dias/1833/07/11/pdfs/GMD-1833-84.pdf#page=3","Abrir facsímil")</f>
        <v>Abrir facsímil</v>
      </c>
      <c r="K3641" s="3" t="s">
        <v>24</v>
      </c>
    </row>
    <row r="3642" spans="1:11" ht="42" customHeight="1">
      <c r="A3642" s="2" t="s">
        <v>7753</v>
      </c>
      <c r="B3642" s="2" t="s">
        <v>7754</v>
      </c>
      <c r="C3642" s="2" t="s">
        <v>17</v>
      </c>
      <c r="D3642" s="2" t="s">
        <v>18</v>
      </c>
      <c r="E3642" s="5" t="s">
        <v>192</v>
      </c>
      <c r="F3642" s="3" t="s">
        <v>218</v>
      </c>
      <c r="G3642" s="3" t="s">
        <v>37</v>
      </c>
      <c r="H3642" s="2" t="s">
        <v>22</v>
      </c>
      <c r="I3642" s="2" t="s">
        <v>7755</v>
      </c>
      <c r="J3642" s="3" t="str">
        <f>HYPERLINK("https://www.boe.es/gazeta/dias/1833/12/14/pdfs/GMD-1833-159.pdf#page=2","Abrir facsímil")</f>
        <v>Abrir facsímil</v>
      </c>
      <c r="K3642" s="3" t="s">
        <v>24</v>
      </c>
    </row>
    <row r="3643" spans="1:11" ht="42" customHeight="1">
      <c r="A3643" s="2" t="s">
        <v>7756</v>
      </c>
      <c r="B3643" s="2" t="s">
        <v>7757</v>
      </c>
      <c r="C3643" s="2" t="s">
        <v>26</v>
      </c>
      <c r="D3643" s="2" t="s">
        <v>18</v>
      </c>
      <c r="E3643" s="5" t="s">
        <v>159</v>
      </c>
      <c r="F3643" s="3" t="s">
        <v>160</v>
      </c>
      <c r="G3643" s="3" t="s">
        <v>175</v>
      </c>
      <c r="H3643" s="2" t="s">
        <v>22</v>
      </c>
      <c r="I3643" s="2" t="s">
        <v>7758</v>
      </c>
      <c r="J3643" s="3" t="str">
        <f>HYPERLINK("https://www.boe.es/gazeta/dias/1833/09/24/pdfs/GMD-1833-116.pdf#page=7","Abrir facsímil")</f>
        <v>Abrir facsímil</v>
      </c>
      <c r="K3643" s="3" t="s">
        <v>24</v>
      </c>
    </row>
    <row r="3644" spans="1:11" ht="42" customHeight="1">
      <c r="A3644" s="2" t="s">
        <v>7759</v>
      </c>
      <c r="B3644" s="2" t="s">
        <v>7760</v>
      </c>
      <c r="C3644" s="2" t="s">
        <v>49</v>
      </c>
      <c r="D3644" s="2" t="s">
        <v>50</v>
      </c>
      <c r="E3644" s="5" t="s">
        <v>561</v>
      </c>
      <c r="F3644" s="3" t="s">
        <v>562</v>
      </c>
      <c r="G3644" s="3" t="s">
        <v>21</v>
      </c>
      <c r="H3644" s="2" t="s">
        <v>22</v>
      </c>
      <c r="I3644" s="2" t="s">
        <v>7761</v>
      </c>
      <c r="J3644" s="3" t="str">
        <f>HYPERLINK("https://www.boe.es/gazeta/dias/1833/07/20/pdfs/GMD-1833-88.pdf#page=4","Abrir facsímil")</f>
        <v>Abrir facsímil</v>
      </c>
      <c r="K3644" s="3" t="s">
        <v>24</v>
      </c>
    </row>
    <row r="3645" spans="1:11" ht="42" customHeight="1">
      <c r="A3645" s="2" t="s">
        <v>7762</v>
      </c>
      <c r="B3645" s="2" t="s">
        <v>7763</v>
      </c>
      <c r="C3645" s="2" t="s">
        <v>122</v>
      </c>
      <c r="D3645" s="2" t="s">
        <v>18</v>
      </c>
      <c r="E3645" s="5" t="s">
        <v>1165</v>
      </c>
      <c r="F3645" s="3" t="s">
        <v>1166</v>
      </c>
      <c r="G3645" s="3" t="s">
        <v>56</v>
      </c>
      <c r="H3645" s="2" t="s">
        <v>22</v>
      </c>
      <c r="I3645" s="2" t="s">
        <v>7764</v>
      </c>
      <c r="J3645" s="3" t="str">
        <f>HYPERLINK("https://www.boe.es/gazeta/dias/1833/09/12/pdfs/GMD-1833-111.pdf#page=1","Abrir facsímil")</f>
        <v>Abrir facsímil</v>
      </c>
      <c r="K3645" s="3" t="s">
        <v>24</v>
      </c>
    </row>
    <row r="3646" spans="1:11" ht="42" customHeight="1">
      <c r="A3646" s="2" t="s">
        <v>7765</v>
      </c>
      <c r="B3646" s="2" t="s">
        <v>7765</v>
      </c>
      <c r="C3646" s="2" t="s">
        <v>49</v>
      </c>
      <c r="D3646" s="2" t="s">
        <v>50</v>
      </c>
      <c r="E3646" s="5" t="s">
        <v>1107</v>
      </c>
      <c r="F3646" s="3" t="s">
        <v>1108</v>
      </c>
      <c r="G3646" s="3" t="s">
        <v>89</v>
      </c>
      <c r="H3646" s="2" t="s">
        <v>22</v>
      </c>
      <c r="I3646" s="2" t="s">
        <v>7766</v>
      </c>
      <c r="J3646" s="3" t="str">
        <f>HYPERLINK("https://www.boe.es/gazeta/dias/1833/03/21/pdfs/GMD-1833-35.pdf#page=3","Abrir facsímil")</f>
        <v>Abrir facsímil</v>
      </c>
      <c r="K3646" s="3" t="s">
        <v>24</v>
      </c>
    </row>
    <row r="3647" spans="1:11" ht="42" customHeight="1">
      <c r="A3647" s="2" t="s">
        <v>7767</v>
      </c>
      <c r="B3647" s="2" t="s">
        <v>7767</v>
      </c>
      <c r="C3647" s="2" t="s">
        <v>131</v>
      </c>
      <c r="D3647" s="2" t="s">
        <v>18</v>
      </c>
      <c r="E3647" s="5" t="s">
        <v>618</v>
      </c>
      <c r="F3647" s="3" t="s">
        <v>619</v>
      </c>
      <c r="G3647" s="3" t="s">
        <v>1309</v>
      </c>
      <c r="H3647" s="2" t="s">
        <v>22</v>
      </c>
      <c r="I3647" s="2" t="s">
        <v>7768</v>
      </c>
      <c r="J3647" s="3" t="str">
        <f>HYPERLINK("https://www.boe.es/gazeta/dias/1833/01/29/pdfs/GMD-1833-13.pdf#page=3","Abrir facsímil")</f>
        <v>Abrir facsímil</v>
      </c>
      <c r="K3647" s="3" t="s">
        <v>24</v>
      </c>
    </row>
    <row r="3648" spans="1:11" ht="42" customHeight="1">
      <c r="A3648" s="2" t="s">
        <v>7767</v>
      </c>
      <c r="B3648" s="2" t="s">
        <v>7767</v>
      </c>
      <c r="C3648" s="2" t="s">
        <v>49</v>
      </c>
      <c r="D3648" s="2" t="s">
        <v>50</v>
      </c>
      <c r="E3648" s="5" t="s">
        <v>573</v>
      </c>
      <c r="F3648" s="3" t="s">
        <v>574</v>
      </c>
      <c r="G3648" s="3" t="s">
        <v>89</v>
      </c>
      <c r="H3648" s="2" t="s">
        <v>22</v>
      </c>
      <c r="I3648" s="2" t="s">
        <v>7769</v>
      </c>
      <c r="J3648" s="3" t="str">
        <f>HYPERLINK("https://www.boe.es/gazeta/dias/1833/08/10/pdfs/GMD-1833-97.pdf#page=3","Abrir facsímil")</f>
        <v>Abrir facsímil</v>
      </c>
      <c r="K3648" s="3" t="s">
        <v>24</v>
      </c>
    </row>
    <row r="3649" spans="1:11" ht="42" customHeight="1">
      <c r="A3649" s="2" t="s">
        <v>7770</v>
      </c>
      <c r="B3649" s="2" t="s">
        <v>7770</v>
      </c>
      <c r="C3649" s="2" t="s">
        <v>122</v>
      </c>
      <c r="D3649" s="2" t="s">
        <v>18</v>
      </c>
      <c r="E3649" s="5" t="s">
        <v>251</v>
      </c>
      <c r="F3649" s="3" t="s">
        <v>252</v>
      </c>
      <c r="G3649" s="3" t="s">
        <v>89</v>
      </c>
      <c r="H3649" s="2" t="s">
        <v>22</v>
      </c>
      <c r="I3649" s="2" t="s">
        <v>7771</v>
      </c>
      <c r="J3649" s="3" t="str">
        <f>HYPERLINK("https://www.boe.es/gazeta/dias/1833/06/08/pdfs/GMD-1833-70.pdf#page=3","Abrir facsímil")</f>
        <v>Abrir facsímil</v>
      </c>
      <c r="K3649" s="3" t="s">
        <v>24</v>
      </c>
    </row>
    <row r="3650" spans="1:11" ht="42" customHeight="1">
      <c r="A3650" s="2" t="s">
        <v>7772</v>
      </c>
      <c r="B3650" s="2" t="s">
        <v>7772</v>
      </c>
      <c r="C3650" s="2" t="s">
        <v>26</v>
      </c>
      <c r="D3650" s="2" t="s">
        <v>18</v>
      </c>
      <c r="E3650" s="5" t="s">
        <v>145</v>
      </c>
      <c r="F3650" s="3" t="s">
        <v>146</v>
      </c>
      <c r="G3650" s="3" t="s">
        <v>89</v>
      </c>
      <c r="H3650" s="2" t="s">
        <v>22</v>
      </c>
      <c r="I3650" s="2" t="s">
        <v>7773</v>
      </c>
      <c r="J3650" s="3" t="str">
        <f>HYPERLINK("https://www.boe.es/gazeta/dias/1833/06/25/pdfs/GMD-1833-77.pdf#page=3","Abrir facsímil")</f>
        <v>Abrir facsímil</v>
      </c>
      <c r="K3650" s="3" t="s">
        <v>24</v>
      </c>
    </row>
    <row r="3651" spans="1:11" ht="42" customHeight="1">
      <c r="A3651" s="2" t="s">
        <v>7774</v>
      </c>
      <c r="B3651" s="2" t="s">
        <v>7774</v>
      </c>
      <c r="C3651" s="2" t="s">
        <v>49</v>
      </c>
      <c r="D3651" s="2" t="s">
        <v>50</v>
      </c>
      <c r="E3651" s="5" t="s">
        <v>2968</v>
      </c>
      <c r="F3651" s="3" t="s">
        <v>2969</v>
      </c>
      <c r="G3651" s="3" t="s">
        <v>89</v>
      </c>
      <c r="H3651" s="2" t="s">
        <v>22</v>
      </c>
      <c r="I3651" s="2" t="s">
        <v>7775</v>
      </c>
      <c r="J3651" s="3" t="str">
        <f>HYPERLINK("https://www.boe.es/gazeta/dias/1833/09/28/pdfs/GMD-1833-118.pdf#page=3","Abrir facsímil")</f>
        <v>Abrir facsímil</v>
      </c>
      <c r="K3651" s="3" t="s">
        <v>24</v>
      </c>
    </row>
    <row r="3652" spans="1:11" ht="42" customHeight="1">
      <c r="A3652" s="2" t="s">
        <v>7772</v>
      </c>
      <c r="B3652" s="2" t="s">
        <v>7772</v>
      </c>
      <c r="C3652" s="2" t="s">
        <v>49</v>
      </c>
      <c r="D3652" s="2" t="s">
        <v>50</v>
      </c>
      <c r="E3652" s="5" t="s">
        <v>266</v>
      </c>
      <c r="F3652" s="3" t="s">
        <v>267</v>
      </c>
      <c r="G3652" s="3" t="s">
        <v>45</v>
      </c>
      <c r="H3652" s="2" t="s">
        <v>22</v>
      </c>
      <c r="I3652" s="2" t="s">
        <v>7776</v>
      </c>
      <c r="J3652" s="3" t="str">
        <f>HYPERLINK("https://www.boe.es/gazeta/dias/1833/10/05/pdfs/GMD-1833-122.pdf#page=6","Abrir facsímil")</f>
        <v>Abrir facsímil</v>
      </c>
      <c r="K3652" s="3" t="s">
        <v>24</v>
      </c>
    </row>
    <row r="3653" spans="1:11" ht="42" customHeight="1">
      <c r="A3653" s="2" t="s">
        <v>7777</v>
      </c>
      <c r="B3653" s="2" t="s">
        <v>7777</v>
      </c>
      <c r="C3653" s="2" t="s">
        <v>26</v>
      </c>
      <c r="D3653" s="2" t="s">
        <v>18</v>
      </c>
      <c r="E3653" s="5" t="s">
        <v>1867</v>
      </c>
      <c r="F3653" s="3" t="s">
        <v>1868</v>
      </c>
      <c r="G3653" s="3" t="s">
        <v>37</v>
      </c>
      <c r="H3653" s="2" t="s">
        <v>22</v>
      </c>
      <c r="I3653" s="2" t="s">
        <v>7778</v>
      </c>
      <c r="J3653" s="3" t="str">
        <f>HYPERLINK("https://www.boe.es/gazeta/dias/1833/01/15/pdfs/GMD-1833-7.pdf#page=2","Abrir facsímil")</f>
        <v>Abrir facsímil</v>
      </c>
      <c r="K3653" s="3" t="s">
        <v>24</v>
      </c>
    </row>
    <row r="3654" spans="1:11" ht="42" customHeight="1">
      <c r="A3654" s="2" t="s">
        <v>7779</v>
      </c>
      <c r="B3654" s="2" t="s">
        <v>7779</v>
      </c>
      <c r="C3654" s="2" t="s">
        <v>131</v>
      </c>
      <c r="D3654" s="2" t="s">
        <v>18</v>
      </c>
      <c r="E3654" s="5" t="s">
        <v>3587</v>
      </c>
      <c r="F3654" s="3" t="s">
        <v>3588</v>
      </c>
      <c r="G3654" s="3" t="s">
        <v>3589</v>
      </c>
      <c r="H3654" s="2" t="s">
        <v>22</v>
      </c>
      <c r="I3654" s="2" t="s">
        <v>7780</v>
      </c>
      <c r="J3654" s="3" t="str">
        <f>HYPERLINK("https://www.boe.es/gazeta/dias/1833/01/17/pdfs/GMD-1833-8.pdf#page=3","Abrir facsímil")</f>
        <v>Abrir facsímil</v>
      </c>
      <c r="K3654" s="3" t="s">
        <v>24</v>
      </c>
    </row>
    <row r="3655" spans="1:11" ht="42" customHeight="1">
      <c r="A3655" s="2" t="s">
        <v>7781</v>
      </c>
      <c r="B3655" s="2" t="s">
        <v>7781</v>
      </c>
      <c r="C3655" s="2" t="s">
        <v>49</v>
      </c>
      <c r="D3655" s="2" t="s">
        <v>50</v>
      </c>
      <c r="E3655" s="5" t="s">
        <v>202</v>
      </c>
      <c r="F3655" s="3" t="s">
        <v>203</v>
      </c>
      <c r="G3655" s="3" t="s">
        <v>89</v>
      </c>
      <c r="H3655" s="2" t="s">
        <v>22</v>
      </c>
      <c r="I3655" s="2" t="s">
        <v>7782</v>
      </c>
      <c r="J3655" s="3" t="str">
        <f>HYPERLINK("https://www.boe.es/gazeta/dias/1833/05/14/pdfs/GMD-1833-59.pdf#page=3","Abrir facsímil")</f>
        <v>Abrir facsímil</v>
      </c>
      <c r="K3655" s="3" t="s">
        <v>24</v>
      </c>
    </row>
    <row r="3656" spans="1:11" ht="42" customHeight="1">
      <c r="A3656" s="2" t="s">
        <v>7783</v>
      </c>
      <c r="B3656" s="2" t="s">
        <v>7784</v>
      </c>
      <c r="C3656" s="2" t="s">
        <v>33</v>
      </c>
      <c r="D3656" s="2" t="s">
        <v>34</v>
      </c>
      <c r="E3656" s="5" t="s">
        <v>19</v>
      </c>
      <c r="F3656" s="3" t="s">
        <v>20</v>
      </c>
      <c r="G3656" s="3" t="s">
        <v>37</v>
      </c>
      <c r="H3656" s="2" t="s">
        <v>22</v>
      </c>
      <c r="I3656" s="2" t="s">
        <v>7785</v>
      </c>
      <c r="J3656" s="3" t="str">
        <f>HYPERLINK("https://www.boe.es/gazeta/dias/1833/09/07/pdfs/GMD-1833-109.pdf#page=2","Abrir facsímil")</f>
        <v>Abrir facsímil</v>
      </c>
      <c r="K3656" s="3" t="s">
        <v>24</v>
      </c>
    </row>
    <row r="3657" spans="1:11" ht="42" customHeight="1">
      <c r="A3657" s="2" t="s">
        <v>7786</v>
      </c>
      <c r="B3657" s="2" t="s">
        <v>7786</v>
      </c>
      <c r="C3657" s="2" t="s">
        <v>33</v>
      </c>
      <c r="D3657" s="2" t="s">
        <v>34</v>
      </c>
      <c r="E3657" s="5" t="s">
        <v>1371</v>
      </c>
      <c r="F3657" s="3" t="s">
        <v>1372</v>
      </c>
      <c r="G3657" s="3" t="s">
        <v>1373</v>
      </c>
      <c r="H3657" s="2" t="s">
        <v>22</v>
      </c>
      <c r="I3657" s="2" t="s">
        <v>7787</v>
      </c>
      <c r="J3657" s="3" t="str">
        <f>HYPERLINK("https://www.boe.es/gazeta/dias/1833/10/17/pdfs/GMD-1833-128.pdf#page=3","Abrir facsímil")</f>
        <v>Abrir facsímil</v>
      </c>
      <c r="K3657" s="3" t="s">
        <v>24</v>
      </c>
    </row>
    <row r="3658" spans="1:11" ht="42" customHeight="1">
      <c r="A3658" s="2" t="s">
        <v>7788</v>
      </c>
      <c r="B3658" s="2" t="s">
        <v>7788</v>
      </c>
      <c r="C3658" s="2" t="s">
        <v>26</v>
      </c>
      <c r="D3658" s="2" t="s">
        <v>18</v>
      </c>
      <c r="E3658" s="5" t="s">
        <v>1765</v>
      </c>
      <c r="F3658" s="3" t="s">
        <v>1766</v>
      </c>
      <c r="G3658" s="3" t="s">
        <v>56</v>
      </c>
      <c r="H3658" s="2" t="s">
        <v>22</v>
      </c>
      <c r="I3658" s="2" t="s">
        <v>7789</v>
      </c>
      <c r="J3658" s="3" t="str">
        <f>HYPERLINK("https://www.boe.es/gazeta/dias/1833/01/10/pdfs/GMD-1833-5.pdf#page=1","Abrir facsímil")</f>
        <v>Abrir facsímil</v>
      </c>
      <c r="K3658" s="3" t="s">
        <v>24</v>
      </c>
    </row>
    <row r="3659" spans="1:11" ht="42" customHeight="1">
      <c r="A3659" s="2" t="s">
        <v>7788</v>
      </c>
      <c r="B3659" s="2" t="s">
        <v>7788</v>
      </c>
      <c r="C3659" s="2" t="s">
        <v>49</v>
      </c>
      <c r="D3659" s="2" t="s">
        <v>50</v>
      </c>
      <c r="E3659" s="5" t="s">
        <v>399</v>
      </c>
      <c r="F3659" s="3" t="s">
        <v>400</v>
      </c>
      <c r="G3659" s="3" t="s">
        <v>56</v>
      </c>
      <c r="H3659" s="2" t="s">
        <v>22</v>
      </c>
      <c r="I3659" s="2" t="s">
        <v>7790</v>
      </c>
      <c r="J3659" s="3" t="str">
        <f>HYPERLINK("https://www.boe.es/gazeta/dias/1833/05/18/pdfs/GMD-1833-61.pdf#page=1","Abrir facsímil")</f>
        <v>Abrir facsímil</v>
      </c>
      <c r="K3659" s="3" t="s">
        <v>24</v>
      </c>
    </row>
    <row r="3660" spans="1:11" ht="42" customHeight="1">
      <c r="A3660" s="2" t="s">
        <v>7788</v>
      </c>
      <c r="B3660" s="2" t="s">
        <v>7788</v>
      </c>
      <c r="C3660" s="2" t="s">
        <v>49</v>
      </c>
      <c r="D3660" s="2" t="s">
        <v>50</v>
      </c>
      <c r="E3660" s="5" t="s">
        <v>3103</v>
      </c>
      <c r="F3660" s="3" t="s">
        <v>3104</v>
      </c>
      <c r="G3660" s="3" t="s">
        <v>56</v>
      </c>
      <c r="H3660" s="2" t="s">
        <v>22</v>
      </c>
      <c r="I3660" s="2" t="s">
        <v>7791</v>
      </c>
      <c r="J3660" s="3" t="str">
        <f>HYPERLINK("https://www.boe.es/gazeta/dias/1833/09/10/pdfs/GMD-1833-110.pdf#page=1","Abrir facsímil")</f>
        <v>Abrir facsímil</v>
      </c>
      <c r="K3660" s="3" t="s">
        <v>24</v>
      </c>
    </row>
    <row r="3661" spans="1:11" ht="42" customHeight="1">
      <c r="A3661" s="2" t="s">
        <v>7792</v>
      </c>
      <c r="B3661" s="2" t="s">
        <v>7792</v>
      </c>
      <c r="C3661" s="2" t="s">
        <v>33</v>
      </c>
      <c r="D3661" s="2" t="s">
        <v>34</v>
      </c>
      <c r="E3661" s="5" t="s">
        <v>780</v>
      </c>
      <c r="F3661" s="3" t="s">
        <v>781</v>
      </c>
      <c r="G3661" s="3" t="s">
        <v>56</v>
      </c>
      <c r="H3661" s="2" t="s">
        <v>22</v>
      </c>
      <c r="I3661" s="2" t="s">
        <v>7793</v>
      </c>
      <c r="J3661" s="3" t="str">
        <f>HYPERLINK("https://www.boe.es/gazeta/dias/1833/03/07/pdfs/GMD-1833-29.pdf#page=1","Abrir facsímil")</f>
        <v>Abrir facsímil</v>
      </c>
      <c r="K3661" s="3" t="s">
        <v>24</v>
      </c>
    </row>
    <row r="3662" spans="1:11" ht="42" customHeight="1">
      <c r="A3662" s="2" t="s">
        <v>7794</v>
      </c>
      <c r="B3662" s="2" t="s">
        <v>7794</v>
      </c>
      <c r="C3662" s="2" t="s">
        <v>26</v>
      </c>
      <c r="D3662" s="2" t="s">
        <v>18</v>
      </c>
      <c r="E3662" s="5" t="s">
        <v>66</v>
      </c>
      <c r="F3662" s="3" t="s">
        <v>67</v>
      </c>
      <c r="G3662" s="3" t="s">
        <v>68</v>
      </c>
      <c r="H3662" s="2" t="s">
        <v>22</v>
      </c>
      <c r="I3662" s="2" t="s">
        <v>7795</v>
      </c>
      <c r="J3662" s="3" t="str">
        <f>HYPERLINK("https://www.boe.es/gazeta/dias/1833/01/31/pdfs/GMD-1833-14.pdf#page=4","Abrir facsímil")</f>
        <v>Abrir facsímil</v>
      </c>
      <c r="K3662" s="3" t="s">
        <v>24</v>
      </c>
    </row>
    <row r="3663" spans="1:11" ht="42" customHeight="1">
      <c r="A3663" s="2" t="s">
        <v>7794</v>
      </c>
      <c r="B3663" s="2" t="s">
        <v>7794</v>
      </c>
      <c r="C3663" s="2" t="s">
        <v>26</v>
      </c>
      <c r="D3663" s="2" t="s">
        <v>18</v>
      </c>
      <c r="E3663" s="5" t="s">
        <v>743</v>
      </c>
      <c r="F3663" s="3" t="s">
        <v>744</v>
      </c>
      <c r="G3663" s="3" t="s">
        <v>56</v>
      </c>
      <c r="H3663" s="2" t="s">
        <v>22</v>
      </c>
      <c r="I3663" s="2" t="s">
        <v>7796</v>
      </c>
      <c r="J3663" s="3" t="str">
        <f>HYPERLINK("https://www.boe.es/gazeta/dias/1833/02/19/pdfs/GMD-1833-22.pdf#page=1","Abrir facsímil")</f>
        <v>Abrir facsímil</v>
      </c>
      <c r="K3663" s="3" t="s">
        <v>24</v>
      </c>
    </row>
    <row r="3664" spans="1:11" ht="42" customHeight="1">
      <c r="A3664" s="2" t="s">
        <v>7794</v>
      </c>
      <c r="B3664" s="2" t="s">
        <v>7794</v>
      </c>
      <c r="C3664" s="2" t="s">
        <v>17</v>
      </c>
      <c r="D3664" s="2" t="s">
        <v>18</v>
      </c>
      <c r="E3664" s="5" t="s">
        <v>285</v>
      </c>
      <c r="F3664" s="3" t="s">
        <v>286</v>
      </c>
      <c r="G3664" s="3" t="s">
        <v>56</v>
      </c>
      <c r="H3664" s="2" t="s">
        <v>22</v>
      </c>
      <c r="I3664" s="2" t="s">
        <v>7797</v>
      </c>
      <c r="J3664" s="3" t="str">
        <f>HYPERLINK("https://www.boe.es/gazeta/dias/1833/04/04/pdfs/GMD-1833-41.pdf#page=1","Abrir facsímil")</f>
        <v>Abrir facsímil</v>
      </c>
      <c r="K3664" s="3" t="s">
        <v>24</v>
      </c>
    </row>
    <row r="3665" spans="1:11" ht="42" customHeight="1">
      <c r="A3665" s="2" t="s">
        <v>7794</v>
      </c>
      <c r="B3665" s="2" t="s">
        <v>7794</v>
      </c>
      <c r="C3665" s="2" t="s">
        <v>17</v>
      </c>
      <c r="D3665" s="2" t="s">
        <v>18</v>
      </c>
      <c r="E3665" s="5" t="s">
        <v>417</v>
      </c>
      <c r="F3665" s="3" t="s">
        <v>418</v>
      </c>
      <c r="G3665" s="3" t="s">
        <v>56</v>
      </c>
      <c r="H3665" s="2" t="s">
        <v>22</v>
      </c>
      <c r="I3665" s="2" t="s">
        <v>7798</v>
      </c>
      <c r="J3665" s="3" t="str">
        <f>HYPERLINK("https://www.boe.es/gazeta/dias/1833/04/09/pdfs/GMD-1833-44.pdf#page=1","Abrir facsímil")</f>
        <v>Abrir facsímil</v>
      </c>
      <c r="K3665" s="3" t="s">
        <v>24</v>
      </c>
    </row>
    <row r="3666" spans="1:11" ht="42" customHeight="1">
      <c r="A3666" s="2" t="s">
        <v>7794</v>
      </c>
      <c r="B3666" s="2" t="s">
        <v>7794</v>
      </c>
      <c r="C3666" s="2" t="s">
        <v>26</v>
      </c>
      <c r="D3666" s="2" t="s">
        <v>18</v>
      </c>
      <c r="E3666" s="5" t="s">
        <v>940</v>
      </c>
      <c r="F3666" s="3" t="s">
        <v>941</v>
      </c>
      <c r="G3666" s="3" t="s">
        <v>56</v>
      </c>
      <c r="H3666" s="2" t="s">
        <v>22</v>
      </c>
      <c r="I3666" s="2" t="s">
        <v>7799</v>
      </c>
      <c r="J3666" s="3" t="str">
        <f>HYPERLINK("https://www.boe.es/gazeta/dias/1833/04/23/pdfs/GMD-1833-50.pdf#page=1","Abrir facsímil")</f>
        <v>Abrir facsímil</v>
      </c>
      <c r="K3666" s="3" t="s">
        <v>24</v>
      </c>
    </row>
    <row r="3667" spans="1:11" ht="42" customHeight="1">
      <c r="A3667" s="2" t="s">
        <v>7794</v>
      </c>
      <c r="B3667" s="2" t="s">
        <v>7794</v>
      </c>
      <c r="C3667" s="2" t="s">
        <v>131</v>
      </c>
      <c r="D3667" s="2" t="s">
        <v>18</v>
      </c>
      <c r="E3667" s="5" t="s">
        <v>289</v>
      </c>
      <c r="F3667" s="3" t="s">
        <v>290</v>
      </c>
      <c r="G3667" s="3" t="s">
        <v>56</v>
      </c>
      <c r="H3667" s="2" t="s">
        <v>22</v>
      </c>
      <c r="I3667" s="2" t="s">
        <v>7800</v>
      </c>
      <c r="J3667" s="3" t="str">
        <f>HYPERLINK("https://www.boe.es/gazeta/dias/1833/05/23/pdfs/GMD-1833-63.pdf#page=1","Abrir facsímil")</f>
        <v>Abrir facsímil</v>
      </c>
      <c r="K3667" s="3" t="s">
        <v>24</v>
      </c>
    </row>
    <row r="3668" spans="1:11" ht="42" customHeight="1">
      <c r="A3668" s="2" t="s">
        <v>7794</v>
      </c>
      <c r="B3668" s="2" t="s">
        <v>7794</v>
      </c>
      <c r="C3668" s="2" t="s">
        <v>49</v>
      </c>
      <c r="D3668" s="2" t="s">
        <v>50</v>
      </c>
      <c r="E3668" s="5" t="s">
        <v>384</v>
      </c>
      <c r="F3668" s="3" t="s">
        <v>385</v>
      </c>
      <c r="G3668" s="3" t="s">
        <v>56</v>
      </c>
      <c r="H3668" s="2" t="s">
        <v>22</v>
      </c>
      <c r="I3668" s="2" t="s">
        <v>7801</v>
      </c>
      <c r="J3668" s="3" t="str">
        <f>HYPERLINK("https://www.boe.es/gazeta/dias/1833/06/01/pdfs/GMD-1833-67.pdf#page=1","Abrir facsímil")</f>
        <v>Abrir facsímil</v>
      </c>
      <c r="K3668" s="3" t="s">
        <v>24</v>
      </c>
    </row>
    <row r="3669" spans="1:11" ht="42" customHeight="1">
      <c r="A3669" s="2" t="s">
        <v>7794</v>
      </c>
      <c r="B3669" s="2" t="s">
        <v>7794</v>
      </c>
      <c r="C3669" s="2" t="s">
        <v>33</v>
      </c>
      <c r="D3669" s="2" t="s">
        <v>34</v>
      </c>
      <c r="E3669" s="5" t="s">
        <v>558</v>
      </c>
      <c r="F3669" s="3" t="s">
        <v>559</v>
      </c>
      <c r="G3669" s="3" t="s">
        <v>21</v>
      </c>
      <c r="H3669" s="2" t="s">
        <v>22</v>
      </c>
      <c r="I3669" s="2" t="s">
        <v>7802</v>
      </c>
      <c r="J3669" s="3" t="str">
        <f>HYPERLINK("https://www.boe.es/gazeta/dias/1833/07/16/pdfs/GMD-1833-86.pdf#page=4","Abrir facsímil")</f>
        <v>Abrir facsímil</v>
      </c>
      <c r="K3669" s="3" t="s">
        <v>24</v>
      </c>
    </row>
    <row r="3670" spans="1:11" ht="42" customHeight="1">
      <c r="A3670" s="2" t="s">
        <v>7794</v>
      </c>
      <c r="B3670" s="2" t="s">
        <v>7794</v>
      </c>
      <c r="C3670" s="2" t="s">
        <v>207</v>
      </c>
      <c r="D3670" s="2" t="s">
        <v>18</v>
      </c>
      <c r="E3670" s="5" t="s">
        <v>2377</v>
      </c>
      <c r="F3670" s="3" t="s">
        <v>2378</v>
      </c>
      <c r="G3670" s="3" t="s">
        <v>56</v>
      </c>
      <c r="H3670" s="2" t="s">
        <v>22</v>
      </c>
      <c r="I3670" s="2" t="s">
        <v>7803</v>
      </c>
      <c r="J3670" s="3" t="str">
        <f>HYPERLINK("https://www.boe.es/gazeta/dias/1833/07/18/pdfs/GMD-1833-87.pdf#page=1","Abrir facsímil")</f>
        <v>Abrir facsímil</v>
      </c>
      <c r="K3670" s="3" t="s">
        <v>24</v>
      </c>
    </row>
    <row r="3671" spans="1:11" ht="42" customHeight="1">
      <c r="A3671" s="2" t="s">
        <v>7794</v>
      </c>
      <c r="B3671" s="2" t="s">
        <v>7794</v>
      </c>
      <c r="C3671" s="2" t="s">
        <v>33</v>
      </c>
      <c r="D3671" s="2" t="s">
        <v>34</v>
      </c>
      <c r="E3671" s="5" t="s">
        <v>165</v>
      </c>
      <c r="F3671" s="3" t="s">
        <v>166</v>
      </c>
      <c r="G3671" s="3" t="s">
        <v>89</v>
      </c>
      <c r="H3671" s="2" t="s">
        <v>22</v>
      </c>
      <c r="I3671" s="2" t="s">
        <v>7804</v>
      </c>
      <c r="J3671" s="3" t="str">
        <f>HYPERLINK("https://www.boe.es/gazeta/dias/1833/08/15/pdfs/GMD-1833-99.pdf#page=3","Abrir facsímil")</f>
        <v>Abrir facsímil</v>
      </c>
      <c r="K3671" s="3" t="s">
        <v>24</v>
      </c>
    </row>
    <row r="3672" spans="1:11" ht="42" customHeight="1">
      <c r="A3672" s="2" t="s">
        <v>7794</v>
      </c>
      <c r="B3672" s="2" t="s">
        <v>7794</v>
      </c>
      <c r="C3672" s="2" t="s">
        <v>26</v>
      </c>
      <c r="D3672" s="2" t="s">
        <v>18</v>
      </c>
      <c r="E3672" s="5" t="s">
        <v>478</v>
      </c>
      <c r="F3672" s="3" t="s">
        <v>479</v>
      </c>
      <c r="G3672" s="3" t="s">
        <v>37</v>
      </c>
      <c r="H3672" s="2" t="s">
        <v>22</v>
      </c>
      <c r="I3672" s="2" t="s">
        <v>7805</v>
      </c>
      <c r="J3672" s="3" t="str">
        <f>HYPERLINK("https://www.boe.es/gazeta/dias/1833/10/19/pdfs/GMD-1833-129.pdf#page=2","Abrir facsímil")</f>
        <v>Abrir facsímil</v>
      </c>
      <c r="K3672" s="3" t="s">
        <v>24</v>
      </c>
    </row>
    <row r="3673" spans="1:11" ht="42" customHeight="1">
      <c r="A3673" s="2" t="s">
        <v>7794</v>
      </c>
      <c r="B3673" s="2" t="s">
        <v>7794</v>
      </c>
      <c r="C3673" s="2" t="s">
        <v>33</v>
      </c>
      <c r="D3673" s="2" t="s">
        <v>34</v>
      </c>
      <c r="E3673" s="5" t="s">
        <v>1079</v>
      </c>
      <c r="F3673" s="3" t="s">
        <v>1080</v>
      </c>
      <c r="G3673" s="3" t="s">
        <v>56</v>
      </c>
      <c r="H3673" s="2" t="s">
        <v>22</v>
      </c>
      <c r="I3673" s="2" t="s">
        <v>7806</v>
      </c>
      <c r="J3673" s="3" t="str">
        <f>HYPERLINK("https://www.boe.es/gazeta/dias/1833/11/12/pdfs/GMD-1833-141.pdf#page=1","Abrir facsímil")</f>
        <v>Abrir facsímil</v>
      </c>
      <c r="K3673" s="3" t="s">
        <v>24</v>
      </c>
    </row>
    <row r="3674" spans="1:11" ht="42" customHeight="1">
      <c r="A3674" s="2" t="s">
        <v>7807</v>
      </c>
      <c r="B3674" s="2" t="s">
        <v>7808</v>
      </c>
      <c r="C3674" s="2" t="s">
        <v>33</v>
      </c>
      <c r="D3674" s="2" t="s">
        <v>34</v>
      </c>
      <c r="E3674" s="5" t="s">
        <v>551</v>
      </c>
      <c r="F3674" s="3" t="s">
        <v>552</v>
      </c>
      <c r="G3674" s="3" t="s">
        <v>89</v>
      </c>
      <c r="H3674" s="2" t="s">
        <v>22</v>
      </c>
      <c r="I3674" s="2" t="s">
        <v>7809</v>
      </c>
      <c r="J3674" s="3" t="str">
        <f>HYPERLINK("https://www.boe.es/gazeta/dias/1833/06/27/pdfs/GMD-1833-78.pdf#page=3","Abrir facsímil")</f>
        <v>Abrir facsímil</v>
      </c>
      <c r="K3674" s="3" t="s">
        <v>24</v>
      </c>
    </row>
    <row r="3675" spans="1:11" ht="42" customHeight="1">
      <c r="A3675" s="2" t="s">
        <v>7810</v>
      </c>
      <c r="B3675" s="2" t="s">
        <v>7811</v>
      </c>
      <c r="C3675" s="2" t="s">
        <v>33</v>
      </c>
      <c r="D3675" s="2" t="s">
        <v>34</v>
      </c>
      <c r="E3675" s="5" t="s">
        <v>1649</v>
      </c>
      <c r="F3675" s="3" t="s">
        <v>1650</v>
      </c>
      <c r="G3675" s="3" t="s">
        <v>56</v>
      </c>
      <c r="H3675" s="2" t="s">
        <v>22</v>
      </c>
      <c r="I3675" s="2" t="s">
        <v>7812</v>
      </c>
      <c r="J3675" s="3" t="str">
        <f>HYPERLINK("https://www.boe.es/gazeta/dias/1833/02/02/pdfs/GMD-1833-15.pdf#page=1","Abrir facsímil")</f>
        <v>Abrir facsímil</v>
      </c>
      <c r="K3675" s="3" t="s">
        <v>24</v>
      </c>
    </row>
    <row r="3676" spans="1:11" ht="42" customHeight="1">
      <c r="A3676" s="2" t="s">
        <v>7813</v>
      </c>
      <c r="B3676" s="2" t="s">
        <v>7814</v>
      </c>
      <c r="C3676" s="2" t="s">
        <v>33</v>
      </c>
      <c r="D3676" s="2" t="s">
        <v>34</v>
      </c>
      <c r="E3676" s="5" t="s">
        <v>566</v>
      </c>
      <c r="F3676" s="3" t="s">
        <v>567</v>
      </c>
      <c r="G3676" s="3" t="s">
        <v>21</v>
      </c>
      <c r="H3676" s="2" t="s">
        <v>22</v>
      </c>
      <c r="I3676" s="2" t="s">
        <v>7815</v>
      </c>
      <c r="J3676" s="3" t="str">
        <f>HYPERLINK("https://www.boe.es/gazeta/dias/1833/07/30/pdfs/GMD-1833-92.pdf#page=4","Abrir facsímil")</f>
        <v>Abrir facsímil</v>
      </c>
      <c r="K3676" s="3" t="s">
        <v>24</v>
      </c>
    </row>
    <row r="3677" spans="1:11" ht="42" customHeight="1">
      <c r="A3677" s="2" t="s">
        <v>7816</v>
      </c>
      <c r="B3677" s="2" t="s">
        <v>7817</v>
      </c>
      <c r="C3677" s="2" t="s">
        <v>33</v>
      </c>
      <c r="D3677" s="2" t="s">
        <v>34</v>
      </c>
      <c r="E3677" s="5" t="s">
        <v>647</v>
      </c>
      <c r="F3677" s="3" t="s">
        <v>648</v>
      </c>
      <c r="G3677" s="3" t="s">
        <v>56</v>
      </c>
      <c r="H3677" s="2" t="s">
        <v>22</v>
      </c>
      <c r="I3677" s="2" t="s">
        <v>7818</v>
      </c>
      <c r="J3677" s="3" t="str">
        <f>HYPERLINK("https://www.boe.es/gazeta/dias/1833/03/26/pdfs/GMD-1833-37.pdf#page=1","Abrir facsímil")</f>
        <v>Abrir facsímil</v>
      </c>
      <c r="K3677" s="3" t="s">
        <v>24</v>
      </c>
    </row>
    <row r="3678" spans="1:11" ht="42" customHeight="1">
      <c r="A3678" s="2" t="s">
        <v>7816</v>
      </c>
      <c r="B3678" s="2" t="s">
        <v>7817</v>
      </c>
      <c r="C3678" s="2" t="s">
        <v>33</v>
      </c>
      <c r="D3678" s="2" t="s">
        <v>34</v>
      </c>
      <c r="E3678" s="5" t="s">
        <v>1138</v>
      </c>
      <c r="F3678" s="3" t="s">
        <v>1139</v>
      </c>
      <c r="G3678" s="3" t="s">
        <v>56</v>
      </c>
      <c r="H3678" s="2" t="s">
        <v>22</v>
      </c>
      <c r="I3678" s="2" t="s">
        <v>7819</v>
      </c>
      <c r="J3678" s="3" t="str">
        <f>HYPERLINK("https://www.boe.es/gazeta/dias/1833/10/26/pdfs/GMD-1833-132.pdf#page=1","Abrir facsímil")</f>
        <v>Abrir facsímil</v>
      </c>
      <c r="K3678" s="3" t="s">
        <v>24</v>
      </c>
    </row>
    <row r="3679" spans="1:11" ht="42" customHeight="1">
      <c r="A3679" s="2" t="s">
        <v>7820</v>
      </c>
      <c r="B3679" s="2" t="s">
        <v>7820</v>
      </c>
      <c r="C3679" s="2" t="s">
        <v>122</v>
      </c>
      <c r="D3679" s="2" t="s">
        <v>18</v>
      </c>
      <c r="E3679" s="5" t="s">
        <v>54</v>
      </c>
      <c r="F3679" s="3" t="s">
        <v>55</v>
      </c>
      <c r="G3679" s="3" t="s">
        <v>56</v>
      </c>
      <c r="H3679" s="2" t="s">
        <v>22</v>
      </c>
      <c r="I3679" s="2" t="s">
        <v>7821</v>
      </c>
      <c r="J3679" s="3" t="str">
        <f>HYPERLINK("https://www.boe.es/gazeta/dias/1833/05/11/pdfs/GMD-1833-58.pdf#page=1","Abrir facsímil")</f>
        <v>Abrir facsímil</v>
      </c>
      <c r="K3679" s="3" t="s">
        <v>24</v>
      </c>
    </row>
    <row r="3680" spans="1:11" ht="42" customHeight="1">
      <c r="A3680" s="2" t="s">
        <v>7822</v>
      </c>
      <c r="B3680" s="2" t="s">
        <v>7823</v>
      </c>
      <c r="C3680" s="2" t="s">
        <v>49</v>
      </c>
      <c r="D3680" s="2" t="s">
        <v>50</v>
      </c>
      <c r="E3680" s="5" t="s">
        <v>485</v>
      </c>
      <c r="F3680" s="3" t="s">
        <v>486</v>
      </c>
      <c r="G3680" s="3" t="s">
        <v>1708</v>
      </c>
      <c r="H3680" s="2" t="s">
        <v>22</v>
      </c>
      <c r="I3680" s="2" t="s">
        <v>7824</v>
      </c>
      <c r="J3680" s="3" t="str">
        <f>HYPERLINK("https://www.boe.es/gazeta/dias/1833/12/19/pdfs/GMD-1833-162.pdf#page=2","Abrir facsímil")</f>
        <v>Abrir facsímil</v>
      </c>
      <c r="K3680" s="3" t="s">
        <v>24</v>
      </c>
    </row>
    <row r="3681" spans="1:11" ht="42" customHeight="1">
      <c r="A3681" s="2" t="s">
        <v>7825</v>
      </c>
      <c r="B3681" s="2" t="s">
        <v>7825</v>
      </c>
      <c r="C3681" s="2" t="s">
        <v>122</v>
      </c>
      <c r="D3681" s="2" t="s">
        <v>18</v>
      </c>
      <c r="E3681" s="5" t="s">
        <v>830</v>
      </c>
      <c r="F3681" s="3" t="s">
        <v>831</v>
      </c>
      <c r="G3681" s="3" t="s">
        <v>56</v>
      </c>
      <c r="H3681" s="2" t="s">
        <v>22</v>
      </c>
      <c r="I3681" s="2" t="s">
        <v>7826</v>
      </c>
      <c r="J3681" s="3" t="str">
        <f>HYPERLINK("https://www.boe.es/gazeta/dias/1833/02/16/pdfs/GMD-1833-21.pdf#page=1","Abrir facsímil")</f>
        <v>Abrir facsímil</v>
      </c>
      <c r="K3681" s="3" t="s">
        <v>24</v>
      </c>
    </row>
    <row r="3682" spans="1:11" ht="42" customHeight="1">
      <c r="A3682" s="2" t="s">
        <v>7827</v>
      </c>
      <c r="B3682" s="2" t="s">
        <v>7827</v>
      </c>
      <c r="C3682" s="2" t="s">
        <v>33</v>
      </c>
      <c r="D3682" s="2" t="s">
        <v>34</v>
      </c>
      <c r="E3682" s="5" t="s">
        <v>125</v>
      </c>
      <c r="F3682" s="3" t="s">
        <v>126</v>
      </c>
      <c r="G3682" s="3" t="s">
        <v>127</v>
      </c>
      <c r="H3682" s="2" t="s">
        <v>22</v>
      </c>
      <c r="I3682" s="2" t="s">
        <v>7828</v>
      </c>
      <c r="J3682" s="3" t="str">
        <f>HYPERLINK("https://www.boe.es/gazeta/dias/1833/08/29/pdfs/GMD-1833-105.pdf#page=5","Abrir facsímil")</f>
        <v>Abrir facsímil</v>
      </c>
      <c r="K3682" s="3" t="s">
        <v>24</v>
      </c>
    </row>
    <row r="3683" spans="1:11" ht="42" customHeight="1">
      <c r="A3683" s="2" t="s">
        <v>7829</v>
      </c>
      <c r="B3683" s="2" t="s">
        <v>7829</v>
      </c>
      <c r="C3683" s="2" t="s">
        <v>26</v>
      </c>
      <c r="D3683" s="2" t="s">
        <v>18</v>
      </c>
      <c r="E3683" s="5" t="s">
        <v>780</v>
      </c>
      <c r="F3683" s="3" t="s">
        <v>781</v>
      </c>
      <c r="G3683" s="3" t="s">
        <v>127</v>
      </c>
      <c r="H3683" s="2" t="s">
        <v>22</v>
      </c>
      <c r="I3683" s="2" t="s">
        <v>7830</v>
      </c>
      <c r="J3683" s="3" t="str">
        <f>HYPERLINK("https://www.boe.es/gazeta/dias/1833/03/07/pdfs/GMD-1833-29.pdf#page=5","Abrir facsímil")</f>
        <v>Abrir facsímil</v>
      </c>
      <c r="K3683" s="3" t="s">
        <v>24</v>
      </c>
    </row>
    <row r="3684" spans="1:11" ht="42" customHeight="1">
      <c r="A3684" s="2" t="s">
        <v>7831</v>
      </c>
      <c r="B3684" s="2" t="s">
        <v>7831</v>
      </c>
      <c r="C3684" s="2" t="s">
        <v>49</v>
      </c>
      <c r="D3684" s="2" t="s">
        <v>50</v>
      </c>
      <c r="E3684" s="5" t="s">
        <v>186</v>
      </c>
      <c r="F3684" s="3" t="s">
        <v>187</v>
      </c>
      <c r="G3684" s="3" t="s">
        <v>56</v>
      </c>
      <c r="H3684" s="2" t="s">
        <v>22</v>
      </c>
      <c r="I3684" s="2" t="s">
        <v>7832</v>
      </c>
      <c r="J3684" s="3" t="str">
        <f>HYPERLINK("https://www.boe.es/gazeta/dias/1833/07/02/pdfs/GMD-1833-80.pdf#page=1","Abrir facsímil")</f>
        <v>Abrir facsímil</v>
      </c>
      <c r="K3684" s="3" t="s">
        <v>24</v>
      </c>
    </row>
    <row r="3685" spans="1:11" ht="42" customHeight="1">
      <c r="A3685" s="2" t="s">
        <v>7833</v>
      </c>
      <c r="B3685" s="2" t="s">
        <v>7834</v>
      </c>
      <c r="C3685" s="2" t="s">
        <v>33</v>
      </c>
      <c r="D3685" s="2" t="s">
        <v>34</v>
      </c>
      <c r="E3685" s="5" t="s">
        <v>19</v>
      </c>
      <c r="F3685" s="3" t="s">
        <v>20</v>
      </c>
      <c r="G3685" s="3" t="s">
        <v>37</v>
      </c>
      <c r="H3685" s="2" t="s">
        <v>22</v>
      </c>
      <c r="I3685" s="2" t="s">
        <v>7835</v>
      </c>
      <c r="J3685" s="3" t="str">
        <f>HYPERLINK("https://www.boe.es/gazeta/dias/1833/09/07/pdfs/GMD-1833-109.pdf#page=2","Abrir facsímil")</f>
        <v>Abrir facsímil</v>
      </c>
      <c r="K3685" s="3" t="s">
        <v>24</v>
      </c>
    </row>
    <row r="3686" spans="1:11" ht="42" customHeight="1">
      <c r="A3686" s="2" t="s">
        <v>7836</v>
      </c>
      <c r="B3686" s="2" t="s">
        <v>7837</v>
      </c>
      <c r="C3686" s="2" t="s">
        <v>131</v>
      </c>
      <c r="D3686" s="2" t="s">
        <v>18</v>
      </c>
      <c r="E3686" s="5" t="s">
        <v>1165</v>
      </c>
      <c r="F3686" s="3" t="s">
        <v>1166</v>
      </c>
      <c r="G3686" s="3" t="s">
        <v>37</v>
      </c>
      <c r="H3686" s="2" t="s">
        <v>22</v>
      </c>
      <c r="I3686" s="2" t="s">
        <v>7838</v>
      </c>
      <c r="J3686" s="3" t="str">
        <f>HYPERLINK("https://www.boe.es/gazeta/dias/1833/09/12/pdfs/GMD-1833-111.pdf#page=2","Abrir facsímil")</f>
        <v>Abrir facsímil</v>
      </c>
      <c r="K3686" s="3" t="s">
        <v>24</v>
      </c>
    </row>
    <row r="3687" spans="1:11" ht="42" customHeight="1">
      <c r="A3687" s="2" t="s">
        <v>7836</v>
      </c>
      <c r="B3687" s="2" t="s">
        <v>7837</v>
      </c>
      <c r="C3687" s="2" t="s">
        <v>33</v>
      </c>
      <c r="D3687" s="2" t="s">
        <v>34</v>
      </c>
      <c r="E3687" s="5" t="s">
        <v>170</v>
      </c>
      <c r="F3687" s="3" t="s">
        <v>171</v>
      </c>
      <c r="G3687" s="3" t="s">
        <v>37</v>
      </c>
      <c r="H3687" s="2" t="s">
        <v>22</v>
      </c>
      <c r="I3687" s="2" t="s">
        <v>7839</v>
      </c>
      <c r="J3687" s="3" t="str">
        <f>HYPERLINK("https://www.boe.es/gazeta/dias/1833/09/26/pdfs/GMD-1833-117.pdf#page=2","Abrir facsímil")</f>
        <v>Abrir facsímil</v>
      </c>
      <c r="K3687" s="3" t="s">
        <v>24</v>
      </c>
    </row>
    <row r="3688" spans="1:11" ht="42" customHeight="1">
      <c r="A3688" s="2" t="s">
        <v>7840</v>
      </c>
      <c r="B3688" s="2" t="s">
        <v>7841</v>
      </c>
      <c r="C3688" s="2" t="s">
        <v>49</v>
      </c>
      <c r="D3688" s="2" t="s">
        <v>50</v>
      </c>
      <c r="E3688" s="5" t="s">
        <v>165</v>
      </c>
      <c r="F3688" s="3" t="s">
        <v>166</v>
      </c>
      <c r="G3688" s="3" t="s">
        <v>37</v>
      </c>
      <c r="H3688" s="2" t="s">
        <v>22</v>
      </c>
      <c r="I3688" s="2" t="s">
        <v>7842</v>
      </c>
      <c r="J3688" s="3" t="str">
        <f>HYPERLINK("https://www.boe.es/gazeta/dias/1833/08/15/pdfs/GMD-1833-99.pdf#page=2","Abrir facsímil")</f>
        <v>Abrir facsímil</v>
      </c>
      <c r="K3688" s="3" t="s">
        <v>24</v>
      </c>
    </row>
    <row r="3689" spans="1:11" ht="42" customHeight="1">
      <c r="A3689" s="2" t="s">
        <v>7843</v>
      </c>
      <c r="B3689" s="2" t="s">
        <v>7844</v>
      </c>
      <c r="C3689" s="2" t="s">
        <v>33</v>
      </c>
      <c r="D3689" s="2" t="s">
        <v>34</v>
      </c>
      <c r="E3689" s="5" t="s">
        <v>584</v>
      </c>
      <c r="F3689" s="3" t="s">
        <v>585</v>
      </c>
      <c r="G3689" s="3" t="s">
        <v>37</v>
      </c>
      <c r="H3689" s="2" t="s">
        <v>22</v>
      </c>
      <c r="I3689" s="2" t="s">
        <v>7845</v>
      </c>
      <c r="J3689" s="3" t="str">
        <f>HYPERLINK("https://www.boe.es/gazeta/dias/1833/08/31/pdfs/GMD-1833-106.pdf#page=2","Abrir facsímil")</f>
        <v>Abrir facsímil</v>
      </c>
      <c r="K3689" s="3" t="s">
        <v>24</v>
      </c>
    </row>
    <row r="3690" spans="1:11" ht="42" customHeight="1">
      <c r="A3690" s="2" t="s">
        <v>7846</v>
      </c>
      <c r="B3690" s="2" t="s">
        <v>7847</v>
      </c>
      <c r="C3690" s="2" t="s">
        <v>33</v>
      </c>
      <c r="D3690" s="2" t="s">
        <v>34</v>
      </c>
      <c r="E3690" s="5" t="s">
        <v>145</v>
      </c>
      <c r="F3690" s="3" t="s">
        <v>146</v>
      </c>
      <c r="G3690" s="3" t="s">
        <v>56</v>
      </c>
      <c r="H3690" s="2" t="s">
        <v>22</v>
      </c>
      <c r="I3690" s="2" t="s">
        <v>7848</v>
      </c>
      <c r="J3690" s="3" t="str">
        <f>HYPERLINK("https://www.boe.es/gazeta/dias/1833/06/25/pdfs/GMD-1833-77.pdf#page=1","Abrir facsímil")</f>
        <v>Abrir facsímil</v>
      </c>
      <c r="K3690" s="3" t="s">
        <v>24</v>
      </c>
    </row>
    <row r="3691" spans="1:11" ht="42" customHeight="1">
      <c r="A3691" s="2" t="s">
        <v>7849</v>
      </c>
      <c r="B3691" s="2" t="s">
        <v>7850</v>
      </c>
      <c r="C3691" s="2" t="s">
        <v>33</v>
      </c>
      <c r="D3691" s="2" t="s">
        <v>34</v>
      </c>
      <c r="E3691" s="5" t="s">
        <v>752</v>
      </c>
      <c r="F3691" s="3" t="s">
        <v>753</v>
      </c>
      <c r="G3691" s="3" t="s">
        <v>21</v>
      </c>
      <c r="H3691" s="2" t="s">
        <v>22</v>
      </c>
      <c r="I3691" s="2" t="s">
        <v>7851</v>
      </c>
      <c r="J3691" s="3" t="str">
        <f>HYPERLINK("https://www.boe.es/gazeta/dias/1833/10/10/pdfs/GMD-1833-124.pdf#page=4","Abrir facsímil")</f>
        <v>Abrir facsímil</v>
      </c>
      <c r="K3691" s="3" t="s">
        <v>24</v>
      </c>
    </row>
    <row r="3692" spans="1:11" ht="42" customHeight="1">
      <c r="A3692" s="2" t="s">
        <v>7852</v>
      </c>
      <c r="B3692" s="2" t="s">
        <v>7853</v>
      </c>
      <c r="C3692" s="2" t="s">
        <v>49</v>
      </c>
      <c r="D3692" s="2" t="s">
        <v>50</v>
      </c>
      <c r="E3692" s="5" t="s">
        <v>927</v>
      </c>
      <c r="F3692" s="3" t="s">
        <v>928</v>
      </c>
      <c r="G3692" s="3" t="s">
        <v>21</v>
      </c>
      <c r="H3692" s="2" t="s">
        <v>22</v>
      </c>
      <c r="I3692" s="2" t="s">
        <v>7854</v>
      </c>
      <c r="J3692" s="3" t="str">
        <f>HYPERLINK("https://www.boe.es/gazeta/dias/1833/10/01/pdfs/GMD-1833-120.pdf#page=4","Abrir facsímil")</f>
        <v>Abrir facsímil</v>
      </c>
      <c r="K3692" s="3" t="s">
        <v>24</v>
      </c>
    </row>
    <row r="3693" spans="1:11" ht="42" customHeight="1">
      <c r="A3693" s="2" t="s">
        <v>7855</v>
      </c>
      <c r="B3693" s="2" t="s">
        <v>7856</v>
      </c>
      <c r="C3693" s="2" t="s">
        <v>49</v>
      </c>
      <c r="D3693" s="2" t="s">
        <v>50</v>
      </c>
      <c r="E3693" s="5" t="s">
        <v>352</v>
      </c>
      <c r="F3693" s="3" t="s">
        <v>353</v>
      </c>
      <c r="G3693" s="3" t="s">
        <v>21</v>
      </c>
      <c r="H3693" s="2" t="s">
        <v>22</v>
      </c>
      <c r="I3693" s="2" t="s">
        <v>7857</v>
      </c>
      <c r="J3693" s="3" t="str">
        <f>HYPERLINK("https://www.boe.es/gazeta/dias/1833/07/13/pdfs/GMD-1833-85.pdf#page=4","Abrir facsímil")</f>
        <v>Abrir facsímil</v>
      </c>
      <c r="K3693" s="3" t="s">
        <v>24</v>
      </c>
    </row>
    <row r="3694" spans="1:11" ht="42" customHeight="1">
      <c r="A3694" s="2" t="s">
        <v>7858</v>
      </c>
      <c r="B3694" s="2" t="s">
        <v>7859</v>
      </c>
      <c r="C3694" s="2" t="s">
        <v>33</v>
      </c>
      <c r="D3694" s="2" t="s">
        <v>34</v>
      </c>
      <c r="E3694" s="5" t="s">
        <v>470</v>
      </c>
      <c r="F3694" s="3" t="s">
        <v>471</v>
      </c>
      <c r="G3694" s="3" t="s">
        <v>45</v>
      </c>
      <c r="H3694" s="2" t="s">
        <v>22</v>
      </c>
      <c r="I3694" s="2" t="s">
        <v>7860</v>
      </c>
      <c r="J3694" s="3" t="str">
        <f>HYPERLINK("https://www.boe.es/gazeta/dias/1833/12/28/pdfs/GMD-1833-166.pdf#page=6","Abrir facsímil")</f>
        <v>Abrir facsímil</v>
      </c>
      <c r="K3694" s="3" t="s">
        <v>24</v>
      </c>
    </row>
    <row r="3695" spans="1:11" ht="42" customHeight="1">
      <c r="A3695" s="2" t="s">
        <v>7861</v>
      </c>
      <c r="B3695" s="2" t="s">
        <v>7862</v>
      </c>
      <c r="C3695" s="2" t="s">
        <v>26</v>
      </c>
      <c r="D3695" s="2" t="s">
        <v>18</v>
      </c>
      <c r="E3695" s="5" t="s">
        <v>266</v>
      </c>
      <c r="F3695" s="3" t="s">
        <v>267</v>
      </c>
      <c r="G3695" s="3" t="s">
        <v>56</v>
      </c>
      <c r="H3695" s="2" t="s">
        <v>22</v>
      </c>
      <c r="I3695" s="2" t="s">
        <v>7863</v>
      </c>
      <c r="J3695" s="3" t="str">
        <f>HYPERLINK("https://www.boe.es/gazeta/dias/1833/10/05/pdfs/GMD-1833-122.pdf#page=1","Abrir facsímil")</f>
        <v>Abrir facsímil</v>
      </c>
      <c r="K3695" s="3" t="s">
        <v>24</v>
      </c>
    </row>
    <row r="3696" spans="1:11" ht="42" customHeight="1">
      <c r="A3696" s="2" t="s">
        <v>7864</v>
      </c>
      <c r="B3696" s="2" t="s">
        <v>7865</v>
      </c>
      <c r="C3696" s="2" t="s">
        <v>33</v>
      </c>
      <c r="D3696" s="2" t="s">
        <v>34</v>
      </c>
      <c r="E3696" s="5" t="s">
        <v>155</v>
      </c>
      <c r="F3696" s="3" t="s">
        <v>156</v>
      </c>
      <c r="G3696" s="3" t="s">
        <v>21</v>
      </c>
      <c r="H3696" s="2" t="s">
        <v>22</v>
      </c>
      <c r="I3696" s="2" t="s">
        <v>7866</v>
      </c>
      <c r="J3696" s="3" t="str">
        <f>HYPERLINK("https://www.boe.es/gazeta/dias/1833/08/01/pdfs/GMD-1833-93.pdf#page=4","Abrir facsímil")</f>
        <v>Abrir facsímil</v>
      </c>
      <c r="K3696" s="3" t="s">
        <v>24</v>
      </c>
    </row>
    <row r="3697" spans="1:11" ht="42" customHeight="1">
      <c r="A3697" s="2" t="s">
        <v>7867</v>
      </c>
      <c r="B3697" s="2" t="s">
        <v>7868</v>
      </c>
      <c r="C3697" s="2" t="s">
        <v>297</v>
      </c>
      <c r="D3697" s="2" t="s">
        <v>18</v>
      </c>
      <c r="E3697" s="5" t="s">
        <v>137</v>
      </c>
      <c r="F3697" s="3" t="s">
        <v>138</v>
      </c>
      <c r="G3697" s="3" t="s">
        <v>21</v>
      </c>
      <c r="H3697" s="2" t="s">
        <v>38</v>
      </c>
      <c r="I3697" s="2" t="s">
        <v>7869</v>
      </c>
      <c r="J3697" s="3" t="str">
        <f>HYPERLINK("https://www.boe.es/gazeta/dias/1833/03/12/pdfs/GMD-1833-31.pdf#page=4","Abrir facsímil")</f>
        <v>Abrir facsímil</v>
      </c>
      <c r="K3697" s="3" t="s">
        <v>40</v>
      </c>
    </row>
    <row r="3698" spans="1:11" ht="42" customHeight="1">
      <c r="A3698" s="2" t="s">
        <v>7870</v>
      </c>
      <c r="B3698" s="2" t="s">
        <v>7871</v>
      </c>
      <c r="C3698" s="2" t="s">
        <v>33</v>
      </c>
      <c r="D3698" s="2" t="s">
        <v>34</v>
      </c>
      <c r="E3698" s="5" t="s">
        <v>98</v>
      </c>
      <c r="F3698" s="3" t="s">
        <v>99</v>
      </c>
      <c r="G3698" s="3" t="s">
        <v>21</v>
      </c>
      <c r="H3698" s="2" t="s">
        <v>22</v>
      </c>
      <c r="I3698" s="2" t="s">
        <v>7872</v>
      </c>
      <c r="J3698" s="3" t="str">
        <f>HYPERLINK("https://www.boe.es/gazeta/dias/1833/07/04/pdfs/GMD-1833-81.pdf#page=4","Abrir facsímil")</f>
        <v>Abrir facsímil</v>
      </c>
      <c r="K3698" s="3" t="s">
        <v>24</v>
      </c>
    </row>
    <row r="3699" spans="1:11" ht="42" customHeight="1">
      <c r="A3699" s="2" t="s">
        <v>7873</v>
      </c>
      <c r="B3699" s="2" t="s">
        <v>7873</v>
      </c>
      <c r="C3699" s="2" t="s">
        <v>33</v>
      </c>
      <c r="D3699" s="2" t="s">
        <v>34</v>
      </c>
      <c r="E3699" s="5" t="s">
        <v>990</v>
      </c>
      <c r="F3699" s="3" t="s">
        <v>991</v>
      </c>
      <c r="G3699" s="3" t="s">
        <v>21</v>
      </c>
      <c r="H3699" s="2" t="s">
        <v>22</v>
      </c>
      <c r="I3699" s="2" t="s">
        <v>7874</v>
      </c>
      <c r="J3699" s="3" t="str">
        <f>HYPERLINK("https://www.boe.es/gazeta/dias/1833/05/02/pdfs/GMD-1833-54.pdf#page=4","Abrir facsímil")</f>
        <v>Abrir facsímil</v>
      </c>
      <c r="K3699" s="3" t="s">
        <v>24</v>
      </c>
    </row>
    <row r="3700" spans="1:11" ht="42" customHeight="1">
      <c r="A3700" s="2" t="s">
        <v>7875</v>
      </c>
      <c r="B3700" s="2" t="s">
        <v>7875</v>
      </c>
      <c r="C3700" s="2" t="s">
        <v>297</v>
      </c>
      <c r="D3700" s="2" t="s">
        <v>18</v>
      </c>
      <c r="E3700" s="5" t="s">
        <v>19</v>
      </c>
      <c r="F3700" s="3" t="s">
        <v>20</v>
      </c>
      <c r="G3700" s="3" t="s">
        <v>37</v>
      </c>
      <c r="H3700" s="2" t="s">
        <v>22</v>
      </c>
      <c r="I3700" s="2" t="s">
        <v>7876</v>
      </c>
      <c r="J3700" s="3" t="str">
        <f>HYPERLINK("https://www.boe.es/gazeta/dias/1833/09/07/pdfs/GMD-1833-109.pdf#page=2","Abrir facsímil")</f>
        <v>Abrir facsímil</v>
      </c>
      <c r="K3700" s="3" t="s">
        <v>24</v>
      </c>
    </row>
    <row r="3701" spans="1:11" ht="42" customHeight="1">
      <c r="A3701" s="2" t="s">
        <v>7877</v>
      </c>
      <c r="B3701" s="2" t="s">
        <v>7878</v>
      </c>
      <c r="C3701" s="2" t="s">
        <v>26</v>
      </c>
      <c r="D3701" s="2" t="s">
        <v>18</v>
      </c>
      <c r="E3701" s="5" t="s">
        <v>324</v>
      </c>
      <c r="F3701" s="3" t="s">
        <v>325</v>
      </c>
      <c r="G3701" s="3" t="s">
        <v>89</v>
      </c>
      <c r="H3701" s="2" t="s">
        <v>22</v>
      </c>
      <c r="I3701" s="2" t="s">
        <v>7879</v>
      </c>
      <c r="J3701" s="3" t="str">
        <f>HYPERLINK("https://www.boe.es/gazeta/dias/1833/11/14/pdfs/GMD-1833-142.pdf#page=3","Abrir facsímil")</f>
        <v>Abrir facsímil</v>
      </c>
      <c r="K3701" s="3" t="s">
        <v>24</v>
      </c>
    </row>
    <row r="3702" spans="1:11" ht="42" customHeight="1">
      <c r="A3702" s="2" t="s">
        <v>7880</v>
      </c>
      <c r="B3702" s="2" t="s">
        <v>7880</v>
      </c>
      <c r="C3702" s="2" t="s">
        <v>33</v>
      </c>
      <c r="D3702" s="2" t="s">
        <v>34</v>
      </c>
      <c r="E3702" s="5" t="s">
        <v>927</v>
      </c>
      <c r="F3702" s="3" t="s">
        <v>928</v>
      </c>
      <c r="G3702" s="3" t="s">
        <v>5668</v>
      </c>
      <c r="H3702" s="2" t="s">
        <v>22</v>
      </c>
      <c r="I3702" s="2" t="s">
        <v>7881</v>
      </c>
      <c r="J3702" s="3" t="str">
        <f>HYPERLINK("https://www.boe.es/gazeta/dias/1833/10/01/pdfs/GMD-1833-120.pdf#page=2","Abrir facsímil")</f>
        <v>Abrir facsímil</v>
      </c>
      <c r="K3702" s="3" t="s">
        <v>24</v>
      </c>
    </row>
    <row r="3703" spans="1:11" ht="42" customHeight="1">
      <c r="A3703" s="2" t="s">
        <v>7882</v>
      </c>
      <c r="B3703" s="2" t="s">
        <v>7883</v>
      </c>
      <c r="C3703" s="2" t="s">
        <v>33</v>
      </c>
      <c r="D3703" s="2" t="s">
        <v>34</v>
      </c>
      <c r="E3703" s="5" t="s">
        <v>958</v>
      </c>
      <c r="F3703" s="3" t="s">
        <v>959</v>
      </c>
      <c r="G3703" s="3" t="s">
        <v>960</v>
      </c>
      <c r="H3703" s="2" t="s">
        <v>22</v>
      </c>
      <c r="I3703" s="2" t="s">
        <v>7884</v>
      </c>
      <c r="J3703" s="3" t="str">
        <f>HYPERLINK("https://www.boe.es/gazeta/dias/1833/12/03/pdfs/GMD-1833-154.pdf#page=4","Abrir facsímil")</f>
        <v>Abrir facsímil</v>
      </c>
      <c r="K3703" s="3" t="s">
        <v>24</v>
      </c>
    </row>
    <row r="3704" spans="1:11" ht="42" customHeight="1">
      <c r="A3704" s="2" t="s">
        <v>7885</v>
      </c>
      <c r="B3704" s="2" t="s">
        <v>7885</v>
      </c>
      <c r="C3704" s="2" t="s">
        <v>33</v>
      </c>
      <c r="D3704" s="2" t="s">
        <v>34</v>
      </c>
      <c r="E3704" s="5" t="s">
        <v>671</v>
      </c>
      <c r="F3704" s="3" t="s">
        <v>672</v>
      </c>
      <c r="G3704" s="3" t="s">
        <v>45</v>
      </c>
      <c r="H3704" s="2" t="s">
        <v>22</v>
      </c>
      <c r="I3704" s="2" t="s">
        <v>7886</v>
      </c>
      <c r="J3704" s="3" t="str">
        <f>HYPERLINK("https://www.boe.es/gazeta/dias/1833/11/28/pdfs/GMD-1833-151.pdf#page=6","Abrir facsímil")</f>
        <v>Abrir facsímil</v>
      </c>
      <c r="K3704" s="3" t="s">
        <v>24</v>
      </c>
    </row>
    <row r="3705" spans="1:11" ht="42" customHeight="1">
      <c r="A3705" s="2" t="s">
        <v>7887</v>
      </c>
      <c r="B3705" s="2" t="s">
        <v>7888</v>
      </c>
      <c r="C3705" s="2" t="s">
        <v>131</v>
      </c>
      <c r="D3705" s="2" t="s">
        <v>18</v>
      </c>
      <c r="E3705" s="5" t="s">
        <v>523</v>
      </c>
      <c r="F3705" s="3" t="s">
        <v>524</v>
      </c>
      <c r="G3705" s="3" t="s">
        <v>21</v>
      </c>
      <c r="H3705" s="2" t="s">
        <v>22</v>
      </c>
      <c r="I3705" s="2" t="s">
        <v>7889</v>
      </c>
      <c r="J3705" s="3" t="str">
        <f>HYPERLINK("https://www.boe.es/gazeta/dias/1833/04/27/pdfs/GMD-1833-52.pdf#page=4","Abrir facsímil")</f>
        <v>Abrir facsímil</v>
      </c>
      <c r="K3705" s="3" t="s">
        <v>24</v>
      </c>
    </row>
    <row r="3706" spans="1:11" ht="42" customHeight="1">
      <c r="A3706" s="2" t="s">
        <v>7890</v>
      </c>
      <c r="B3706" s="2" t="s">
        <v>7890</v>
      </c>
      <c r="C3706" s="2" t="s">
        <v>26</v>
      </c>
      <c r="D3706" s="2" t="s">
        <v>18</v>
      </c>
      <c r="E3706" s="5" t="s">
        <v>940</v>
      </c>
      <c r="F3706" s="3" t="s">
        <v>941</v>
      </c>
      <c r="G3706" s="3" t="s">
        <v>21</v>
      </c>
      <c r="H3706" s="2" t="s">
        <v>22</v>
      </c>
      <c r="I3706" s="2" t="s">
        <v>7891</v>
      </c>
      <c r="J3706" s="3" t="str">
        <f>HYPERLINK("https://www.boe.es/gazeta/dias/1833/04/23/pdfs/GMD-1833-50.pdf#page=4","Abrir facsímil")</f>
        <v>Abrir facsímil</v>
      </c>
      <c r="K3706" s="3" t="s">
        <v>24</v>
      </c>
    </row>
    <row r="3707" spans="1:11" ht="42" customHeight="1">
      <c r="A3707" s="2" t="s">
        <v>7890</v>
      </c>
      <c r="B3707" s="2" t="s">
        <v>7890</v>
      </c>
      <c r="C3707" s="2" t="s">
        <v>26</v>
      </c>
      <c r="D3707" s="2" t="s">
        <v>18</v>
      </c>
      <c r="E3707" s="5" t="s">
        <v>671</v>
      </c>
      <c r="F3707" s="3" t="s">
        <v>672</v>
      </c>
      <c r="G3707" s="3" t="s">
        <v>45</v>
      </c>
      <c r="H3707" s="2" t="s">
        <v>22</v>
      </c>
      <c r="I3707" s="2" t="s">
        <v>7892</v>
      </c>
      <c r="J3707" s="3" t="str">
        <f>HYPERLINK("https://www.boe.es/gazeta/dias/1833/11/28/pdfs/GMD-1833-151.pdf#page=6","Abrir facsímil")</f>
        <v>Abrir facsímil</v>
      </c>
      <c r="K3707" s="3" t="s">
        <v>24</v>
      </c>
    </row>
    <row r="3708" spans="1:11" ht="42" customHeight="1">
      <c r="A3708" s="2" t="s">
        <v>7893</v>
      </c>
      <c r="B3708" s="2" t="s">
        <v>7894</v>
      </c>
      <c r="C3708" s="2" t="s">
        <v>33</v>
      </c>
      <c r="D3708" s="2" t="s">
        <v>191</v>
      </c>
      <c r="E3708" s="5" t="s">
        <v>426</v>
      </c>
      <c r="F3708" s="3" t="s">
        <v>427</v>
      </c>
      <c r="G3708" s="3" t="s">
        <v>56</v>
      </c>
      <c r="H3708" s="2" t="s">
        <v>22</v>
      </c>
      <c r="I3708" s="2" t="s">
        <v>7895</v>
      </c>
      <c r="J3708" s="3" t="str">
        <f>HYPERLINK("https://www.boe.es/gazeta/dias/1833/10/31/pdfs/GMD-1833-136E.pdf#page=1","Abrir facsímil")</f>
        <v>Abrir facsímil</v>
      </c>
      <c r="K3708" s="3" t="s">
        <v>24</v>
      </c>
    </row>
    <row r="3709" spans="1:11" ht="42" customHeight="1">
      <c r="A3709" s="2" t="s">
        <v>7896</v>
      </c>
      <c r="B3709" s="2" t="s">
        <v>7897</v>
      </c>
      <c r="C3709" s="2" t="s">
        <v>33</v>
      </c>
      <c r="D3709" s="2" t="s">
        <v>34</v>
      </c>
      <c r="E3709" s="5" t="s">
        <v>364</v>
      </c>
      <c r="F3709" s="3" t="s">
        <v>365</v>
      </c>
      <c r="G3709" s="3" t="s">
        <v>21</v>
      </c>
      <c r="H3709" s="2" t="s">
        <v>22</v>
      </c>
      <c r="I3709" s="2" t="s">
        <v>7898</v>
      </c>
      <c r="J3709" s="3" t="str">
        <f>HYPERLINK("https://www.boe.es/gazeta/dias/1833/11/07/pdfs/GMD-1833-139.pdf#page=4","Abrir facsímil")</f>
        <v>Abrir facsímil</v>
      </c>
      <c r="K3709" s="3" t="s">
        <v>24</v>
      </c>
    </row>
    <row r="3710" spans="1:11" ht="42" customHeight="1">
      <c r="A3710" s="2" t="s">
        <v>7899</v>
      </c>
      <c r="B3710" s="2" t="s">
        <v>7900</v>
      </c>
      <c r="C3710" s="2" t="s">
        <v>33</v>
      </c>
      <c r="D3710" s="2" t="s">
        <v>34</v>
      </c>
      <c r="E3710" s="5" t="s">
        <v>596</v>
      </c>
      <c r="F3710" s="3" t="s">
        <v>597</v>
      </c>
      <c r="G3710" s="3" t="s">
        <v>56</v>
      </c>
      <c r="H3710" s="2" t="s">
        <v>22</v>
      </c>
      <c r="I3710" s="2" t="s">
        <v>7901</v>
      </c>
      <c r="J3710" s="3" t="str">
        <f>HYPERLINK("https://www.boe.es/gazeta/dias/1833/10/29/pdfs/GMD-1833-134.pdf#page=1","Abrir facsímil")</f>
        <v>Abrir facsímil</v>
      </c>
      <c r="K3710" s="3" t="s">
        <v>24</v>
      </c>
    </row>
    <row r="3711" spans="1:11" ht="42" customHeight="1">
      <c r="A3711" s="2" t="s">
        <v>7902</v>
      </c>
      <c r="B3711" s="2" t="s">
        <v>7903</v>
      </c>
      <c r="C3711" s="2" t="s">
        <v>207</v>
      </c>
      <c r="D3711" s="2" t="s">
        <v>18</v>
      </c>
      <c r="E3711" s="5" t="s">
        <v>421</v>
      </c>
      <c r="F3711" s="3" t="s">
        <v>422</v>
      </c>
      <c r="G3711" s="3" t="s">
        <v>89</v>
      </c>
      <c r="H3711" s="2" t="s">
        <v>22</v>
      </c>
      <c r="I3711" s="2" t="s">
        <v>7904</v>
      </c>
      <c r="J3711" s="3" t="str">
        <f>HYPERLINK("https://www.boe.es/gazeta/dias/1833/12/05/pdfs/GMD-1833-155.pdf#page=3","Abrir facsímil")</f>
        <v>Abrir facsímil</v>
      </c>
      <c r="K3711" s="3" t="s">
        <v>24</v>
      </c>
    </row>
    <row r="3712" spans="1:11" ht="42" customHeight="1">
      <c r="A3712" s="2" t="s">
        <v>7905</v>
      </c>
      <c r="B3712" s="2" t="s">
        <v>7905</v>
      </c>
      <c r="C3712" s="2" t="s">
        <v>33</v>
      </c>
      <c r="D3712" s="2" t="s">
        <v>34</v>
      </c>
      <c r="E3712" s="5" t="s">
        <v>1355</v>
      </c>
      <c r="F3712" s="3" t="s">
        <v>1356</v>
      </c>
      <c r="G3712" s="3" t="s">
        <v>37</v>
      </c>
      <c r="H3712" s="2" t="s">
        <v>22</v>
      </c>
      <c r="I3712" s="2" t="s">
        <v>7906</v>
      </c>
      <c r="J3712" s="3" t="str">
        <f>HYPERLINK("https://www.boe.es/gazeta/dias/1833/01/22/pdfs/GMD-1833-10.pdf#page=2","Abrir facsímil")</f>
        <v>Abrir facsímil</v>
      </c>
      <c r="K3712" s="3" t="s">
        <v>24</v>
      </c>
    </row>
    <row r="3713" spans="1:11" ht="42" customHeight="1">
      <c r="A3713" s="2" t="s">
        <v>7907</v>
      </c>
      <c r="B3713" s="2" t="s">
        <v>7908</v>
      </c>
      <c r="C3713" s="2" t="s">
        <v>49</v>
      </c>
      <c r="D3713" s="2" t="s">
        <v>50</v>
      </c>
      <c r="E3713" s="5" t="s">
        <v>1371</v>
      </c>
      <c r="F3713" s="3" t="s">
        <v>1372</v>
      </c>
      <c r="G3713" s="3" t="s">
        <v>37</v>
      </c>
      <c r="H3713" s="2" t="s">
        <v>22</v>
      </c>
      <c r="I3713" s="2" t="s">
        <v>7909</v>
      </c>
      <c r="J3713" s="3" t="str">
        <f>HYPERLINK("https://www.boe.es/gazeta/dias/1833/10/17/pdfs/GMD-1833-128.pdf#page=2","Abrir facsímil")</f>
        <v>Abrir facsímil</v>
      </c>
      <c r="K3713" s="3" t="s">
        <v>24</v>
      </c>
    </row>
    <row r="3714" spans="1:11" ht="42" customHeight="1">
      <c r="A3714" s="2" t="s">
        <v>7910</v>
      </c>
      <c r="B3714" s="2" t="s">
        <v>7911</v>
      </c>
      <c r="C3714" s="2" t="s">
        <v>17</v>
      </c>
      <c r="D3714" s="2" t="s">
        <v>18</v>
      </c>
      <c r="E3714" s="5" t="s">
        <v>461</v>
      </c>
      <c r="F3714" s="3" t="s">
        <v>462</v>
      </c>
      <c r="G3714" s="3" t="s">
        <v>56</v>
      </c>
      <c r="H3714" s="2" t="s">
        <v>38</v>
      </c>
      <c r="I3714" s="2" t="s">
        <v>7912</v>
      </c>
      <c r="J3714" s="3" t="str">
        <f>HYPERLINK("https://www.boe.es/gazeta/dias/1833/01/26/pdfs/GMD-1833-12.pdf#page=1","Abrir facsímil")</f>
        <v>Abrir facsímil</v>
      </c>
      <c r="K3714" s="3" t="s">
        <v>40</v>
      </c>
    </row>
    <row r="3715" spans="1:11" ht="42" customHeight="1">
      <c r="A3715" s="2" t="s">
        <v>7913</v>
      </c>
      <c r="B3715" s="2" t="s">
        <v>7914</v>
      </c>
      <c r="C3715" s="2" t="s">
        <v>17</v>
      </c>
      <c r="D3715" s="2" t="s">
        <v>18</v>
      </c>
      <c r="E3715" s="5" t="s">
        <v>125</v>
      </c>
      <c r="F3715" s="3" t="s">
        <v>126</v>
      </c>
      <c r="G3715" s="3" t="s">
        <v>37</v>
      </c>
      <c r="H3715" s="2" t="s">
        <v>38</v>
      </c>
      <c r="I3715" s="2" t="s">
        <v>7915</v>
      </c>
      <c r="J3715" s="3" t="str">
        <f>HYPERLINK("https://www.boe.es/gazeta/dias/1833/08/29/pdfs/GMD-1833-105.pdf#page=2","Abrir facsímil")</f>
        <v>Abrir facsímil</v>
      </c>
      <c r="K3715" s="3" t="s">
        <v>40</v>
      </c>
    </row>
    <row r="3716" spans="1:11" ht="42" customHeight="1">
      <c r="A3716" s="2" t="s">
        <v>7916</v>
      </c>
      <c r="B3716" s="2" t="s">
        <v>7916</v>
      </c>
      <c r="C3716" s="2" t="s">
        <v>33</v>
      </c>
      <c r="D3716" s="2" t="s">
        <v>34</v>
      </c>
      <c r="E3716" s="5" t="s">
        <v>485</v>
      </c>
      <c r="F3716" s="3" t="s">
        <v>486</v>
      </c>
      <c r="G3716" s="3" t="s">
        <v>56</v>
      </c>
      <c r="H3716" s="2" t="s">
        <v>22</v>
      </c>
      <c r="I3716" s="2" t="s">
        <v>7917</v>
      </c>
      <c r="J3716" s="3" t="str">
        <f>HYPERLINK("https://www.boe.es/gazeta/dias/1833/12/19/pdfs/GMD-1833-162.pdf#page=1","Abrir facsímil")</f>
        <v>Abrir facsímil</v>
      </c>
      <c r="K3716" s="3" t="s">
        <v>24</v>
      </c>
    </row>
    <row r="3717" spans="1:11" ht="42" customHeight="1">
      <c r="A3717" s="2" t="s">
        <v>7918</v>
      </c>
      <c r="B3717" s="2" t="s">
        <v>7918</v>
      </c>
      <c r="C3717" s="2" t="s">
        <v>26</v>
      </c>
      <c r="D3717" s="2" t="s">
        <v>18</v>
      </c>
      <c r="E3717" s="5" t="s">
        <v>1355</v>
      </c>
      <c r="F3717" s="3" t="s">
        <v>1356</v>
      </c>
      <c r="G3717" s="3" t="s">
        <v>21</v>
      </c>
      <c r="H3717" s="2" t="s">
        <v>22</v>
      </c>
      <c r="I3717" s="2" t="s">
        <v>7919</v>
      </c>
      <c r="J3717" s="3" t="str">
        <f>HYPERLINK("https://www.boe.es/gazeta/dias/1833/01/22/pdfs/GMD-1833-10.pdf#page=4","Abrir facsímil")</f>
        <v>Abrir facsímil</v>
      </c>
      <c r="K3717" s="3" t="s">
        <v>24</v>
      </c>
    </row>
    <row r="3718" spans="1:11" ht="42" customHeight="1">
      <c r="A3718" s="2" t="s">
        <v>7920</v>
      </c>
      <c r="B3718" s="2" t="s">
        <v>7920</v>
      </c>
      <c r="C3718" s="2" t="s">
        <v>26</v>
      </c>
      <c r="D3718" s="2" t="s">
        <v>18</v>
      </c>
      <c r="E3718" s="5" t="s">
        <v>61</v>
      </c>
      <c r="F3718" s="3" t="s">
        <v>62</v>
      </c>
      <c r="G3718" s="3" t="s">
        <v>37</v>
      </c>
      <c r="H3718" s="2" t="s">
        <v>22</v>
      </c>
      <c r="I3718" s="2" t="s">
        <v>7921</v>
      </c>
      <c r="J3718" s="3" t="str">
        <f>HYPERLINK("https://www.boe.es/gazeta/dias/1833/10/15/pdfs/GMD-1833-126.pdf#page=2","Abrir facsímil")</f>
        <v>Abrir facsímil</v>
      </c>
      <c r="K3718" s="3" t="s">
        <v>24</v>
      </c>
    </row>
    <row r="3719" spans="1:11" ht="42" customHeight="1">
      <c r="A3719" s="2" t="s">
        <v>7920</v>
      </c>
      <c r="B3719" s="2" t="s">
        <v>7920</v>
      </c>
      <c r="C3719" s="2" t="s">
        <v>33</v>
      </c>
      <c r="D3719" s="2" t="s">
        <v>34</v>
      </c>
      <c r="E3719" s="5" t="s">
        <v>409</v>
      </c>
      <c r="F3719" s="3" t="s">
        <v>410</v>
      </c>
      <c r="G3719" s="3" t="s">
        <v>21</v>
      </c>
      <c r="H3719" s="2" t="s">
        <v>22</v>
      </c>
      <c r="I3719" s="2" t="s">
        <v>7922</v>
      </c>
      <c r="J3719" s="3" t="str">
        <f>HYPERLINK("https://www.boe.es/gazeta/dias/1833/11/23/pdfs/GMD-1833-147.pdf#page=4","Abrir facsímil")</f>
        <v>Abrir facsímil</v>
      </c>
      <c r="K3719" s="3" t="s">
        <v>24</v>
      </c>
    </row>
    <row r="3720" spans="1:11" ht="42" customHeight="1">
      <c r="A3720" s="2" t="s">
        <v>7920</v>
      </c>
      <c r="B3720" s="2" t="s">
        <v>7920</v>
      </c>
      <c r="C3720" s="2" t="s">
        <v>207</v>
      </c>
      <c r="D3720" s="2" t="s">
        <v>18</v>
      </c>
      <c r="E3720" s="5" t="s">
        <v>72</v>
      </c>
      <c r="F3720" s="3" t="s">
        <v>73</v>
      </c>
      <c r="G3720" s="3" t="s">
        <v>56</v>
      </c>
      <c r="H3720" s="2" t="s">
        <v>22</v>
      </c>
      <c r="I3720" s="2" t="s">
        <v>7923</v>
      </c>
      <c r="J3720" s="3" t="str">
        <f>HYPERLINK("https://www.boe.es/gazeta/dias/1833/11/26/pdfs/GMD-1833-150.pdf#page=1","Abrir facsímil")</f>
        <v>Abrir facsímil</v>
      </c>
      <c r="K3720" s="3" t="s">
        <v>24</v>
      </c>
    </row>
    <row r="3721" spans="1:11" ht="42" customHeight="1">
      <c r="A3721" s="2" t="s">
        <v>7920</v>
      </c>
      <c r="B3721" s="2" t="s">
        <v>7920</v>
      </c>
      <c r="C3721" s="2" t="s">
        <v>49</v>
      </c>
      <c r="D3721" s="2" t="s">
        <v>50</v>
      </c>
      <c r="E3721" s="5" t="s">
        <v>43</v>
      </c>
      <c r="F3721" s="3" t="s">
        <v>44</v>
      </c>
      <c r="G3721" s="3" t="s">
        <v>45</v>
      </c>
      <c r="H3721" s="2" t="s">
        <v>22</v>
      </c>
      <c r="I3721" s="2" t="s">
        <v>7924</v>
      </c>
      <c r="J3721" s="3" t="str">
        <f>HYPERLINK("https://www.boe.es/gazeta/dias/1833/12/07/pdfs/GMD-1833-156.pdf#page=6","Abrir facsímil")</f>
        <v>Abrir facsímil</v>
      </c>
      <c r="K3721" s="3" t="s">
        <v>24</v>
      </c>
    </row>
    <row r="3722" spans="1:11" ht="42" customHeight="1">
      <c r="A3722" s="2" t="s">
        <v>7920</v>
      </c>
      <c r="B3722" s="2" t="s">
        <v>7920</v>
      </c>
      <c r="C3722" s="2" t="s">
        <v>122</v>
      </c>
      <c r="D3722" s="2" t="s">
        <v>18</v>
      </c>
      <c r="E3722" s="5" t="s">
        <v>470</v>
      </c>
      <c r="F3722" s="3" t="s">
        <v>471</v>
      </c>
      <c r="G3722" s="3" t="s">
        <v>56</v>
      </c>
      <c r="H3722" s="2" t="s">
        <v>22</v>
      </c>
      <c r="I3722" s="2" t="s">
        <v>7925</v>
      </c>
      <c r="J3722" s="3" t="str">
        <f>HYPERLINK("https://www.boe.es/gazeta/dias/1833/12/28/pdfs/GMD-1833-166.pdf#page=1","Abrir facsímil")</f>
        <v>Abrir facsímil</v>
      </c>
      <c r="K3722" s="3" t="s">
        <v>24</v>
      </c>
    </row>
    <row r="3723" spans="1:11" ht="42" customHeight="1">
      <c r="A3723" s="2" t="s">
        <v>7926</v>
      </c>
      <c r="B3723" s="2" t="s">
        <v>7927</v>
      </c>
      <c r="C3723" s="2" t="s">
        <v>33</v>
      </c>
      <c r="D3723" s="2" t="s">
        <v>34</v>
      </c>
      <c r="E3723" s="5" t="s">
        <v>125</v>
      </c>
      <c r="F3723" s="3" t="s">
        <v>126</v>
      </c>
      <c r="G3723" s="3" t="s">
        <v>56</v>
      </c>
      <c r="H3723" s="2" t="s">
        <v>22</v>
      </c>
      <c r="I3723" s="2" t="s">
        <v>7928</v>
      </c>
      <c r="J3723" s="3" t="str">
        <f>HYPERLINK("https://www.boe.es/gazeta/dias/1833/08/29/pdfs/GMD-1833-105.pdf#page=1","Abrir facsímil")</f>
        <v>Abrir facsímil</v>
      </c>
      <c r="K3723" s="3" t="s">
        <v>24</v>
      </c>
    </row>
    <row r="3724" spans="1:11" ht="42" customHeight="1">
      <c r="A3724" s="2" t="s">
        <v>7929</v>
      </c>
      <c r="B3724" s="2" t="s">
        <v>7929</v>
      </c>
      <c r="C3724" s="2" t="s">
        <v>33</v>
      </c>
      <c r="D3724" s="2" t="s">
        <v>34</v>
      </c>
      <c r="E3724" s="5" t="s">
        <v>241</v>
      </c>
      <c r="F3724" s="3" t="s">
        <v>242</v>
      </c>
      <c r="G3724" s="3" t="s">
        <v>89</v>
      </c>
      <c r="H3724" s="2" t="s">
        <v>22</v>
      </c>
      <c r="I3724" s="2" t="s">
        <v>7930</v>
      </c>
      <c r="J3724" s="3" t="str">
        <f>HYPERLINK("https://www.boe.es/gazeta/dias/1833/11/09/pdfs/GMD-1833-140.pdf#page=3","Abrir facsímil")</f>
        <v>Abrir facsímil</v>
      </c>
      <c r="K3724" s="3" t="s">
        <v>24</v>
      </c>
    </row>
    <row r="3725" spans="1:11" ht="42" customHeight="1">
      <c r="A3725" s="2" t="s">
        <v>7931</v>
      </c>
      <c r="B3725" s="2" t="s">
        <v>7931</v>
      </c>
      <c r="C3725" s="2" t="s">
        <v>33</v>
      </c>
      <c r="D3725" s="2" t="s">
        <v>34</v>
      </c>
      <c r="E3725" s="5" t="s">
        <v>578</v>
      </c>
      <c r="F3725" s="3" t="s">
        <v>579</v>
      </c>
      <c r="G3725" s="3" t="s">
        <v>56</v>
      </c>
      <c r="H3725" s="2" t="s">
        <v>22</v>
      </c>
      <c r="I3725" s="2" t="s">
        <v>7932</v>
      </c>
      <c r="J3725" s="3" t="str">
        <f>HYPERLINK("https://www.boe.es/gazeta/dias/1833/08/22/pdfs/GMD-1833-102.pdf#page=1","Abrir facsímil")</f>
        <v>Abrir facsímil</v>
      </c>
      <c r="K3725" s="3" t="s">
        <v>24</v>
      </c>
    </row>
    <row r="3726" spans="1:11" ht="42" customHeight="1">
      <c r="A3726" s="2" t="s">
        <v>7933</v>
      </c>
      <c r="B3726" s="2" t="s">
        <v>7934</v>
      </c>
      <c r="C3726" s="2" t="s">
        <v>33</v>
      </c>
      <c r="D3726" s="2" t="s">
        <v>34</v>
      </c>
      <c r="E3726" s="5" t="s">
        <v>452</v>
      </c>
      <c r="F3726" s="3" t="s">
        <v>453</v>
      </c>
      <c r="G3726" s="3" t="s">
        <v>37</v>
      </c>
      <c r="H3726" s="2" t="s">
        <v>22</v>
      </c>
      <c r="I3726" s="2" t="s">
        <v>7935</v>
      </c>
      <c r="J3726" s="3" t="str">
        <f>HYPERLINK("https://www.boe.es/gazeta/dias/1833/12/17/pdfs/GMD-1833-161.pdf#page=2","Abrir facsímil")</f>
        <v>Abrir facsímil</v>
      </c>
      <c r="K3726" s="3" t="s">
        <v>24</v>
      </c>
    </row>
    <row r="3727" spans="1:11" ht="42" customHeight="1">
      <c r="A3727" s="2" t="s">
        <v>7936</v>
      </c>
      <c r="B3727" s="2" t="s">
        <v>7936</v>
      </c>
      <c r="C3727" s="2" t="s">
        <v>49</v>
      </c>
      <c r="D3727" s="2" t="s">
        <v>50</v>
      </c>
      <c r="E3727" s="5" t="s">
        <v>632</v>
      </c>
      <c r="F3727" s="3" t="s">
        <v>633</v>
      </c>
      <c r="G3727" s="3" t="s">
        <v>89</v>
      </c>
      <c r="H3727" s="2" t="s">
        <v>22</v>
      </c>
      <c r="I3727" s="2" t="s">
        <v>7937</v>
      </c>
      <c r="J3727" s="3" t="str">
        <f>HYPERLINK("https://www.boe.es/gazeta/dias/1833/06/11/pdfs/GMD-1833-71.pdf#page=3","Abrir facsímil")</f>
        <v>Abrir facsímil</v>
      </c>
      <c r="K3727" s="3" t="s">
        <v>24</v>
      </c>
    </row>
    <row r="3728" spans="1:11" ht="42" customHeight="1">
      <c r="A3728" s="2" t="s">
        <v>7938</v>
      </c>
      <c r="B3728" s="2" t="s">
        <v>7938</v>
      </c>
      <c r="C3728" s="2" t="s">
        <v>26</v>
      </c>
      <c r="D3728" s="2" t="s">
        <v>18</v>
      </c>
      <c r="E3728" s="5" t="s">
        <v>66</v>
      </c>
      <c r="F3728" s="3" t="s">
        <v>67</v>
      </c>
      <c r="G3728" s="3" t="s">
        <v>68</v>
      </c>
      <c r="H3728" s="2" t="s">
        <v>22</v>
      </c>
      <c r="I3728" s="2" t="s">
        <v>7939</v>
      </c>
      <c r="J3728" s="3" t="str">
        <f>HYPERLINK("https://www.boe.es/gazeta/dias/1833/01/31/pdfs/GMD-1833-14.pdf#page=4","Abrir facsímil")</f>
        <v>Abrir facsímil</v>
      </c>
      <c r="K3728" s="3" t="s">
        <v>24</v>
      </c>
    </row>
    <row r="3729" spans="1:11" ht="42" customHeight="1">
      <c r="A3729" s="2" t="s">
        <v>7938</v>
      </c>
      <c r="B3729" s="2" t="s">
        <v>7938</v>
      </c>
      <c r="C3729" s="2" t="s">
        <v>33</v>
      </c>
      <c r="D3729" s="2" t="s">
        <v>34</v>
      </c>
      <c r="E3729" s="5" t="s">
        <v>192</v>
      </c>
      <c r="F3729" s="3" t="s">
        <v>218</v>
      </c>
      <c r="G3729" s="3" t="s">
        <v>127</v>
      </c>
      <c r="H3729" s="2" t="s">
        <v>22</v>
      </c>
      <c r="I3729" s="2" t="s">
        <v>7940</v>
      </c>
      <c r="J3729" s="3" t="str">
        <f>HYPERLINK("https://www.boe.es/gazeta/dias/1833/12/14/pdfs/GMD-1833-159.pdf#page=5","Abrir facsímil")</f>
        <v>Abrir facsímil</v>
      </c>
      <c r="K3729" s="3" t="s">
        <v>24</v>
      </c>
    </row>
    <row r="3730" spans="1:11" ht="42" customHeight="1">
      <c r="A3730" s="2" t="s">
        <v>7941</v>
      </c>
      <c r="B3730" s="2" t="s">
        <v>7941</v>
      </c>
      <c r="C3730" s="2" t="s">
        <v>33</v>
      </c>
      <c r="D3730" s="2" t="s">
        <v>34</v>
      </c>
      <c r="E3730" s="5" t="s">
        <v>192</v>
      </c>
      <c r="F3730" s="3" t="s">
        <v>218</v>
      </c>
      <c r="G3730" s="3" t="s">
        <v>127</v>
      </c>
      <c r="H3730" s="2" t="s">
        <v>22</v>
      </c>
      <c r="I3730" s="2" t="s">
        <v>7942</v>
      </c>
      <c r="J3730" s="3" t="str">
        <f>HYPERLINK("https://www.boe.es/gazeta/dias/1833/12/14/pdfs/GMD-1833-159.pdf#page=5","Abrir facsímil")</f>
        <v>Abrir facsímil</v>
      </c>
      <c r="K3730" s="3" t="s">
        <v>24</v>
      </c>
    </row>
    <row r="3731" spans="1:11" ht="42" customHeight="1">
      <c r="A3731" s="2" t="s">
        <v>7943</v>
      </c>
      <c r="B3731" s="2" t="s">
        <v>7943</v>
      </c>
      <c r="C3731" s="2" t="s">
        <v>33</v>
      </c>
      <c r="D3731" s="2" t="s">
        <v>34</v>
      </c>
      <c r="E3731" s="5" t="s">
        <v>369</v>
      </c>
      <c r="F3731" s="3" t="s">
        <v>370</v>
      </c>
      <c r="G3731" s="3" t="s">
        <v>89</v>
      </c>
      <c r="H3731" s="2" t="s">
        <v>22</v>
      </c>
      <c r="I3731" s="2" t="s">
        <v>7944</v>
      </c>
      <c r="J3731" s="3" t="str">
        <f>HYPERLINK("https://www.boe.es/gazeta/dias/1833/07/27/pdfs/GMD-1833-91.pdf#page=3","Abrir facsímil")</f>
        <v>Abrir facsímil</v>
      </c>
      <c r="K3731" s="3" t="s">
        <v>24</v>
      </c>
    </row>
    <row r="3732" spans="1:11" ht="42" customHeight="1">
      <c r="A3732" s="2" t="s">
        <v>7945</v>
      </c>
      <c r="B3732" s="2" t="s">
        <v>7946</v>
      </c>
      <c r="C3732" s="2" t="s">
        <v>49</v>
      </c>
      <c r="D3732" s="2" t="s">
        <v>50</v>
      </c>
      <c r="E3732" s="5" t="s">
        <v>421</v>
      </c>
      <c r="F3732" s="3" t="s">
        <v>422</v>
      </c>
      <c r="G3732" s="3" t="s">
        <v>45</v>
      </c>
      <c r="H3732" s="2" t="s">
        <v>22</v>
      </c>
      <c r="I3732" s="2" t="s">
        <v>7947</v>
      </c>
      <c r="J3732" s="3" t="str">
        <f>HYPERLINK("https://www.boe.es/gazeta/dias/1833/12/05/pdfs/GMD-1833-155.pdf#page=6","Abrir facsímil")</f>
        <v>Abrir facsímil</v>
      </c>
      <c r="K3732" s="3" t="s">
        <v>24</v>
      </c>
    </row>
    <row r="3733" spans="1:11" ht="42" customHeight="1">
      <c r="A3733" s="2" t="s">
        <v>7948</v>
      </c>
      <c r="B3733" s="2" t="s">
        <v>7948</v>
      </c>
      <c r="C3733" s="2" t="s">
        <v>207</v>
      </c>
      <c r="D3733" s="2" t="s">
        <v>18</v>
      </c>
      <c r="E3733" s="5" t="s">
        <v>514</v>
      </c>
      <c r="F3733" s="3" t="s">
        <v>515</v>
      </c>
      <c r="G3733" s="3" t="s">
        <v>21</v>
      </c>
      <c r="H3733" s="2" t="s">
        <v>22</v>
      </c>
      <c r="I3733" s="2" t="s">
        <v>7949</v>
      </c>
      <c r="J3733" s="3" t="str">
        <f>HYPERLINK("https://www.boe.es/gazeta/dias/1833/04/06/pdfs/GMD-1833-42.pdf#page=4","Abrir facsímil")</f>
        <v>Abrir facsímil</v>
      </c>
      <c r="K3733" s="3" t="s">
        <v>24</v>
      </c>
    </row>
    <row r="3734" spans="1:11" ht="42" customHeight="1">
      <c r="A3734" s="2" t="s">
        <v>7950</v>
      </c>
      <c r="B3734" s="2" t="s">
        <v>7951</v>
      </c>
      <c r="C3734" s="2" t="s">
        <v>26</v>
      </c>
      <c r="D3734" s="2" t="s">
        <v>18</v>
      </c>
      <c r="E3734" s="5" t="s">
        <v>338</v>
      </c>
      <c r="F3734" s="3" t="s">
        <v>339</v>
      </c>
      <c r="G3734" s="3" t="s">
        <v>340</v>
      </c>
      <c r="H3734" s="2" t="s">
        <v>22</v>
      </c>
      <c r="I3734" s="2" t="s">
        <v>7952</v>
      </c>
      <c r="J3734" s="3" t="str">
        <f>HYPERLINK("https://www.boe.es/gazeta/dias/1833/12/31/pdfs/GMD-1833-167.pdf#page=3","Abrir facsímil")</f>
        <v>Abrir facsímil</v>
      </c>
      <c r="K3734" s="3" t="s">
        <v>24</v>
      </c>
    </row>
    <row r="3735" spans="1:11" ht="42" customHeight="1">
      <c r="A3735" s="2" t="s">
        <v>7953</v>
      </c>
      <c r="B3735" s="2" t="s">
        <v>7953</v>
      </c>
      <c r="C3735" s="2" t="s">
        <v>33</v>
      </c>
      <c r="D3735" s="2" t="s">
        <v>34</v>
      </c>
      <c r="E3735" s="5" t="s">
        <v>150</v>
      </c>
      <c r="F3735" s="3" t="s">
        <v>151</v>
      </c>
      <c r="G3735" s="3" t="s">
        <v>21</v>
      </c>
      <c r="H3735" s="2" t="s">
        <v>22</v>
      </c>
      <c r="I3735" s="2" t="s">
        <v>7954</v>
      </c>
      <c r="J3735" s="3" t="str">
        <f>HYPERLINK("https://www.boe.es/gazeta/dias/1833/10/24/pdfs/GMD-1833-131.pdf#page=4","Abrir facsímil")</f>
        <v>Abrir facsímil</v>
      </c>
      <c r="K3735" s="3" t="s">
        <v>24</v>
      </c>
    </row>
    <row r="3736" spans="1:11" ht="42" customHeight="1">
      <c r="A3736" s="2" t="s">
        <v>7955</v>
      </c>
      <c r="B3736" s="2" t="s">
        <v>7956</v>
      </c>
      <c r="C3736" s="2" t="s">
        <v>131</v>
      </c>
      <c r="D3736" s="2" t="s">
        <v>18</v>
      </c>
      <c r="E3736" s="5" t="s">
        <v>72</v>
      </c>
      <c r="F3736" s="3" t="s">
        <v>73</v>
      </c>
      <c r="G3736" s="3" t="s">
        <v>74</v>
      </c>
      <c r="H3736" s="2" t="s">
        <v>22</v>
      </c>
      <c r="I3736" s="2" t="s">
        <v>7957</v>
      </c>
      <c r="J3736" s="3" t="str">
        <f>HYPERLINK("https://www.boe.es/gazeta/dias/1833/11/26/pdfs/GMD-1833-150.pdf#page=4","Abrir facsímil")</f>
        <v>Abrir facsímil</v>
      </c>
      <c r="K3736" s="3" t="s">
        <v>24</v>
      </c>
    </row>
    <row r="3737" spans="1:11" ht="42" customHeight="1">
      <c r="A3737" s="2" t="s">
        <v>7958</v>
      </c>
      <c r="B3737" s="2" t="s">
        <v>7959</v>
      </c>
      <c r="C3737" s="2" t="s">
        <v>33</v>
      </c>
      <c r="D3737" s="2" t="s">
        <v>34</v>
      </c>
      <c r="E3737" s="5" t="s">
        <v>485</v>
      </c>
      <c r="F3737" s="3" t="s">
        <v>486</v>
      </c>
      <c r="G3737" s="3" t="s">
        <v>1708</v>
      </c>
      <c r="H3737" s="2" t="s">
        <v>22</v>
      </c>
      <c r="I3737" s="2" t="s">
        <v>7960</v>
      </c>
      <c r="J3737" s="3" t="str">
        <f>HYPERLINK("https://www.boe.es/gazeta/dias/1833/12/19/pdfs/GMD-1833-162.pdf#page=2","Abrir facsímil")</f>
        <v>Abrir facsímil</v>
      </c>
      <c r="K3737" s="3" t="s">
        <v>24</v>
      </c>
    </row>
    <row r="3738" spans="1:11" ht="42" customHeight="1">
      <c r="A3738" s="2" t="s">
        <v>7961</v>
      </c>
      <c r="B3738" s="2" t="s">
        <v>7962</v>
      </c>
      <c r="C3738" s="2" t="s">
        <v>33</v>
      </c>
      <c r="D3738" s="2" t="s">
        <v>34</v>
      </c>
      <c r="E3738" s="5" t="s">
        <v>466</v>
      </c>
      <c r="F3738" s="3" t="s">
        <v>467</v>
      </c>
      <c r="G3738" s="3" t="s">
        <v>45</v>
      </c>
      <c r="H3738" s="2" t="s">
        <v>22</v>
      </c>
      <c r="I3738" s="2" t="s">
        <v>7963</v>
      </c>
      <c r="J3738" s="3" t="str">
        <f>HYPERLINK("https://www.boe.es/gazeta/dias/1833/10/22/pdfs/GMD-1833-130.pdf#page=6","Abrir facsímil")</f>
        <v>Abrir facsímil</v>
      </c>
      <c r="K3738" s="3" t="s">
        <v>24</v>
      </c>
    </row>
    <row r="3739" spans="1:11" ht="42" customHeight="1">
      <c r="A3739" s="2" t="s">
        <v>7964</v>
      </c>
      <c r="B3739" s="2" t="s">
        <v>7965</v>
      </c>
      <c r="C3739" s="2" t="s">
        <v>26</v>
      </c>
      <c r="D3739" s="2" t="s">
        <v>18</v>
      </c>
      <c r="E3739" s="5" t="s">
        <v>66</v>
      </c>
      <c r="F3739" s="3" t="s">
        <v>67</v>
      </c>
      <c r="G3739" s="3" t="s">
        <v>68</v>
      </c>
      <c r="H3739" s="2" t="s">
        <v>22</v>
      </c>
      <c r="I3739" s="2" t="s">
        <v>7966</v>
      </c>
      <c r="J3739" s="3" t="str">
        <f>HYPERLINK("https://www.boe.es/gazeta/dias/1833/01/31/pdfs/GMD-1833-14.pdf#page=4","Abrir facsímil")</f>
        <v>Abrir facsímil</v>
      </c>
      <c r="K3739" s="3" t="s">
        <v>24</v>
      </c>
    </row>
    <row r="3740" spans="1:11" ht="42" customHeight="1">
      <c r="A3740" s="2" t="s">
        <v>7964</v>
      </c>
      <c r="B3740" s="2" t="s">
        <v>7965</v>
      </c>
      <c r="C3740" s="2" t="s">
        <v>49</v>
      </c>
      <c r="D3740" s="2" t="s">
        <v>50</v>
      </c>
      <c r="E3740" s="5" t="s">
        <v>377</v>
      </c>
      <c r="F3740" s="3" t="s">
        <v>378</v>
      </c>
      <c r="G3740" s="3" t="s">
        <v>45</v>
      </c>
      <c r="H3740" s="2" t="s">
        <v>22</v>
      </c>
      <c r="I3740" s="2" t="s">
        <v>7967</v>
      </c>
      <c r="J3740" s="3" t="str">
        <f>HYPERLINK("https://www.boe.es/gazeta/dias/1833/02/05/pdfs/GMD-1833-16.pdf#page=6","Abrir facsímil")</f>
        <v>Abrir facsímil</v>
      </c>
      <c r="K3740" s="3" t="s">
        <v>24</v>
      </c>
    </row>
    <row r="3741" spans="1:11" ht="42" customHeight="1">
      <c r="A3741" s="2" t="s">
        <v>7968</v>
      </c>
      <c r="B3741" s="2" t="s">
        <v>7969</v>
      </c>
      <c r="C3741" s="2" t="s">
        <v>131</v>
      </c>
      <c r="D3741" s="2" t="s">
        <v>18</v>
      </c>
      <c r="E3741" s="5" t="s">
        <v>799</v>
      </c>
      <c r="F3741" s="3" t="s">
        <v>800</v>
      </c>
      <c r="G3741" s="3" t="s">
        <v>21</v>
      </c>
      <c r="H3741" s="2" t="s">
        <v>22</v>
      </c>
      <c r="I3741" s="2" t="s">
        <v>7970</v>
      </c>
      <c r="J3741" s="3" t="str">
        <f>HYPERLINK("https://www.boe.es/gazeta/dias/1833/02/07/pdfs/GMD-1833-17.pdf#page=4","Abrir facsímil")</f>
        <v>Abrir facsímil</v>
      </c>
      <c r="K3741" s="3" t="s">
        <v>24</v>
      </c>
    </row>
    <row r="3742" spans="1:11" ht="42" customHeight="1">
      <c r="A3742" s="2" t="s">
        <v>7971</v>
      </c>
      <c r="B3742" s="2" t="s">
        <v>7972</v>
      </c>
      <c r="C3742" s="2" t="s">
        <v>33</v>
      </c>
      <c r="D3742" s="2" t="s">
        <v>34</v>
      </c>
      <c r="E3742" s="5" t="s">
        <v>208</v>
      </c>
      <c r="F3742" s="3" t="s">
        <v>209</v>
      </c>
      <c r="G3742" s="3" t="s">
        <v>127</v>
      </c>
      <c r="H3742" s="2" t="s">
        <v>22</v>
      </c>
      <c r="I3742" s="2" t="s">
        <v>7973</v>
      </c>
      <c r="J3742" s="3" t="str">
        <f>HYPERLINK("https://www.boe.es/gazeta/dias/1833/01/01/pdfs/GMD-1833-1.pdf#page=5","Abrir facsímil")</f>
        <v>Abrir facsímil</v>
      </c>
      <c r="K3742" s="3" t="s">
        <v>24</v>
      </c>
    </row>
    <row r="3743" spans="1:11" ht="42" customHeight="1">
      <c r="A3743" s="2" t="s">
        <v>7974</v>
      </c>
      <c r="B3743" s="2" t="s">
        <v>7975</v>
      </c>
      <c r="C3743" s="2" t="s">
        <v>49</v>
      </c>
      <c r="D3743" s="2" t="s">
        <v>50</v>
      </c>
      <c r="E3743" s="5" t="s">
        <v>377</v>
      </c>
      <c r="F3743" s="3" t="s">
        <v>378</v>
      </c>
      <c r="G3743" s="3" t="s">
        <v>45</v>
      </c>
      <c r="H3743" s="2" t="s">
        <v>22</v>
      </c>
      <c r="I3743" s="2" t="s">
        <v>7976</v>
      </c>
      <c r="J3743" s="3" t="str">
        <f>HYPERLINK("https://www.boe.es/gazeta/dias/1833/02/05/pdfs/GMD-1833-16.pdf#page=6","Abrir facsímil")</f>
        <v>Abrir facsímil</v>
      </c>
      <c r="K3743" s="3" t="s">
        <v>24</v>
      </c>
    </row>
    <row r="3744" spans="1:11" ht="42" customHeight="1">
      <c r="A3744" s="2" t="s">
        <v>7977</v>
      </c>
      <c r="B3744" s="2" t="s">
        <v>7978</v>
      </c>
      <c r="C3744" s="2" t="s">
        <v>33</v>
      </c>
      <c r="D3744" s="2" t="s">
        <v>34</v>
      </c>
      <c r="E3744" s="5" t="s">
        <v>110</v>
      </c>
      <c r="F3744" s="3" t="s">
        <v>111</v>
      </c>
      <c r="G3744" s="3" t="s">
        <v>56</v>
      </c>
      <c r="H3744" s="2" t="s">
        <v>38</v>
      </c>
      <c r="I3744" s="2" t="s">
        <v>7979</v>
      </c>
      <c r="J3744" s="3" t="str">
        <f>HYPERLINK("https://www.boe.es/gazeta/dias/1833/11/16/pdfs/GMD-1833-143.pdf#page=1","Abrir facsímil")</f>
        <v>Abrir facsímil</v>
      </c>
      <c r="K3744" s="3" t="s">
        <v>40</v>
      </c>
    </row>
    <row r="3745" spans="1:11" ht="42" customHeight="1">
      <c r="A3745" s="2" t="s">
        <v>7980</v>
      </c>
      <c r="B3745" s="2" t="s">
        <v>7980</v>
      </c>
      <c r="C3745" s="2" t="s">
        <v>49</v>
      </c>
      <c r="D3745" s="2" t="s">
        <v>50</v>
      </c>
      <c r="E3745" s="5" t="s">
        <v>58</v>
      </c>
      <c r="F3745" s="3" t="s">
        <v>59</v>
      </c>
      <c r="G3745" s="3" t="s">
        <v>56</v>
      </c>
      <c r="H3745" s="2" t="s">
        <v>22</v>
      </c>
      <c r="I3745" s="2" t="s">
        <v>7981</v>
      </c>
      <c r="J3745" s="3" t="str">
        <f>HYPERLINK("https://www.boe.es/gazeta/dias/1833/10/03/pdfs/GMD-1833-121.pdf#page=1","Abrir facsímil")</f>
        <v>Abrir facsímil</v>
      </c>
      <c r="K3745" s="3" t="s">
        <v>24</v>
      </c>
    </row>
    <row r="3746" spans="1:11" ht="42" customHeight="1">
      <c r="A3746" s="2" t="s">
        <v>7982</v>
      </c>
      <c r="B3746" s="2" t="s">
        <v>7982</v>
      </c>
      <c r="C3746" s="2" t="s">
        <v>26</v>
      </c>
      <c r="D3746" s="2" t="s">
        <v>18</v>
      </c>
      <c r="E3746" s="5" t="s">
        <v>1824</v>
      </c>
      <c r="F3746" s="3" t="s">
        <v>1825</v>
      </c>
      <c r="G3746" s="3" t="s">
        <v>56</v>
      </c>
      <c r="H3746" s="2" t="s">
        <v>22</v>
      </c>
      <c r="I3746" s="2" t="s">
        <v>7983</v>
      </c>
      <c r="J3746" s="3" t="str">
        <f>HYPERLINK("https://www.boe.es/gazeta/dias/1833/04/18/pdfs/GMD-1833-48.pdf#page=1","Abrir facsímil")</f>
        <v>Abrir facsímil</v>
      </c>
      <c r="K3746" s="3" t="s">
        <v>24</v>
      </c>
    </row>
    <row r="3747" spans="1:11" ht="42" customHeight="1">
      <c r="A3747" s="2" t="s">
        <v>7984</v>
      </c>
      <c r="B3747" s="2" t="s">
        <v>7985</v>
      </c>
      <c r="C3747" s="2" t="s">
        <v>33</v>
      </c>
      <c r="D3747" s="2" t="s">
        <v>34</v>
      </c>
      <c r="E3747" s="5" t="s">
        <v>1010</v>
      </c>
      <c r="F3747" s="3" t="s">
        <v>1011</v>
      </c>
      <c r="G3747" s="3" t="s">
        <v>56</v>
      </c>
      <c r="H3747" s="2" t="s">
        <v>22</v>
      </c>
      <c r="I3747" s="2" t="s">
        <v>7986</v>
      </c>
      <c r="J3747" s="3" t="str">
        <f>HYPERLINK("https://www.boe.es/gazeta/dias/1833/12/24/pdfs/GMD-1833-164.pdf#page=1","Abrir facsímil")</f>
        <v>Abrir facsímil</v>
      </c>
      <c r="K3747" s="3" t="s">
        <v>24</v>
      </c>
    </row>
    <row r="3748" spans="1:11" ht="42" customHeight="1">
      <c r="A3748" s="2" t="s">
        <v>7987</v>
      </c>
      <c r="B3748" s="2" t="s">
        <v>7988</v>
      </c>
      <c r="C3748" s="2" t="s">
        <v>33</v>
      </c>
      <c r="D3748" s="2" t="s">
        <v>34</v>
      </c>
      <c r="E3748" s="5" t="s">
        <v>854</v>
      </c>
      <c r="F3748" s="3" t="s">
        <v>855</v>
      </c>
      <c r="G3748" s="3" t="s">
        <v>37</v>
      </c>
      <c r="H3748" s="2" t="s">
        <v>22</v>
      </c>
      <c r="I3748" s="2" t="s">
        <v>7989</v>
      </c>
      <c r="J3748" s="3" t="str">
        <f>HYPERLINK("https://www.boe.es/gazeta/dias/1833/04/13/pdfs/GMD-1833-46.pdf#page=2","Abrir facsímil")</f>
        <v>Abrir facsímil</v>
      </c>
      <c r="K3748" s="3" t="s">
        <v>24</v>
      </c>
    </row>
    <row r="3749" spans="1:11" ht="42" customHeight="1">
      <c r="A3749" s="2" t="s">
        <v>7990</v>
      </c>
      <c r="B3749" s="2" t="s">
        <v>7991</v>
      </c>
      <c r="C3749" s="2" t="s">
        <v>49</v>
      </c>
      <c r="D3749" s="2" t="s">
        <v>50</v>
      </c>
      <c r="E3749" s="5" t="s">
        <v>66</v>
      </c>
      <c r="F3749" s="3" t="s">
        <v>67</v>
      </c>
      <c r="G3749" s="3" t="s">
        <v>37</v>
      </c>
      <c r="H3749" s="2" t="s">
        <v>38</v>
      </c>
      <c r="I3749" s="2" t="s">
        <v>7992</v>
      </c>
      <c r="J3749" s="3" t="str">
        <f>HYPERLINK("https://www.boe.es/gazeta/dias/1833/01/31/pdfs/GMD-1833-14.pdf#page=2","Abrir facsímil")</f>
        <v>Abrir facsímil</v>
      </c>
      <c r="K3749" s="3" t="s">
        <v>40</v>
      </c>
    </row>
    <row r="3750" spans="1:11" ht="42" customHeight="1">
      <c r="A3750" s="2" t="s">
        <v>7993</v>
      </c>
      <c r="B3750" s="2" t="s">
        <v>7994</v>
      </c>
      <c r="C3750" s="2" t="s">
        <v>33</v>
      </c>
      <c r="D3750" s="2" t="s">
        <v>34</v>
      </c>
      <c r="E3750" s="5" t="s">
        <v>1371</v>
      </c>
      <c r="F3750" s="3" t="s">
        <v>1372</v>
      </c>
      <c r="G3750" s="3" t="s">
        <v>56</v>
      </c>
      <c r="H3750" s="2" t="s">
        <v>22</v>
      </c>
      <c r="I3750" s="2" t="s">
        <v>7995</v>
      </c>
      <c r="J3750" s="3" t="str">
        <f>HYPERLINK("https://www.boe.es/gazeta/dias/1833/10/17/pdfs/GMD-1833-128.pdf#page=1","Abrir facsímil")</f>
        <v>Abrir facsímil</v>
      </c>
      <c r="K3750" s="3" t="s">
        <v>24</v>
      </c>
    </row>
    <row r="3751" spans="1:11" ht="42" customHeight="1">
      <c r="A3751" s="2" t="s">
        <v>7996</v>
      </c>
      <c r="B3751" s="2" t="s">
        <v>7997</v>
      </c>
      <c r="C3751" s="2" t="s">
        <v>49</v>
      </c>
      <c r="D3751" s="2" t="s">
        <v>50</v>
      </c>
      <c r="E3751" s="5" t="s">
        <v>940</v>
      </c>
      <c r="F3751" s="3" t="s">
        <v>941</v>
      </c>
      <c r="G3751" s="3" t="s">
        <v>37</v>
      </c>
      <c r="H3751" s="2" t="s">
        <v>22</v>
      </c>
      <c r="I3751" s="2" t="s">
        <v>7998</v>
      </c>
      <c r="J3751" s="3" t="str">
        <f>HYPERLINK("https://www.boe.es/gazeta/dias/1833/04/23/pdfs/GMD-1833-50.pdf#page=2","Abrir facsímil")</f>
        <v>Abrir facsímil</v>
      </c>
      <c r="K3751" s="3" t="s">
        <v>24</v>
      </c>
    </row>
    <row r="3752" spans="1:11" ht="42" customHeight="1">
      <c r="A3752" s="2" t="s">
        <v>7996</v>
      </c>
      <c r="B3752" s="2" t="s">
        <v>7997</v>
      </c>
      <c r="C3752" s="2" t="s">
        <v>49</v>
      </c>
      <c r="D3752" s="2" t="s">
        <v>50</v>
      </c>
      <c r="E3752" s="5" t="s">
        <v>58</v>
      </c>
      <c r="F3752" s="3" t="s">
        <v>59</v>
      </c>
      <c r="G3752" s="3" t="s">
        <v>56</v>
      </c>
      <c r="H3752" s="2" t="s">
        <v>22</v>
      </c>
      <c r="I3752" s="2" t="s">
        <v>7999</v>
      </c>
      <c r="J3752" s="3" t="str">
        <f>HYPERLINK("https://www.boe.es/gazeta/dias/1833/10/03/pdfs/GMD-1833-121.pdf#page=1","Abrir facsímil")</f>
        <v>Abrir facsímil</v>
      </c>
      <c r="K3752" s="3" t="s">
        <v>24</v>
      </c>
    </row>
    <row r="3753" spans="1:11" ht="42" customHeight="1">
      <c r="A3753" s="2" t="s">
        <v>7996</v>
      </c>
      <c r="B3753" s="2" t="s">
        <v>7997</v>
      </c>
      <c r="C3753" s="2" t="s">
        <v>49</v>
      </c>
      <c r="D3753" s="2" t="s">
        <v>50</v>
      </c>
      <c r="E3753" s="5" t="s">
        <v>1371</v>
      </c>
      <c r="F3753" s="3" t="s">
        <v>1372</v>
      </c>
      <c r="G3753" s="3" t="s">
        <v>56</v>
      </c>
      <c r="H3753" s="2" t="s">
        <v>22</v>
      </c>
      <c r="I3753" s="2" t="s">
        <v>8000</v>
      </c>
      <c r="J3753" s="3" t="str">
        <f>HYPERLINK("https://www.boe.es/gazeta/dias/1833/10/17/pdfs/GMD-1833-128.pdf#page=1","Abrir facsímil")</f>
        <v>Abrir facsímil</v>
      </c>
      <c r="K3753" s="3" t="s">
        <v>24</v>
      </c>
    </row>
    <row r="3754" spans="1:11" ht="42" customHeight="1">
      <c r="A3754" s="2" t="s">
        <v>8001</v>
      </c>
      <c r="B3754" s="2" t="s">
        <v>8001</v>
      </c>
      <c r="C3754" s="2" t="s">
        <v>33</v>
      </c>
      <c r="D3754" s="2" t="s">
        <v>34</v>
      </c>
      <c r="E3754" s="5" t="s">
        <v>61</v>
      </c>
      <c r="F3754" s="3" t="s">
        <v>62</v>
      </c>
      <c r="G3754" s="3" t="s">
        <v>56</v>
      </c>
      <c r="H3754" s="2" t="s">
        <v>22</v>
      </c>
      <c r="I3754" s="2" t="s">
        <v>8002</v>
      </c>
      <c r="J3754" s="3" t="str">
        <f>HYPERLINK("https://www.boe.es/gazeta/dias/1833/10/15/pdfs/GMD-1833-126.pdf#page=1","Abrir facsímil")</f>
        <v>Abrir facsímil</v>
      </c>
      <c r="K3754" s="3" t="s">
        <v>24</v>
      </c>
    </row>
    <row r="3755" spans="1:11" ht="42" customHeight="1">
      <c r="A3755" s="2" t="s">
        <v>8001</v>
      </c>
      <c r="B3755" s="2" t="s">
        <v>8001</v>
      </c>
      <c r="C3755" s="2" t="s">
        <v>207</v>
      </c>
      <c r="D3755" s="2" t="s">
        <v>18</v>
      </c>
      <c r="E3755" s="5" t="s">
        <v>141</v>
      </c>
      <c r="F3755" s="3" t="s">
        <v>142</v>
      </c>
      <c r="G3755" s="3" t="s">
        <v>56</v>
      </c>
      <c r="H3755" s="2" t="s">
        <v>22</v>
      </c>
      <c r="I3755" s="2" t="s">
        <v>8003</v>
      </c>
      <c r="J3755" s="3" t="str">
        <f>HYPERLINK("https://www.boe.es/gazeta/dias/1833/11/05/pdfs/GMD-1833-138.pdf#page=1","Abrir facsímil")</f>
        <v>Abrir facsímil</v>
      </c>
      <c r="K3755" s="3" t="s">
        <v>24</v>
      </c>
    </row>
    <row r="3756" spans="1:11" ht="42" customHeight="1">
      <c r="A3756" s="2" t="s">
        <v>8004</v>
      </c>
      <c r="B3756" s="2" t="s">
        <v>8005</v>
      </c>
      <c r="C3756" s="2" t="s">
        <v>33</v>
      </c>
      <c r="D3756" s="2" t="s">
        <v>34</v>
      </c>
      <c r="E3756" s="5" t="s">
        <v>61</v>
      </c>
      <c r="F3756" s="3" t="s">
        <v>62</v>
      </c>
      <c r="G3756" s="3" t="s">
        <v>37</v>
      </c>
      <c r="H3756" s="2" t="s">
        <v>22</v>
      </c>
      <c r="I3756" s="2" t="s">
        <v>8006</v>
      </c>
      <c r="J3756" s="3" t="str">
        <f>HYPERLINK("https://www.boe.es/gazeta/dias/1833/10/15/pdfs/GMD-1833-126.pdf#page=2","Abrir facsímil")</f>
        <v>Abrir facsímil</v>
      </c>
      <c r="K3756" s="3" t="s">
        <v>24</v>
      </c>
    </row>
    <row r="3757" spans="1:11" ht="42" customHeight="1">
      <c r="A3757" s="2" t="s">
        <v>8007</v>
      </c>
      <c r="B3757" s="2" t="s">
        <v>8008</v>
      </c>
      <c r="C3757" s="2" t="s">
        <v>49</v>
      </c>
      <c r="D3757" s="2" t="s">
        <v>50</v>
      </c>
      <c r="E3757" s="5" t="s">
        <v>452</v>
      </c>
      <c r="F3757" s="3" t="s">
        <v>453</v>
      </c>
      <c r="G3757" s="3" t="s">
        <v>21</v>
      </c>
      <c r="H3757" s="2" t="s">
        <v>22</v>
      </c>
      <c r="I3757" s="2" t="s">
        <v>8009</v>
      </c>
      <c r="J3757" s="3" t="str">
        <f>HYPERLINK("https://www.boe.es/gazeta/dias/1833/12/17/pdfs/GMD-1833-161.pdf#page=4","Abrir facsímil")</f>
        <v>Abrir facsímil</v>
      </c>
      <c r="K3757" s="3" t="s">
        <v>24</v>
      </c>
    </row>
    <row r="3758" spans="1:11" ht="42" customHeight="1">
      <c r="A3758" s="2" t="s">
        <v>8010</v>
      </c>
      <c r="B3758" s="2" t="s">
        <v>8011</v>
      </c>
      <c r="C3758" s="2" t="s">
        <v>33</v>
      </c>
      <c r="D3758" s="2" t="s">
        <v>34</v>
      </c>
      <c r="E3758" s="5" t="s">
        <v>110</v>
      </c>
      <c r="F3758" s="3" t="s">
        <v>111</v>
      </c>
      <c r="G3758" s="3" t="s">
        <v>21</v>
      </c>
      <c r="H3758" s="2" t="s">
        <v>22</v>
      </c>
      <c r="I3758" s="2" t="s">
        <v>8012</v>
      </c>
      <c r="J3758" s="3" t="str">
        <f>HYPERLINK("https://www.boe.es/gazeta/dias/1833/11/16/pdfs/GMD-1833-143.pdf#page=4","Abrir facsímil")</f>
        <v>Abrir facsímil</v>
      </c>
      <c r="K3758" s="3" t="s">
        <v>24</v>
      </c>
    </row>
    <row r="3759" spans="1:11" ht="42" customHeight="1">
      <c r="A3759" s="2" t="s">
        <v>8013</v>
      </c>
      <c r="B3759" s="2" t="s">
        <v>8014</v>
      </c>
      <c r="C3759" s="2" t="s">
        <v>26</v>
      </c>
      <c r="D3759" s="2" t="s">
        <v>18</v>
      </c>
      <c r="E3759" s="5" t="s">
        <v>452</v>
      </c>
      <c r="F3759" s="3" t="s">
        <v>453</v>
      </c>
      <c r="G3759" s="3" t="s">
        <v>21</v>
      </c>
      <c r="H3759" s="2" t="s">
        <v>22</v>
      </c>
      <c r="I3759" s="2" t="s">
        <v>8015</v>
      </c>
      <c r="J3759" s="3" t="str">
        <f>HYPERLINK("https://www.boe.es/gazeta/dias/1833/12/17/pdfs/GMD-1833-161.pdf#page=4","Abrir facsímil")</f>
        <v>Abrir facsímil</v>
      </c>
      <c r="K3759" s="3" t="s">
        <v>24</v>
      </c>
    </row>
    <row r="3760" spans="1:11" ht="42" customHeight="1">
      <c r="A3760" s="2" t="s">
        <v>8016</v>
      </c>
      <c r="B3760" s="2" t="s">
        <v>8017</v>
      </c>
      <c r="C3760" s="2" t="s">
        <v>26</v>
      </c>
      <c r="D3760" s="2" t="s">
        <v>18</v>
      </c>
      <c r="E3760" s="5" t="s">
        <v>364</v>
      </c>
      <c r="F3760" s="3" t="s">
        <v>365</v>
      </c>
      <c r="G3760" s="3" t="s">
        <v>2634</v>
      </c>
      <c r="H3760" s="2" t="s">
        <v>22</v>
      </c>
      <c r="I3760" s="2" t="s">
        <v>8018</v>
      </c>
      <c r="J3760" s="3" t="str">
        <f>HYPERLINK("https://www.boe.es/gazeta/dias/1833/11/07/pdfs/GMD-1833-139.pdf#page=5","Abrir facsímil")</f>
        <v>Abrir facsímil</v>
      </c>
      <c r="K3760" s="3" t="s">
        <v>24</v>
      </c>
    </row>
    <row r="3761" spans="1:11" ht="42" customHeight="1">
      <c r="A3761" s="2" t="s">
        <v>8019</v>
      </c>
      <c r="B3761" s="2" t="s">
        <v>8020</v>
      </c>
      <c r="C3761" s="2" t="s">
        <v>33</v>
      </c>
      <c r="D3761" s="2" t="s">
        <v>34</v>
      </c>
      <c r="E3761" s="5" t="s">
        <v>227</v>
      </c>
      <c r="F3761" s="3" t="s">
        <v>228</v>
      </c>
      <c r="G3761" s="3" t="s">
        <v>89</v>
      </c>
      <c r="H3761" s="2" t="s">
        <v>22</v>
      </c>
      <c r="I3761" s="2" t="s">
        <v>8021</v>
      </c>
      <c r="J3761" s="3" t="str">
        <f>HYPERLINK("https://www.boe.es/gazeta/dias/1833/08/08/pdfs/GMD-1833-96.pdf#page=3","Abrir facsímil")</f>
        <v>Abrir facsímil</v>
      </c>
      <c r="K3761" s="3" t="s">
        <v>24</v>
      </c>
    </row>
    <row r="3762" spans="1:11" ht="42" customHeight="1">
      <c r="A3762" s="2" t="s">
        <v>8022</v>
      </c>
      <c r="B3762" s="2" t="s">
        <v>8022</v>
      </c>
      <c r="C3762" s="2" t="s">
        <v>33</v>
      </c>
      <c r="D3762" s="2" t="s">
        <v>34</v>
      </c>
      <c r="E3762" s="5" t="s">
        <v>132</v>
      </c>
      <c r="F3762" s="3" t="s">
        <v>133</v>
      </c>
      <c r="G3762" s="3" t="s">
        <v>37</v>
      </c>
      <c r="H3762" s="2" t="s">
        <v>22</v>
      </c>
      <c r="I3762" s="2" t="s">
        <v>8023</v>
      </c>
      <c r="J3762" s="3" t="str">
        <f>HYPERLINK("https://www.boe.es/gazeta/dias/1833/06/13/pdfs/GMD-1833-72.pdf#page=2","Abrir facsímil")</f>
        <v>Abrir facsímil</v>
      </c>
      <c r="K3762" s="3" t="s">
        <v>24</v>
      </c>
    </row>
    <row r="3763" spans="1:11" ht="42" customHeight="1">
      <c r="A3763" s="2" t="s">
        <v>8024</v>
      </c>
      <c r="B3763" s="2" t="s">
        <v>8025</v>
      </c>
      <c r="C3763" s="2" t="s">
        <v>26</v>
      </c>
      <c r="D3763" s="2" t="s">
        <v>18</v>
      </c>
      <c r="E3763" s="5" t="s">
        <v>197</v>
      </c>
      <c r="F3763" s="3" t="s">
        <v>198</v>
      </c>
      <c r="G3763" s="3" t="s">
        <v>21</v>
      </c>
      <c r="H3763" s="2" t="s">
        <v>22</v>
      </c>
      <c r="I3763" s="2" t="s">
        <v>8026</v>
      </c>
      <c r="J3763" s="3" t="str">
        <f>HYPERLINK("https://www.boe.es/gazeta/dias/1833/05/07/pdfs/GMD-1833-56.pdf#page=4","Abrir facsímil")</f>
        <v>Abrir facsímil</v>
      </c>
      <c r="K3763" s="3" t="s">
        <v>24</v>
      </c>
    </row>
    <row r="3764" spans="1:11" ht="42" customHeight="1">
      <c r="A3764" s="2" t="s">
        <v>8027</v>
      </c>
      <c r="B3764" s="2" t="s">
        <v>8028</v>
      </c>
      <c r="C3764" s="2" t="s">
        <v>17</v>
      </c>
      <c r="D3764" s="2" t="s">
        <v>18</v>
      </c>
      <c r="E3764" s="5" t="s">
        <v>566</v>
      </c>
      <c r="F3764" s="3" t="s">
        <v>567</v>
      </c>
      <c r="G3764" s="3" t="s">
        <v>21</v>
      </c>
      <c r="H3764" s="2" t="s">
        <v>38</v>
      </c>
      <c r="I3764" s="2" t="s">
        <v>8029</v>
      </c>
      <c r="J3764" s="3" t="str">
        <f>HYPERLINK("https://www.boe.es/gazeta/dias/1833/07/30/pdfs/GMD-1833-92.pdf#page=4","Abrir facsímil")</f>
        <v>Abrir facsímil</v>
      </c>
      <c r="K3764" s="3" t="s">
        <v>40</v>
      </c>
    </row>
    <row r="3765" spans="1:11" ht="42" customHeight="1">
      <c r="A3765" s="2" t="s">
        <v>8030</v>
      </c>
      <c r="B3765" s="2" t="s">
        <v>8030</v>
      </c>
      <c r="C3765" s="2" t="s">
        <v>33</v>
      </c>
      <c r="D3765" s="2" t="s">
        <v>34</v>
      </c>
      <c r="E3765" s="5" t="s">
        <v>1017</v>
      </c>
      <c r="F3765" s="3" t="s">
        <v>1018</v>
      </c>
      <c r="G3765" s="3" t="s">
        <v>37</v>
      </c>
      <c r="H3765" s="2" t="s">
        <v>22</v>
      </c>
      <c r="I3765" s="2" t="s">
        <v>8031</v>
      </c>
      <c r="J3765" s="3" t="str">
        <f>HYPERLINK("https://www.boe.es/gazeta/dias/1833/10/08/pdfs/GMD-1833-123.pdf#page=2","Abrir facsímil")</f>
        <v>Abrir facsímil</v>
      </c>
      <c r="K3765" s="3" t="s">
        <v>24</v>
      </c>
    </row>
    <row r="3766" spans="1:11" ht="42" customHeight="1">
      <c r="A3766" s="2" t="s">
        <v>8030</v>
      </c>
      <c r="B3766" s="2" t="s">
        <v>8030</v>
      </c>
      <c r="C3766" s="2" t="s">
        <v>33</v>
      </c>
      <c r="D3766" s="2" t="s">
        <v>34</v>
      </c>
      <c r="E3766" s="5" t="s">
        <v>859</v>
      </c>
      <c r="F3766" s="3" t="s">
        <v>860</v>
      </c>
      <c r="G3766" s="3" t="s">
        <v>21</v>
      </c>
      <c r="H3766" s="2" t="s">
        <v>22</v>
      </c>
      <c r="I3766" s="2" t="s">
        <v>8032</v>
      </c>
      <c r="J3766" s="3" t="str">
        <f>HYPERLINK("https://www.boe.es/gazeta/dias/1833/10/12/pdfs/GMD-1833-125.pdf#page=4","Abrir facsímil")</f>
        <v>Abrir facsímil</v>
      </c>
      <c r="K3766" s="3" t="s">
        <v>24</v>
      </c>
    </row>
    <row r="3767" spans="1:11" ht="42" customHeight="1">
      <c r="A3767" s="2" t="s">
        <v>8033</v>
      </c>
      <c r="B3767" s="2" t="s">
        <v>8034</v>
      </c>
      <c r="C3767" s="2" t="s">
        <v>33</v>
      </c>
      <c r="D3767" s="2" t="s">
        <v>34</v>
      </c>
      <c r="E3767" s="5" t="s">
        <v>1360</v>
      </c>
      <c r="F3767" s="3" t="s">
        <v>1361</v>
      </c>
      <c r="G3767" s="3" t="s">
        <v>89</v>
      </c>
      <c r="H3767" s="2" t="s">
        <v>22</v>
      </c>
      <c r="I3767" s="2" t="s">
        <v>8035</v>
      </c>
      <c r="J3767" s="3" t="str">
        <f>HYPERLINK("https://www.boe.es/gazeta/dias/1833/08/24/pdfs/GMD-1833-103.pdf#page=3","Abrir facsímil")</f>
        <v>Abrir facsímil</v>
      </c>
      <c r="K3767" s="3" t="s">
        <v>24</v>
      </c>
    </row>
    <row r="3768" spans="1:11" ht="42" customHeight="1">
      <c r="A3768" s="2" t="s">
        <v>8036</v>
      </c>
      <c r="B3768" s="2" t="s">
        <v>8037</v>
      </c>
      <c r="C3768" s="2" t="s">
        <v>33</v>
      </c>
      <c r="D3768" s="2" t="s">
        <v>34</v>
      </c>
      <c r="E3768" s="5" t="s">
        <v>830</v>
      </c>
      <c r="F3768" s="3" t="s">
        <v>831</v>
      </c>
      <c r="G3768" s="3" t="s">
        <v>21</v>
      </c>
      <c r="H3768" s="2" t="s">
        <v>22</v>
      </c>
      <c r="I3768" s="2" t="s">
        <v>8038</v>
      </c>
      <c r="J3768" s="3" t="str">
        <f>HYPERLINK("https://www.boe.es/gazeta/dias/1833/02/16/pdfs/GMD-1833-21.pdf#page=4","Abrir facsímil")</f>
        <v>Abrir facsímil</v>
      </c>
      <c r="K3768" s="3" t="s">
        <v>24</v>
      </c>
    </row>
    <row r="3769" spans="1:11" ht="42" customHeight="1">
      <c r="A3769" s="2" t="s">
        <v>8039</v>
      </c>
      <c r="B3769" s="2" t="s">
        <v>8040</v>
      </c>
      <c r="C3769" s="2" t="s">
        <v>33</v>
      </c>
      <c r="D3769" s="2" t="s">
        <v>34</v>
      </c>
      <c r="E3769" s="5" t="s">
        <v>1411</v>
      </c>
      <c r="F3769" s="3" t="s">
        <v>1412</v>
      </c>
      <c r="G3769" s="3" t="s">
        <v>37</v>
      </c>
      <c r="H3769" s="2" t="s">
        <v>22</v>
      </c>
      <c r="I3769" s="2" t="s">
        <v>8041</v>
      </c>
      <c r="J3769" s="3" t="str">
        <f>HYPERLINK("https://www.boe.es/gazeta/dias/1833/03/05/pdfs/GMD-1833-28.pdf#page=2","Abrir facsímil")</f>
        <v>Abrir facsímil</v>
      </c>
      <c r="K3769" s="3" t="s">
        <v>24</v>
      </c>
    </row>
    <row r="3770" spans="1:11" ht="42" customHeight="1">
      <c r="A3770" s="2" t="s">
        <v>8042</v>
      </c>
      <c r="B3770" s="2" t="s">
        <v>8043</v>
      </c>
      <c r="C3770" s="2" t="s">
        <v>207</v>
      </c>
      <c r="D3770" s="2" t="s">
        <v>18</v>
      </c>
      <c r="E3770" s="5" t="s">
        <v>83</v>
      </c>
      <c r="F3770" s="3" t="s">
        <v>84</v>
      </c>
      <c r="G3770" s="3" t="s">
        <v>1098</v>
      </c>
      <c r="H3770" s="2" t="s">
        <v>22</v>
      </c>
      <c r="I3770" s="2" t="s">
        <v>8044</v>
      </c>
      <c r="J3770" s="3" t="str">
        <f>HYPERLINK("https://www.boe.es/gazeta/dias/1833/02/23/pdfs/GMD-1833-24.pdf#page=6","Abrir facsímil")</f>
        <v>Abrir facsímil</v>
      </c>
      <c r="K3770" s="3" t="s">
        <v>24</v>
      </c>
    </row>
    <row r="3771" spans="1:11" ht="42" customHeight="1">
      <c r="A3771" s="2" t="s">
        <v>8045</v>
      </c>
      <c r="B3771" s="2" t="s">
        <v>8046</v>
      </c>
      <c r="C3771" s="2" t="s">
        <v>26</v>
      </c>
      <c r="D3771" s="2" t="s">
        <v>18</v>
      </c>
      <c r="E3771" s="5" t="s">
        <v>780</v>
      </c>
      <c r="F3771" s="3" t="s">
        <v>781</v>
      </c>
      <c r="G3771" s="3" t="s">
        <v>127</v>
      </c>
      <c r="H3771" s="2" t="s">
        <v>22</v>
      </c>
      <c r="I3771" s="2" t="s">
        <v>8047</v>
      </c>
      <c r="J3771" s="3" t="str">
        <f>HYPERLINK("https://www.boe.es/gazeta/dias/1833/03/07/pdfs/GMD-1833-29.pdf#page=5","Abrir facsímil")</f>
        <v>Abrir facsímil</v>
      </c>
      <c r="K3771" s="3" t="s">
        <v>24</v>
      </c>
    </row>
    <row r="3772" spans="1:11" ht="42" customHeight="1">
      <c r="A3772" s="2" t="s">
        <v>8048</v>
      </c>
      <c r="B3772" s="2" t="s">
        <v>8049</v>
      </c>
      <c r="C3772" s="2" t="s">
        <v>33</v>
      </c>
      <c r="D3772" s="2" t="s">
        <v>34</v>
      </c>
      <c r="E3772" s="5" t="s">
        <v>470</v>
      </c>
      <c r="F3772" s="3" t="s">
        <v>471</v>
      </c>
      <c r="G3772" s="3" t="s">
        <v>56</v>
      </c>
      <c r="H3772" s="2" t="s">
        <v>22</v>
      </c>
      <c r="I3772" s="2" t="s">
        <v>8050</v>
      </c>
      <c r="J3772" s="3" t="str">
        <f>HYPERLINK("https://www.boe.es/gazeta/dias/1833/12/28/pdfs/GMD-1833-166.pdf#page=1","Abrir facsímil")</f>
        <v>Abrir facsímil</v>
      </c>
      <c r="K3772" s="3" t="s">
        <v>24</v>
      </c>
    </row>
    <row r="3773" spans="1:11" ht="42" customHeight="1">
      <c r="A3773" s="2" t="s">
        <v>8051</v>
      </c>
      <c r="B3773" s="2" t="s">
        <v>8052</v>
      </c>
      <c r="C3773" s="2" t="s">
        <v>33</v>
      </c>
      <c r="D3773" s="2" t="s">
        <v>34</v>
      </c>
      <c r="E3773" s="5" t="s">
        <v>1083</v>
      </c>
      <c r="F3773" s="3" t="s">
        <v>1084</v>
      </c>
      <c r="G3773" s="3" t="s">
        <v>37</v>
      </c>
      <c r="H3773" s="2" t="s">
        <v>38</v>
      </c>
      <c r="I3773" s="2" t="s">
        <v>8053</v>
      </c>
      <c r="J3773" s="3" t="str">
        <f>HYPERLINK("https://www.boe.es/gazeta/dias/1833/07/11/pdfs/GMD-1833-84.pdf#page=2","Abrir facsímil")</f>
        <v>Abrir facsímil</v>
      </c>
      <c r="K3773" s="3" t="s">
        <v>40</v>
      </c>
    </row>
    <row r="3774" spans="1:11" ht="42" customHeight="1">
      <c r="A3774" s="2" t="s">
        <v>8054</v>
      </c>
      <c r="B3774" s="2" t="s">
        <v>8055</v>
      </c>
      <c r="C3774" s="2" t="s">
        <v>207</v>
      </c>
      <c r="D3774" s="2" t="s">
        <v>18</v>
      </c>
      <c r="E3774" s="5" t="s">
        <v>1165</v>
      </c>
      <c r="F3774" s="3" t="s">
        <v>1166</v>
      </c>
      <c r="G3774" s="3" t="s">
        <v>45</v>
      </c>
      <c r="H3774" s="2" t="s">
        <v>22</v>
      </c>
      <c r="I3774" s="2" t="s">
        <v>8056</v>
      </c>
      <c r="J3774" s="3" t="str">
        <f>HYPERLINK("https://www.boe.es/gazeta/dias/1833/09/12/pdfs/GMD-1833-111.pdf#page=6","Abrir facsímil")</f>
        <v>Abrir facsímil</v>
      </c>
      <c r="K3774" s="3" t="s">
        <v>24</v>
      </c>
    </row>
    <row r="3775" spans="1:11" ht="42" customHeight="1">
      <c r="A3775" s="2" t="s">
        <v>8057</v>
      </c>
      <c r="B3775" s="2" t="s">
        <v>8058</v>
      </c>
      <c r="C3775" s="2" t="s">
        <v>33</v>
      </c>
      <c r="D3775" s="2" t="s">
        <v>34</v>
      </c>
      <c r="E3775" s="5" t="s">
        <v>338</v>
      </c>
      <c r="F3775" s="3" t="s">
        <v>339</v>
      </c>
      <c r="G3775" s="3" t="s">
        <v>340</v>
      </c>
      <c r="H3775" s="2" t="s">
        <v>22</v>
      </c>
      <c r="I3775" s="2" t="s">
        <v>8059</v>
      </c>
      <c r="J3775" s="3" t="str">
        <f>HYPERLINK("https://www.boe.es/gazeta/dias/1833/12/31/pdfs/GMD-1833-167.pdf#page=3","Abrir facsímil")</f>
        <v>Abrir facsímil</v>
      </c>
      <c r="K3775" s="3" t="s">
        <v>24</v>
      </c>
    </row>
    <row r="3776" spans="1:11" ht="42" customHeight="1">
      <c r="A3776" s="2" t="s">
        <v>8060</v>
      </c>
      <c r="B3776" s="2" t="s">
        <v>8061</v>
      </c>
      <c r="C3776" s="2" t="s">
        <v>33</v>
      </c>
      <c r="D3776" s="2" t="s">
        <v>34</v>
      </c>
      <c r="E3776" s="5" t="s">
        <v>110</v>
      </c>
      <c r="F3776" s="3" t="s">
        <v>111</v>
      </c>
      <c r="G3776" s="3" t="s">
        <v>56</v>
      </c>
      <c r="H3776" s="2" t="s">
        <v>22</v>
      </c>
      <c r="I3776" s="2" t="s">
        <v>8062</v>
      </c>
      <c r="J3776" s="3" t="str">
        <f>HYPERLINK("https://www.boe.es/gazeta/dias/1833/11/16/pdfs/GMD-1833-143.pdf#page=1","Abrir facsímil")</f>
        <v>Abrir facsímil</v>
      </c>
      <c r="K3776" s="3" t="s">
        <v>24</v>
      </c>
    </row>
    <row r="3777" spans="1:11" ht="42" customHeight="1">
      <c r="A3777" s="2" t="s">
        <v>8063</v>
      </c>
      <c r="B3777" s="2" t="s">
        <v>8063</v>
      </c>
      <c r="C3777" s="2" t="s">
        <v>26</v>
      </c>
      <c r="D3777" s="2" t="s">
        <v>18</v>
      </c>
      <c r="E3777" s="5" t="s">
        <v>2134</v>
      </c>
      <c r="F3777" s="3" t="s">
        <v>2135</v>
      </c>
      <c r="G3777" s="3" t="s">
        <v>89</v>
      </c>
      <c r="H3777" s="2" t="s">
        <v>22</v>
      </c>
      <c r="I3777" s="2" t="s">
        <v>8064</v>
      </c>
      <c r="J3777" s="3" t="str">
        <f>HYPERLINK("https://www.boe.es/gazeta/dias/1833/04/02/pdfs/GMD-1833-40.pdf#page=3","Abrir facsímil")</f>
        <v>Abrir facsímil</v>
      </c>
      <c r="K3777" s="3" t="s">
        <v>24</v>
      </c>
    </row>
    <row r="3778" spans="1:11" ht="42" customHeight="1">
      <c r="A3778" s="2" t="s">
        <v>8063</v>
      </c>
      <c r="B3778" s="2" t="s">
        <v>8063</v>
      </c>
      <c r="C3778" s="2" t="s">
        <v>49</v>
      </c>
      <c r="D3778" s="2" t="s">
        <v>50</v>
      </c>
      <c r="E3778" s="5" t="s">
        <v>285</v>
      </c>
      <c r="F3778" s="3" t="s">
        <v>286</v>
      </c>
      <c r="G3778" s="3" t="s">
        <v>56</v>
      </c>
      <c r="H3778" s="2" t="s">
        <v>22</v>
      </c>
      <c r="I3778" s="2" t="s">
        <v>8065</v>
      </c>
      <c r="J3778" s="3" t="str">
        <f>HYPERLINK("https://www.boe.es/gazeta/dias/1833/04/04/pdfs/GMD-1833-41.pdf#page=1","Abrir facsímil")</f>
        <v>Abrir facsímil</v>
      </c>
      <c r="K3778" s="3" t="s">
        <v>24</v>
      </c>
    </row>
    <row r="3779" spans="1:11" ht="42" customHeight="1">
      <c r="A3779" s="2" t="s">
        <v>8063</v>
      </c>
      <c r="B3779" s="2" t="s">
        <v>8063</v>
      </c>
      <c r="C3779" s="2" t="s">
        <v>26</v>
      </c>
      <c r="D3779" s="2" t="s">
        <v>18</v>
      </c>
      <c r="E3779" s="5" t="s">
        <v>102</v>
      </c>
      <c r="F3779" s="3" t="s">
        <v>103</v>
      </c>
      <c r="G3779" s="3" t="s">
        <v>21</v>
      </c>
      <c r="H3779" s="2" t="s">
        <v>22</v>
      </c>
      <c r="I3779" s="2" t="s">
        <v>8066</v>
      </c>
      <c r="J3779" s="3" t="str">
        <f>HYPERLINK("https://www.boe.es/gazeta/dias/1833/06/18/pdfs/GMD-1833-74.pdf#page=4","Abrir facsímil")</f>
        <v>Abrir facsímil</v>
      </c>
      <c r="K3779" s="3" t="s">
        <v>24</v>
      </c>
    </row>
    <row r="3780" spans="1:11" ht="42" customHeight="1">
      <c r="A3780" s="2" t="s">
        <v>8063</v>
      </c>
      <c r="B3780" s="2" t="s">
        <v>8063</v>
      </c>
      <c r="C3780" s="2" t="s">
        <v>49</v>
      </c>
      <c r="D3780" s="2" t="s">
        <v>50</v>
      </c>
      <c r="E3780" s="5" t="s">
        <v>58</v>
      </c>
      <c r="F3780" s="3" t="s">
        <v>59</v>
      </c>
      <c r="G3780" s="3" t="s">
        <v>56</v>
      </c>
      <c r="H3780" s="2" t="s">
        <v>22</v>
      </c>
      <c r="I3780" s="2" t="s">
        <v>8067</v>
      </c>
      <c r="J3780" s="3" t="str">
        <f>HYPERLINK("https://www.boe.es/gazeta/dias/1833/10/03/pdfs/GMD-1833-121.pdf#page=1","Abrir facsímil")</f>
        <v>Abrir facsímil</v>
      </c>
      <c r="K3780" s="3" t="s">
        <v>24</v>
      </c>
    </row>
    <row r="3781" spans="1:11" ht="42" customHeight="1">
      <c r="A3781" s="2" t="s">
        <v>8063</v>
      </c>
      <c r="B3781" s="2" t="s">
        <v>8063</v>
      </c>
      <c r="C3781" s="2" t="s">
        <v>49</v>
      </c>
      <c r="D3781" s="2" t="s">
        <v>50</v>
      </c>
      <c r="E3781" s="5" t="s">
        <v>266</v>
      </c>
      <c r="F3781" s="3" t="s">
        <v>267</v>
      </c>
      <c r="G3781" s="3" t="s">
        <v>56</v>
      </c>
      <c r="H3781" s="2" t="s">
        <v>22</v>
      </c>
      <c r="I3781" s="2" t="s">
        <v>8068</v>
      </c>
      <c r="J3781" s="3" t="str">
        <f>HYPERLINK("https://www.boe.es/gazeta/dias/1833/10/05/pdfs/GMD-1833-122.pdf#page=1","Abrir facsímil")</f>
        <v>Abrir facsímil</v>
      </c>
      <c r="K3781" s="3" t="s">
        <v>24</v>
      </c>
    </row>
    <row r="3782" spans="1:11" ht="42" customHeight="1">
      <c r="A3782" s="2" t="s">
        <v>8063</v>
      </c>
      <c r="B3782" s="2" t="s">
        <v>8063</v>
      </c>
      <c r="C3782" s="2" t="s">
        <v>33</v>
      </c>
      <c r="D3782" s="2" t="s">
        <v>34</v>
      </c>
      <c r="E3782" s="5" t="s">
        <v>859</v>
      </c>
      <c r="F3782" s="3" t="s">
        <v>860</v>
      </c>
      <c r="G3782" s="3" t="s">
        <v>37</v>
      </c>
      <c r="H3782" s="2" t="s">
        <v>22</v>
      </c>
      <c r="I3782" s="2" t="s">
        <v>8069</v>
      </c>
      <c r="J3782" s="3" t="str">
        <f>HYPERLINK("https://www.boe.es/gazeta/dias/1833/10/12/pdfs/GMD-1833-125.pdf#page=2","Abrir facsímil")</f>
        <v>Abrir facsímil</v>
      </c>
      <c r="K3782" s="3" t="s">
        <v>24</v>
      </c>
    </row>
    <row r="3783" spans="1:11" ht="42" customHeight="1">
      <c r="A3783" s="2" t="s">
        <v>8063</v>
      </c>
      <c r="B3783" s="2" t="s">
        <v>8063</v>
      </c>
      <c r="C3783" s="2" t="s">
        <v>49</v>
      </c>
      <c r="D3783" s="2" t="s">
        <v>50</v>
      </c>
      <c r="E3783" s="5" t="s">
        <v>61</v>
      </c>
      <c r="F3783" s="3" t="s">
        <v>62</v>
      </c>
      <c r="G3783" s="3" t="s">
        <v>56</v>
      </c>
      <c r="H3783" s="2" t="s">
        <v>22</v>
      </c>
      <c r="I3783" s="2" t="s">
        <v>8070</v>
      </c>
      <c r="J3783" s="3" t="str">
        <f>HYPERLINK("https://www.boe.es/gazeta/dias/1833/10/15/pdfs/GMD-1833-126.pdf#page=1","Abrir facsímil")</f>
        <v>Abrir facsímil</v>
      </c>
      <c r="K3783" s="3" t="s">
        <v>24</v>
      </c>
    </row>
    <row r="3784" spans="1:11" ht="42" customHeight="1">
      <c r="A3784" s="2" t="s">
        <v>8063</v>
      </c>
      <c r="B3784" s="2" t="s">
        <v>8063</v>
      </c>
      <c r="C3784" s="2" t="s">
        <v>49</v>
      </c>
      <c r="D3784" s="2" t="s">
        <v>50</v>
      </c>
      <c r="E3784" s="5" t="s">
        <v>61</v>
      </c>
      <c r="F3784" s="3" t="s">
        <v>62</v>
      </c>
      <c r="G3784" s="3" t="s">
        <v>89</v>
      </c>
      <c r="H3784" s="2" t="s">
        <v>22</v>
      </c>
      <c r="I3784" s="2" t="s">
        <v>8071</v>
      </c>
      <c r="J3784" s="3" t="str">
        <f>HYPERLINK("https://www.boe.es/gazeta/dias/1833/10/15/pdfs/GMD-1833-126.pdf#page=3","Abrir facsímil")</f>
        <v>Abrir facsímil</v>
      </c>
      <c r="K3784" s="3" t="s">
        <v>24</v>
      </c>
    </row>
    <row r="3785" spans="1:11" ht="42" customHeight="1">
      <c r="A3785" s="2" t="s">
        <v>8063</v>
      </c>
      <c r="B3785" s="2" t="s">
        <v>8063</v>
      </c>
      <c r="C3785" s="2" t="s">
        <v>49</v>
      </c>
      <c r="D3785" s="2" t="s">
        <v>50</v>
      </c>
      <c r="E3785" s="5" t="s">
        <v>466</v>
      </c>
      <c r="F3785" s="3" t="s">
        <v>467</v>
      </c>
      <c r="G3785" s="3" t="s">
        <v>37</v>
      </c>
      <c r="H3785" s="2" t="s">
        <v>22</v>
      </c>
      <c r="I3785" s="2" t="s">
        <v>8072</v>
      </c>
      <c r="J3785" s="3" t="str">
        <f>HYPERLINK("https://www.boe.es/gazeta/dias/1833/10/22/pdfs/GMD-1833-130.pdf#page=2","Abrir facsímil")</f>
        <v>Abrir facsímil</v>
      </c>
      <c r="K3785" s="3" t="s">
        <v>24</v>
      </c>
    </row>
    <row r="3786" spans="1:11" ht="42" customHeight="1">
      <c r="A3786" s="2" t="s">
        <v>8063</v>
      </c>
      <c r="B3786" s="2" t="s">
        <v>8063</v>
      </c>
      <c r="C3786" s="2" t="s">
        <v>49</v>
      </c>
      <c r="D3786" s="2" t="s">
        <v>50</v>
      </c>
      <c r="E3786" s="5" t="s">
        <v>466</v>
      </c>
      <c r="F3786" s="3" t="s">
        <v>467</v>
      </c>
      <c r="G3786" s="3" t="s">
        <v>89</v>
      </c>
      <c r="H3786" s="2" t="s">
        <v>22</v>
      </c>
      <c r="I3786" s="2" t="s">
        <v>8073</v>
      </c>
      <c r="J3786" s="3" t="str">
        <f>HYPERLINK("https://www.boe.es/gazeta/dias/1833/10/22/pdfs/GMD-1833-130.pdf#page=3","Abrir facsímil")</f>
        <v>Abrir facsímil</v>
      </c>
      <c r="K3786" s="3" t="s">
        <v>24</v>
      </c>
    </row>
    <row r="3787" spans="1:11" ht="42" customHeight="1">
      <c r="A3787" s="2" t="s">
        <v>8063</v>
      </c>
      <c r="B3787" s="2" t="s">
        <v>8063</v>
      </c>
      <c r="C3787" s="2" t="s">
        <v>33</v>
      </c>
      <c r="D3787" s="2" t="s">
        <v>34</v>
      </c>
      <c r="E3787" s="5" t="s">
        <v>466</v>
      </c>
      <c r="F3787" s="3" t="s">
        <v>467</v>
      </c>
      <c r="G3787" s="3" t="s">
        <v>127</v>
      </c>
      <c r="H3787" s="2" t="s">
        <v>22</v>
      </c>
      <c r="I3787" s="2" t="s">
        <v>8074</v>
      </c>
      <c r="J3787" s="3" t="str">
        <f>HYPERLINK("https://www.boe.es/gazeta/dias/1833/10/22/pdfs/GMD-1833-130.pdf#page=5","Abrir facsímil")</f>
        <v>Abrir facsímil</v>
      </c>
      <c r="K3787" s="3" t="s">
        <v>24</v>
      </c>
    </row>
    <row r="3788" spans="1:11" ht="42" customHeight="1">
      <c r="A3788" s="2" t="s">
        <v>8063</v>
      </c>
      <c r="B3788" s="2" t="s">
        <v>8063</v>
      </c>
      <c r="C3788" s="2" t="s">
        <v>122</v>
      </c>
      <c r="D3788" s="2" t="s">
        <v>18</v>
      </c>
      <c r="E3788" s="5" t="s">
        <v>150</v>
      </c>
      <c r="F3788" s="3" t="s">
        <v>151</v>
      </c>
      <c r="G3788" s="3" t="s">
        <v>89</v>
      </c>
      <c r="H3788" s="2" t="s">
        <v>22</v>
      </c>
      <c r="I3788" s="2" t="s">
        <v>8075</v>
      </c>
      <c r="J3788" s="3" t="str">
        <f>HYPERLINK("https://www.boe.es/gazeta/dias/1833/10/24/pdfs/GMD-1833-131.pdf#page=3","Abrir facsímil")</f>
        <v>Abrir facsímil</v>
      </c>
      <c r="K3788" s="3" t="s">
        <v>24</v>
      </c>
    </row>
    <row r="3789" spans="1:11" ht="42" customHeight="1">
      <c r="A3789" s="2" t="s">
        <v>8063</v>
      </c>
      <c r="B3789" s="2" t="s">
        <v>8063</v>
      </c>
      <c r="C3789" s="2" t="s">
        <v>207</v>
      </c>
      <c r="D3789" s="2" t="s">
        <v>18</v>
      </c>
      <c r="E3789" s="5" t="s">
        <v>1138</v>
      </c>
      <c r="F3789" s="3" t="s">
        <v>1139</v>
      </c>
      <c r="G3789" s="3" t="s">
        <v>56</v>
      </c>
      <c r="H3789" s="2" t="s">
        <v>22</v>
      </c>
      <c r="I3789" s="2" t="s">
        <v>8076</v>
      </c>
      <c r="J3789" s="3" t="str">
        <f>HYPERLINK("https://www.boe.es/gazeta/dias/1833/10/26/pdfs/GMD-1833-132.pdf#page=1","Abrir facsímil")</f>
        <v>Abrir facsímil</v>
      </c>
      <c r="K3789" s="3" t="s">
        <v>24</v>
      </c>
    </row>
    <row r="3790" spans="1:11" ht="42" customHeight="1">
      <c r="A3790" s="2" t="s">
        <v>8063</v>
      </c>
      <c r="B3790" s="2" t="s">
        <v>8063</v>
      </c>
      <c r="C3790" s="2" t="s">
        <v>122</v>
      </c>
      <c r="D3790" s="2" t="s">
        <v>18</v>
      </c>
      <c r="E3790" s="5" t="s">
        <v>596</v>
      </c>
      <c r="F3790" s="3" t="s">
        <v>597</v>
      </c>
      <c r="G3790" s="3" t="s">
        <v>37</v>
      </c>
      <c r="H3790" s="2" t="s">
        <v>22</v>
      </c>
      <c r="I3790" s="2" t="s">
        <v>8077</v>
      </c>
      <c r="J3790" s="3" t="str">
        <f>HYPERLINK("https://www.boe.es/gazeta/dias/1833/10/29/pdfs/GMD-1833-134.pdf#page=2","Abrir facsímil")</f>
        <v>Abrir facsímil</v>
      </c>
      <c r="K3790" s="3" t="s">
        <v>24</v>
      </c>
    </row>
    <row r="3791" spans="1:11" ht="42" customHeight="1">
      <c r="A3791" s="2" t="s">
        <v>8063</v>
      </c>
      <c r="B3791" s="2" t="s">
        <v>8063</v>
      </c>
      <c r="C3791" s="2" t="s">
        <v>17</v>
      </c>
      <c r="D3791" s="2" t="s">
        <v>18</v>
      </c>
      <c r="E3791" s="5" t="s">
        <v>426</v>
      </c>
      <c r="F3791" s="3" t="s">
        <v>1257</v>
      </c>
      <c r="G3791" s="3" t="s">
        <v>56</v>
      </c>
      <c r="H3791" s="2" t="s">
        <v>22</v>
      </c>
      <c r="I3791" s="2" t="s">
        <v>8078</v>
      </c>
      <c r="J3791" s="3" t="str">
        <f>HYPERLINK("https://www.boe.es/gazeta/dias/1833/10/31/pdfs/GMD-1833-135.pdf#page=1","Abrir facsímil")</f>
        <v>Abrir facsímil</v>
      </c>
      <c r="K3791" s="3" t="s">
        <v>24</v>
      </c>
    </row>
    <row r="3792" spans="1:11" ht="42" customHeight="1">
      <c r="A3792" s="2" t="s">
        <v>8063</v>
      </c>
      <c r="B3792" s="2" t="s">
        <v>8063</v>
      </c>
      <c r="C3792" s="2" t="s">
        <v>207</v>
      </c>
      <c r="D3792" s="2" t="s">
        <v>18</v>
      </c>
      <c r="E3792" s="5" t="s">
        <v>841</v>
      </c>
      <c r="F3792" s="3" t="s">
        <v>842</v>
      </c>
      <c r="G3792" s="3" t="s">
        <v>37</v>
      </c>
      <c r="H3792" s="2" t="s">
        <v>22</v>
      </c>
      <c r="I3792" s="2" t="s">
        <v>8079</v>
      </c>
      <c r="J3792" s="3" t="str">
        <f>HYPERLINK("https://www.boe.es/gazeta/dias/1833/11/02/pdfs/GMD-1833-137.pdf#page=2","Abrir facsímil")</f>
        <v>Abrir facsímil</v>
      </c>
      <c r="K3792" s="3" t="s">
        <v>24</v>
      </c>
    </row>
    <row r="3793" spans="1:11" ht="42" customHeight="1">
      <c r="A3793" s="2" t="s">
        <v>8063</v>
      </c>
      <c r="B3793" s="2" t="s">
        <v>8063</v>
      </c>
      <c r="C3793" s="2" t="s">
        <v>26</v>
      </c>
      <c r="D3793" s="2" t="s">
        <v>18</v>
      </c>
      <c r="E3793" s="5" t="s">
        <v>364</v>
      </c>
      <c r="F3793" s="3" t="s">
        <v>365</v>
      </c>
      <c r="G3793" s="3" t="s">
        <v>37</v>
      </c>
      <c r="H3793" s="2" t="s">
        <v>22</v>
      </c>
      <c r="I3793" s="2" t="s">
        <v>8080</v>
      </c>
      <c r="J3793" s="3" t="str">
        <f>HYPERLINK("https://www.boe.es/gazeta/dias/1833/11/07/pdfs/GMD-1833-139.pdf#page=2","Abrir facsímil")</f>
        <v>Abrir facsímil</v>
      </c>
      <c r="K3793" s="3" t="s">
        <v>24</v>
      </c>
    </row>
    <row r="3794" spans="1:11" ht="42" customHeight="1">
      <c r="A3794" s="2" t="s">
        <v>8063</v>
      </c>
      <c r="B3794" s="2" t="s">
        <v>8063</v>
      </c>
      <c r="C3794" s="2" t="s">
        <v>49</v>
      </c>
      <c r="D3794" s="2" t="s">
        <v>50</v>
      </c>
      <c r="E3794" s="5" t="s">
        <v>1079</v>
      </c>
      <c r="F3794" s="3" t="s">
        <v>1080</v>
      </c>
      <c r="G3794" s="3" t="s">
        <v>56</v>
      </c>
      <c r="H3794" s="2" t="s">
        <v>22</v>
      </c>
      <c r="I3794" s="2" t="s">
        <v>8081</v>
      </c>
      <c r="J3794" s="3" t="str">
        <f>HYPERLINK("https://www.boe.es/gazeta/dias/1833/11/12/pdfs/GMD-1833-141.pdf#page=1","Abrir facsímil")</f>
        <v>Abrir facsímil</v>
      </c>
      <c r="K3794" s="3" t="s">
        <v>24</v>
      </c>
    </row>
    <row r="3795" spans="1:11" ht="42" customHeight="1">
      <c r="A3795" s="2" t="s">
        <v>8063</v>
      </c>
      <c r="B3795" s="2" t="s">
        <v>8063</v>
      </c>
      <c r="C3795" s="2" t="s">
        <v>49</v>
      </c>
      <c r="D3795" s="2" t="s">
        <v>50</v>
      </c>
      <c r="E3795" s="5" t="s">
        <v>1079</v>
      </c>
      <c r="F3795" s="3" t="s">
        <v>1080</v>
      </c>
      <c r="G3795" s="3" t="s">
        <v>37</v>
      </c>
      <c r="H3795" s="2" t="s">
        <v>22</v>
      </c>
      <c r="I3795" s="2" t="s">
        <v>8082</v>
      </c>
      <c r="J3795" s="3" t="str">
        <f>HYPERLINK("https://www.boe.es/gazeta/dias/1833/11/12/pdfs/GMD-1833-141.pdf#page=2","Abrir facsímil")</f>
        <v>Abrir facsímil</v>
      </c>
      <c r="K3795" s="3" t="s">
        <v>24</v>
      </c>
    </row>
    <row r="3796" spans="1:11" ht="42" customHeight="1">
      <c r="A3796" s="2" t="s">
        <v>8063</v>
      </c>
      <c r="B3796" s="2" t="s">
        <v>8063</v>
      </c>
      <c r="C3796" s="2" t="s">
        <v>26</v>
      </c>
      <c r="D3796" s="2" t="s">
        <v>18</v>
      </c>
      <c r="E3796" s="5" t="s">
        <v>1079</v>
      </c>
      <c r="F3796" s="3" t="s">
        <v>1080</v>
      </c>
      <c r="G3796" s="3" t="s">
        <v>21</v>
      </c>
      <c r="H3796" s="2" t="s">
        <v>22</v>
      </c>
      <c r="I3796" s="2" t="s">
        <v>8083</v>
      </c>
      <c r="J3796" s="3" t="str">
        <f>HYPERLINK("https://www.boe.es/gazeta/dias/1833/11/12/pdfs/GMD-1833-141.pdf#page=4","Abrir facsímil")</f>
        <v>Abrir facsímil</v>
      </c>
      <c r="K3796" s="3" t="s">
        <v>24</v>
      </c>
    </row>
    <row r="3797" spans="1:11" ht="42" customHeight="1">
      <c r="A3797" s="2" t="s">
        <v>8063</v>
      </c>
      <c r="B3797" s="2" t="s">
        <v>8063</v>
      </c>
      <c r="C3797" s="2" t="s">
        <v>131</v>
      </c>
      <c r="D3797" s="2" t="s">
        <v>18</v>
      </c>
      <c r="E3797" s="5" t="s">
        <v>671</v>
      </c>
      <c r="F3797" s="3" t="s">
        <v>672</v>
      </c>
      <c r="G3797" s="3" t="s">
        <v>56</v>
      </c>
      <c r="H3797" s="2" t="s">
        <v>22</v>
      </c>
      <c r="I3797" s="2" t="s">
        <v>8084</v>
      </c>
      <c r="J3797" s="3" t="str">
        <f>HYPERLINK("https://www.boe.es/gazeta/dias/1833/11/28/pdfs/GMD-1833-151.pdf#page=1","Abrir facsímil")</f>
        <v>Abrir facsímil</v>
      </c>
      <c r="K3797" s="3" t="s">
        <v>24</v>
      </c>
    </row>
    <row r="3798" spans="1:11" ht="42" customHeight="1">
      <c r="A3798" s="2" t="s">
        <v>8063</v>
      </c>
      <c r="B3798" s="2" t="s">
        <v>8063</v>
      </c>
      <c r="C3798" s="2" t="s">
        <v>33</v>
      </c>
      <c r="D3798" s="2" t="s">
        <v>34</v>
      </c>
      <c r="E3798" s="5" t="s">
        <v>470</v>
      </c>
      <c r="F3798" s="3" t="s">
        <v>471</v>
      </c>
      <c r="G3798" s="3" t="s">
        <v>89</v>
      </c>
      <c r="H3798" s="2" t="s">
        <v>22</v>
      </c>
      <c r="I3798" s="2" t="s">
        <v>8085</v>
      </c>
      <c r="J3798" s="3" t="str">
        <f>HYPERLINK("https://www.boe.es/gazeta/dias/1833/12/28/pdfs/GMD-1833-166.pdf#page=3","Abrir facsímil")</f>
        <v>Abrir facsímil</v>
      </c>
      <c r="K3798" s="3" t="s">
        <v>24</v>
      </c>
    </row>
    <row r="3799" spans="1:11" ht="42" customHeight="1">
      <c r="A3799" s="2" t="s">
        <v>8086</v>
      </c>
      <c r="B3799" s="2" t="s">
        <v>8087</v>
      </c>
      <c r="C3799" s="2" t="s">
        <v>33</v>
      </c>
      <c r="D3799" s="2" t="s">
        <v>34</v>
      </c>
      <c r="E3799" s="5" t="s">
        <v>1371</v>
      </c>
      <c r="F3799" s="3" t="s">
        <v>1372</v>
      </c>
      <c r="G3799" s="3" t="s">
        <v>1373</v>
      </c>
      <c r="H3799" s="2" t="s">
        <v>22</v>
      </c>
      <c r="I3799" s="2" t="s">
        <v>8088</v>
      </c>
      <c r="J3799" s="3" t="str">
        <f>HYPERLINK("https://www.boe.es/gazeta/dias/1833/10/17/pdfs/GMD-1833-128.pdf#page=3","Abrir facsímil")</f>
        <v>Abrir facsímil</v>
      </c>
      <c r="K3799" s="3" t="s">
        <v>24</v>
      </c>
    </row>
    <row r="3800" spans="1:11" ht="42" customHeight="1">
      <c r="A3800" s="2" t="s">
        <v>8089</v>
      </c>
      <c r="B3800" s="2" t="s">
        <v>8090</v>
      </c>
      <c r="C3800" s="2" t="s">
        <v>33</v>
      </c>
      <c r="D3800" s="2" t="s">
        <v>34</v>
      </c>
      <c r="E3800" s="5" t="s">
        <v>208</v>
      </c>
      <c r="F3800" s="3" t="s">
        <v>209</v>
      </c>
      <c r="G3800" s="3" t="s">
        <v>89</v>
      </c>
      <c r="H3800" s="2" t="s">
        <v>22</v>
      </c>
      <c r="I3800" s="2" t="s">
        <v>8091</v>
      </c>
      <c r="J3800" s="3" t="str">
        <f>HYPERLINK("https://www.boe.es/gazeta/dias/1833/01/01/pdfs/GMD-1833-1.pdf#page=3","Abrir facsímil")</f>
        <v>Abrir facsímil</v>
      </c>
      <c r="K3800" s="3" t="s">
        <v>24</v>
      </c>
    </row>
    <row r="3801" spans="1:11" ht="42" customHeight="1">
      <c r="A3801" s="2" t="s">
        <v>8092</v>
      </c>
      <c r="B3801" s="2" t="s">
        <v>8093</v>
      </c>
      <c r="C3801" s="2" t="s">
        <v>131</v>
      </c>
      <c r="D3801" s="2" t="s">
        <v>18</v>
      </c>
      <c r="E3801" s="5" t="s">
        <v>780</v>
      </c>
      <c r="F3801" s="3" t="s">
        <v>781</v>
      </c>
      <c r="G3801" s="3" t="s">
        <v>89</v>
      </c>
      <c r="H3801" s="2" t="s">
        <v>22</v>
      </c>
      <c r="I3801" s="2" t="s">
        <v>8094</v>
      </c>
      <c r="J3801" s="3" t="str">
        <f>HYPERLINK("https://www.boe.es/gazeta/dias/1833/03/07/pdfs/GMD-1833-29.pdf#page=3","Abrir facsímil")</f>
        <v>Abrir facsímil</v>
      </c>
      <c r="K3801" s="3" t="s">
        <v>24</v>
      </c>
    </row>
    <row r="3802" spans="1:11" ht="42" customHeight="1">
      <c r="A3802" s="2" t="s">
        <v>8095</v>
      </c>
      <c r="B3802" s="2" t="s">
        <v>8096</v>
      </c>
      <c r="C3802" s="2" t="s">
        <v>207</v>
      </c>
      <c r="D3802" s="2" t="s">
        <v>18</v>
      </c>
      <c r="E3802" s="5" t="s">
        <v>208</v>
      </c>
      <c r="F3802" s="3" t="s">
        <v>209</v>
      </c>
      <c r="G3802" s="3" t="s">
        <v>127</v>
      </c>
      <c r="H3802" s="2" t="s">
        <v>22</v>
      </c>
      <c r="I3802" s="2" t="s">
        <v>8097</v>
      </c>
      <c r="J3802" s="3" t="str">
        <f>HYPERLINK("https://www.boe.es/gazeta/dias/1833/01/01/pdfs/GMD-1833-1.pdf#page=5","Abrir facsímil")</f>
        <v>Abrir facsímil</v>
      </c>
      <c r="K3802" s="3" t="s">
        <v>24</v>
      </c>
    </row>
    <row r="3803" spans="1:11" ht="42" customHeight="1">
      <c r="A3803" s="2" t="s">
        <v>8098</v>
      </c>
      <c r="B3803" s="2" t="s">
        <v>8099</v>
      </c>
      <c r="C3803" s="2" t="s">
        <v>33</v>
      </c>
      <c r="D3803" s="2" t="s">
        <v>34</v>
      </c>
      <c r="E3803" s="5" t="s">
        <v>272</v>
      </c>
      <c r="F3803" s="3" t="s">
        <v>273</v>
      </c>
      <c r="G3803" s="3" t="s">
        <v>56</v>
      </c>
      <c r="H3803" s="2" t="s">
        <v>22</v>
      </c>
      <c r="I3803" s="2" t="s">
        <v>8100</v>
      </c>
      <c r="J3803" s="3" t="str">
        <f>HYPERLINK("https://www.boe.es/gazeta/dias/1833/11/19/pdfs/GMD-1833-144.pdf#page=1","Abrir facsímil")</f>
        <v>Abrir facsímil</v>
      </c>
      <c r="K3803" s="3" t="s">
        <v>24</v>
      </c>
    </row>
    <row r="3804" spans="1:11" ht="42" customHeight="1">
      <c r="A3804" s="2" t="s">
        <v>8101</v>
      </c>
      <c r="B3804" s="2" t="s">
        <v>8102</v>
      </c>
      <c r="C3804" s="2" t="s">
        <v>33</v>
      </c>
      <c r="D3804" s="2" t="s">
        <v>34</v>
      </c>
      <c r="E3804" s="5" t="s">
        <v>1138</v>
      </c>
      <c r="F3804" s="3" t="s">
        <v>1139</v>
      </c>
      <c r="G3804" s="3" t="s">
        <v>56</v>
      </c>
      <c r="H3804" s="2" t="s">
        <v>22</v>
      </c>
      <c r="I3804" s="2" t="s">
        <v>8103</v>
      </c>
      <c r="J3804" s="3" t="str">
        <f>HYPERLINK("https://www.boe.es/gazeta/dias/1833/10/26/pdfs/GMD-1833-132.pdf#page=1","Abrir facsímil")</f>
        <v>Abrir facsímil</v>
      </c>
      <c r="K3804" s="3" t="s">
        <v>24</v>
      </c>
    </row>
    <row r="3805" spans="1:11" ht="42" customHeight="1">
      <c r="A3805" s="2" t="s">
        <v>8104</v>
      </c>
      <c r="B3805" s="2" t="s">
        <v>8105</v>
      </c>
      <c r="C3805" s="2" t="s">
        <v>33</v>
      </c>
      <c r="D3805" s="2" t="s">
        <v>34</v>
      </c>
      <c r="E3805" s="5" t="s">
        <v>561</v>
      </c>
      <c r="F3805" s="3" t="s">
        <v>562</v>
      </c>
      <c r="G3805" s="3" t="s">
        <v>21</v>
      </c>
      <c r="H3805" s="2" t="s">
        <v>22</v>
      </c>
      <c r="I3805" s="2" t="s">
        <v>8106</v>
      </c>
      <c r="J3805" s="3" t="str">
        <f>HYPERLINK("https://www.boe.es/gazeta/dias/1833/07/20/pdfs/GMD-1833-88.pdf#page=4","Abrir facsímil")</f>
        <v>Abrir facsímil</v>
      </c>
      <c r="K3805" s="3" t="s">
        <v>24</v>
      </c>
    </row>
    <row r="3806" spans="1:11" ht="42" customHeight="1">
      <c r="A3806" s="2" t="s">
        <v>8107</v>
      </c>
      <c r="B3806" s="2" t="s">
        <v>8108</v>
      </c>
      <c r="C3806" s="2" t="s">
        <v>33</v>
      </c>
      <c r="D3806" s="2" t="s">
        <v>34</v>
      </c>
      <c r="E3806" s="5" t="s">
        <v>470</v>
      </c>
      <c r="F3806" s="3" t="s">
        <v>471</v>
      </c>
      <c r="G3806" s="3" t="s">
        <v>45</v>
      </c>
      <c r="H3806" s="2" t="s">
        <v>22</v>
      </c>
      <c r="I3806" s="2" t="s">
        <v>8109</v>
      </c>
      <c r="J3806" s="3" t="str">
        <f>HYPERLINK("https://www.boe.es/gazeta/dias/1833/12/28/pdfs/GMD-1833-166.pdf#page=6","Abrir facsímil")</f>
        <v>Abrir facsímil</v>
      </c>
      <c r="K3806" s="3" t="s">
        <v>24</v>
      </c>
    </row>
    <row r="3807" spans="1:11" ht="42" customHeight="1">
      <c r="A3807" s="2" t="s">
        <v>8110</v>
      </c>
      <c r="B3807" s="2" t="s">
        <v>8110</v>
      </c>
      <c r="C3807" s="2" t="s">
        <v>33</v>
      </c>
      <c r="D3807" s="2" t="s">
        <v>34</v>
      </c>
      <c r="E3807" s="5" t="s">
        <v>132</v>
      </c>
      <c r="F3807" s="3" t="s">
        <v>133</v>
      </c>
      <c r="G3807" s="3" t="s">
        <v>21</v>
      </c>
      <c r="H3807" s="2" t="s">
        <v>22</v>
      </c>
      <c r="I3807" s="2" t="s">
        <v>8111</v>
      </c>
      <c r="J3807" s="3" t="str">
        <f>HYPERLINK("https://www.boe.es/gazeta/dias/1833/06/13/pdfs/GMD-1833-72.pdf#page=4","Abrir facsímil")</f>
        <v>Abrir facsímil</v>
      </c>
      <c r="K3807" s="3" t="s">
        <v>24</v>
      </c>
    </row>
    <row r="3808" spans="1:11" ht="42" customHeight="1">
      <c r="A3808" s="2" t="s">
        <v>8112</v>
      </c>
      <c r="B3808" s="2" t="s">
        <v>8113</v>
      </c>
      <c r="C3808" s="2" t="s">
        <v>33</v>
      </c>
      <c r="D3808" s="2" t="s">
        <v>34</v>
      </c>
      <c r="E3808" s="5" t="s">
        <v>1138</v>
      </c>
      <c r="F3808" s="3" t="s">
        <v>1139</v>
      </c>
      <c r="G3808" s="3" t="s">
        <v>45</v>
      </c>
      <c r="H3808" s="2" t="s">
        <v>22</v>
      </c>
      <c r="I3808" s="2" t="s">
        <v>8114</v>
      </c>
      <c r="J3808" s="3" t="str">
        <f>HYPERLINK("https://www.boe.es/gazeta/dias/1833/10/26/pdfs/GMD-1833-132.pdf#page=6","Abrir facsímil")</f>
        <v>Abrir facsímil</v>
      </c>
      <c r="K3808" s="3" t="s">
        <v>24</v>
      </c>
    </row>
    <row r="3809" spans="1:11" ht="42" customHeight="1">
      <c r="A3809" s="2" t="s">
        <v>8115</v>
      </c>
      <c r="B3809" s="2" t="s">
        <v>8116</v>
      </c>
      <c r="C3809" s="2" t="s">
        <v>33</v>
      </c>
      <c r="D3809" s="2" t="s">
        <v>34</v>
      </c>
      <c r="E3809" s="5" t="s">
        <v>426</v>
      </c>
      <c r="F3809" s="3" t="s">
        <v>1257</v>
      </c>
      <c r="G3809" s="3" t="s">
        <v>89</v>
      </c>
      <c r="H3809" s="2" t="s">
        <v>22</v>
      </c>
      <c r="I3809" s="2" t="s">
        <v>8117</v>
      </c>
      <c r="J3809" s="3" t="str">
        <f>HYPERLINK("https://www.boe.es/gazeta/dias/1833/10/31/pdfs/GMD-1833-135.pdf#page=3","Abrir facsímil")</f>
        <v>Abrir facsímil</v>
      </c>
      <c r="K3809" s="3" t="s">
        <v>24</v>
      </c>
    </row>
    <row r="3810" spans="1:11" ht="42" customHeight="1">
      <c r="A3810" s="2" t="s">
        <v>8118</v>
      </c>
      <c r="B3810" s="2" t="s">
        <v>8119</v>
      </c>
      <c r="C3810" s="2" t="s">
        <v>33</v>
      </c>
      <c r="D3810" s="2" t="s">
        <v>34</v>
      </c>
      <c r="E3810" s="5" t="s">
        <v>558</v>
      </c>
      <c r="F3810" s="3" t="s">
        <v>559</v>
      </c>
      <c r="G3810" s="3" t="s">
        <v>21</v>
      </c>
      <c r="H3810" s="2" t="s">
        <v>22</v>
      </c>
      <c r="I3810" s="2" t="s">
        <v>8120</v>
      </c>
      <c r="J3810" s="3" t="str">
        <f>HYPERLINK("https://www.boe.es/gazeta/dias/1833/07/16/pdfs/GMD-1833-86.pdf#page=4","Abrir facsímil")</f>
        <v>Abrir facsímil</v>
      </c>
      <c r="K3810" s="3" t="s">
        <v>24</v>
      </c>
    </row>
    <row r="3811" spans="1:11" ht="42" customHeight="1">
      <c r="A3811" s="2" t="s">
        <v>8121</v>
      </c>
      <c r="B3811" s="2" t="s">
        <v>8121</v>
      </c>
      <c r="C3811" s="2" t="s">
        <v>33</v>
      </c>
      <c r="D3811" s="2" t="s">
        <v>34</v>
      </c>
      <c r="E3811" s="5" t="s">
        <v>125</v>
      </c>
      <c r="F3811" s="3" t="s">
        <v>126</v>
      </c>
      <c r="G3811" s="3" t="s">
        <v>127</v>
      </c>
      <c r="H3811" s="2" t="s">
        <v>22</v>
      </c>
      <c r="I3811" s="2" t="s">
        <v>8122</v>
      </c>
      <c r="J3811" s="3" t="str">
        <f>HYPERLINK("https://www.boe.es/gazeta/dias/1833/08/29/pdfs/GMD-1833-105.pdf#page=5","Abrir facsímil")</f>
        <v>Abrir facsímil</v>
      </c>
      <c r="K3811" s="3" t="s">
        <v>24</v>
      </c>
    </row>
    <row r="3812" spans="1:11" ht="42" customHeight="1">
      <c r="A3812" s="2" t="s">
        <v>8123</v>
      </c>
      <c r="B3812" s="2" t="s">
        <v>8124</v>
      </c>
      <c r="C3812" s="2" t="s">
        <v>33</v>
      </c>
      <c r="D3812" s="2" t="s">
        <v>34</v>
      </c>
      <c r="E3812" s="5" t="s">
        <v>409</v>
      </c>
      <c r="F3812" s="3" t="s">
        <v>410</v>
      </c>
      <c r="G3812" s="3" t="s">
        <v>21</v>
      </c>
      <c r="H3812" s="2" t="s">
        <v>22</v>
      </c>
      <c r="I3812" s="2" t="s">
        <v>8125</v>
      </c>
      <c r="J3812" s="3" t="str">
        <f>HYPERLINK("https://www.boe.es/gazeta/dias/1833/11/23/pdfs/GMD-1833-147.pdf#page=4","Abrir facsímil")</f>
        <v>Abrir facsímil</v>
      </c>
      <c r="K3812" s="3" t="s">
        <v>24</v>
      </c>
    </row>
    <row r="3813" spans="1:11" ht="42" customHeight="1">
      <c r="A3813" s="2" t="s">
        <v>8123</v>
      </c>
      <c r="B3813" s="2" t="s">
        <v>8124</v>
      </c>
      <c r="C3813" s="2" t="s">
        <v>297</v>
      </c>
      <c r="D3813" s="2" t="s">
        <v>18</v>
      </c>
      <c r="E3813" s="5" t="s">
        <v>452</v>
      </c>
      <c r="F3813" s="3" t="s">
        <v>453</v>
      </c>
      <c r="G3813" s="3" t="s">
        <v>37</v>
      </c>
      <c r="H3813" s="2" t="s">
        <v>22</v>
      </c>
      <c r="I3813" s="2" t="s">
        <v>8126</v>
      </c>
      <c r="J3813" s="3" t="str">
        <f>HYPERLINK("https://www.boe.es/gazeta/dias/1833/12/17/pdfs/GMD-1833-161.pdf#page=2","Abrir facsímil")</f>
        <v>Abrir facsímil</v>
      </c>
      <c r="K3813" s="3" t="s">
        <v>24</v>
      </c>
    </row>
    <row r="3814" spans="1:11" ht="42" customHeight="1">
      <c r="A3814" s="2" t="s">
        <v>8127</v>
      </c>
      <c r="B3814" s="2" t="s">
        <v>8128</v>
      </c>
      <c r="C3814" s="2" t="s">
        <v>131</v>
      </c>
      <c r="D3814" s="2" t="s">
        <v>18</v>
      </c>
      <c r="E3814" s="5" t="s">
        <v>83</v>
      </c>
      <c r="F3814" s="3" t="s">
        <v>84</v>
      </c>
      <c r="G3814" s="3" t="s">
        <v>1098</v>
      </c>
      <c r="H3814" s="2" t="s">
        <v>22</v>
      </c>
      <c r="I3814" s="2" t="s">
        <v>8129</v>
      </c>
      <c r="J3814" s="3" t="str">
        <f>HYPERLINK("https://www.boe.es/gazeta/dias/1833/02/23/pdfs/GMD-1833-24.pdf#page=6","Abrir facsímil")</f>
        <v>Abrir facsímil</v>
      </c>
      <c r="K3814" s="3" t="s">
        <v>24</v>
      </c>
    </row>
    <row r="3815" spans="1:11" ht="42" customHeight="1">
      <c r="A3815" s="2" t="s">
        <v>8130</v>
      </c>
      <c r="B3815" s="2" t="s">
        <v>8130</v>
      </c>
      <c r="C3815" s="2" t="s">
        <v>49</v>
      </c>
      <c r="D3815" s="2" t="s">
        <v>50</v>
      </c>
      <c r="E3815" s="5" t="s">
        <v>457</v>
      </c>
      <c r="F3815" s="3" t="s">
        <v>458</v>
      </c>
      <c r="G3815" s="3" t="s">
        <v>89</v>
      </c>
      <c r="H3815" s="2" t="s">
        <v>22</v>
      </c>
      <c r="I3815" s="2" t="s">
        <v>8131</v>
      </c>
      <c r="J3815" s="3" t="str">
        <f>HYPERLINK("https://www.boe.es/gazeta/dias/1833/06/06/pdfs/GMD-1833-69.pdf#page=3","Abrir facsímil")</f>
        <v>Abrir facsímil</v>
      </c>
      <c r="K3815" s="3" t="s">
        <v>24</v>
      </c>
    </row>
    <row r="3816" spans="1:11" ht="42" customHeight="1">
      <c r="A3816" s="2" t="s">
        <v>8130</v>
      </c>
      <c r="B3816" s="2" t="s">
        <v>8130</v>
      </c>
      <c r="C3816" s="2" t="s">
        <v>33</v>
      </c>
      <c r="D3816" s="2" t="s">
        <v>34</v>
      </c>
      <c r="E3816" s="5" t="s">
        <v>2591</v>
      </c>
      <c r="F3816" s="3" t="s">
        <v>2592</v>
      </c>
      <c r="G3816" s="3" t="s">
        <v>56</v>
      </c>
      <c r="H3816" s="2" t="s">
        <v>22</v>
      </c>
      <c r="I3816" s="2" t="s">
        <v>8132</v>
      </c>
      <c r="J3816" s="3" t="str">
        <f>HYPERLINK("https://www.boe.es/gazeta/dias/1833/09/21/pdfs/GMD-1833-115.pdf#page=1","Abrir facsímil")</f>
        <v>Abrir facsímil</v>
      </c>
      <c r="K3816" s="3" t="s">
        <v>24</v>
      </c>
    </row>
    <row r="3817" spans="1:11" ht="42" customHeight="1">
      <c r="A3817" s="2" t="s">
        <v>8133</v>
      </c>
      <c r="B3817" s="2" t="s">
        <v>8134</v>
      </c>
      <c r="C3817" s="2" t="s">
        <v>49</v>
      </c>
      <c r="D3817" s="2" t="s">
        <v>50</v>
      </c>
      <c r="E3817" s="5" t="s">
        <v>19</v>
      </c>
      <c r="F3817" s="3" t="s">
        <v>20</v>
      </c>
      <c r="G3817" s="3" t="s">
        <v>56</v>
      </c>
      <c r="H3817" s="2" t="s">
        <v>22</v>
      </c>
      <c r="I3817" s="2" t="s">
        <v>8135</v>
      </c>
      <c r="J3817" s="3" t="str">
        <f>HYPERLINK("https://www.boe.es/gazeta/dias/1833/09/07/pdfs/GMD-1833-109.pdf#page=1","Abrir facsímil")</f>
        <v>Abrir facsímil</v>
      </c>
      <c r="K3817" s="3" t="s">
        <v>24</v>
      </c>
    </row>
    <row r="3818" spans="1:11" ht="42" customHeight="1">
      <c r="A3818" s="2" t="s">
        <v>8136</v>
      </c>
      <c r="B3818" s="2" t="s">
        <v>8137</v>
      </c>
      <c r="C3818" s="2" t="s">
        <v>207</v>
      </c>
      <c r="D3818" s="2" t="s">
        <v>18</v>
      </c>
      <c r="E3818" s="5" t="s">
        <v>671</v>
      </c>
      <c r="F3818" s="3" t="s">
        <v>672</v>
      </c>
      <c r="G3818" s="3" t="s">
        <v>21</v>
      </c>
      <c r="H3818" s="2" t="s">
        <v>22</v>
      </c>
      <c r="I3818" s="2" t="s">
        <v>8138</v>
      </c>
      <c r="J3818" s="3" t="str">
        <f>HYPERLINK("https://www.boe.es/gazeta/dias/1833/11/28/pdfs/GMD-1833-151.pdf#page=4","Abrir facsímil")</f>
        <v>Abrir facsímil</v>
      </c>
      <c r="K3818" s="3" t="s">
        <v>24</v>
      </c>
    </row>
    <row r="3819" spans="1:11" ht="42" customHeight="1">
      <c r="A3819" s="2" t="s">
        <v>8139</v>
      </c>
      <c r="B3819" s="2" t="s">
        <v>8140</v>
      </c>
      <c r="C3819" s="2" t="s">
        <v>26</v>
      </c>
      <c r="D3819" s="2" t="s">
        <v>18</v>
      </c>
      <c r="E3819" s="5" t="s">
        <v>377</v>
      </c>
      <c r="F3819" s="3" t="s">
        <v>378</v>
      </c>
      <c r="G3819" s="3" t="s">
        <v>37</v>
      </c>
      <c r="H3819" s="2" t="s">
        <v>22</v>
      </c>
      <c r="I3819" s="2" t="s">
        <v>8141</v>
      </c>
      <c r="J3819" s="3" t="str">
        <f>HYPERLINK("https://www.boe.es/gazeta/dias/1833/02/05/pdfs/GMD-1833-16.pdf#page=2","Abrir facsímil")</f>
        <v>Abrir facsímil</v>
      </c>
      <c r="K3819" s="3" t="s">
        <v>24</v>
      </c>
    </row>
    <row r="3820" spans="1:11" ht="42" customHeight="1">
      <c r="A3820" s="2" t="s">
        <v>8142</v>
      </c>
      <c r="B3820" s="2" t="s">
        <v>8142</v>
      </c>
      <c r="C3820" s="2" t="s">
        <v>49</v>
      </c>
      <c r="D3820" s="2" t="s">
        <v>50</v>
      </c>
      <c r="E3820" s="5" t="s">
        <v>940</v>
      </c>
      <c r="F3820" s="3" t="s">
        <v>941</v>
      </c>
      <c r="G3820" s="3" t="s">
        <v>89</v>
      </c>
      <c r="H3820" s="2" t="s">
        <v>22</v>
      </c>
      <c r="I3820" s="2" t="s">
        <v>8143</v>
      </c>
      <c r="J3820" s="3" t="str">
        <f>HYPERLINK("https://www.boe.es/gazeta/dias/1833/04/23/pdfs/GMD-1833-50.pdf#page=3","Abrir facsímil")</f>
        <v>Abrir facsímil</v>
      </c>
      <c r="K3820" s="3" t="s">
        <v>24</v>
      </c>
    </row>
    <row r="3821" spans="1:11" ht="42" customHeight="1">
      <c r="A3821" s="2" t="s">
        <v>8144</v>
      </c>
      <c r="B3821" s="2" t="s">
        <v>8144</v>
      </c>
      <c r="C3821" s="2" t="s">
        <v>26</v>
      </c>
      <c r="D3821" s="2" t="s">
        <v>18</v>
      </c>
      <c r="E3821" s="5" t="s">
        <v>523</v>
      </c>
      <c r="F3821" s="3" t="s">
        <v>524</v>
      </c>
      <c r="G3821" s="3" t="s">
        <v>525</v>
      </c>
      <c r="H3821" s="2" t="s">
        <v>22</v>
      </c>
      <c r="I3821" s="2" t="s">
        <v>8145</v>
      </c>
      <c r="J3821" s="3" t="str">
        <f>HYPERLINK("https://www.boe.es/gazeta/dias/1833/04/27/pdfs/GMD-1833-52.pdf#page=2","Abrir facsímil")</f>
        <v>Abrir facsímil</v>
      </c>
      <c r="K3821" s="3" t="s">
        <v>24</v>
      </c>
    </row>
    <row r="3822" spans="1:11" ht="42" customHeight="1">
      <c r="A3822" s="2" t="s">
        <v>8144</v>
      </c>
      <c r="B3822" s="2" t="s">
        <v>8144</v>
      </c>
      <c r="C3822" s="2" t="s">
        <v>26</v>
      </c>
      <c r="D3822" s="2" t="s">
        <v>18</v>
      </c>
      <c r="E3822" s="5" t="s">
        <v>659</v>
      </c>
      <c r="F3822" s="3" t="s">
        <v>660</v>
      </c>
      <c r="G3822" s="3" t="s">
        <v>37</v>
      </c>
      <c r="H3822" s="2" t="s">
        <v>22</v>
      </c>
      <c r="I3822" s="2" t="s">
        <v>8146</v>
      </c>
      <c r="J3822" s="3" t="str">
        <f>HYPERLINK("https://www.boe.es/gazeta/dias/1833/07/09/pdfs/GMD-1833-83.pdf#page=2","Abrir facsímil")</f>
        <v>Abrir facsímil</v>
      </c>
      <c r="K3822" s="3" t="s">
        <v>24</v>
      </c>
    </row>
    <row r="3823" spans="1:11" ht="42" customHeight="1">
      <c r="A3823" s="2" t="s">
        <v>8144</v>
      </c>
      <c r="B3823" s="2" t="s">
        <v>8144</v>
      </c>
      <c r="C3823" s="2" t="s">
        <v>49</v>
      </c>
      <c r="D3823" s="2" t="s">
        <v>50</v>
      </c>
      <c r="E3823" s="5" t="s">
        <v>443</v>
      </c>
      <c r="F3823" s="3" t="s">
        <v>444</v>
      </c>
      <c r="G3823" s="3" t="s">
        <v>37</v>
      </c>
      <c r="H3823" s="2" t="s">
        <v>22</v>
      </c>
      <c r="I3823" s="2" t="s">
        <v>8147</v>
      </c>
      <c r="J3823" s="3" t="str">
        <f>HYPERLINK("https://www.boe.es/gazeta/dias/1833/07/25/pdfs/GMD-1833-90.pdf#page=2","Abrir facsímil")</f>
        <v>Abrir facsímil</v>
      </c>
      <c r="K3823" s="3" t="s">
        <v>24</v>
      </c>
    </row>
    <row r="3824" spans="1:11" ht="42" customHeight="1">
      <c r="A3824" s="2" t="s">
        <v>8148</v>
      </c>
      <c r="B3824" s="2" t="s">
        <v>8149</v>
      </c>
      <c r="C3824" s="2" t="s">
        <v>131</v>
      </c>
      <c r="D3824" s="2" t="s">
        <v>18</v>
      </c>
      <c r="E3824" s="5" t="s">
        <v>2134</v>
      </c>
      <c r="F3824" s="3" t="s">
        <v>2135</v>
      </c>
      <c r="G3824" s="3" t="s">
        <v>21</v>
      </c>
      <c r="H3824" s="2" t="s">
        <v>22</v>
      </c>
      <c r="I3824" s="2" t="s">
        <v>8150</v>
      </c>
      <c r="J3824" s="3" t="str">
        <f>HYPERLINK("https://www.boe.es/gazeta/dias/1833/04/02/pdfs/GMD-1833-40.pdf#page=4","Abrir facsímil")</f>
        <v>Abrir facsímil</v>
      </c>
      <c r="K3824" s="3" t="s">
        <v>24</v>
      </c>
    </row>
    <row r="3825" spans="1:11" ht="42" customHeight="1">
      <c r="A3825" s="2" t="s">
        <v>8151</v>
      </c>
      <c r="B3825" s="2" t="s">
        <v>8152</v>
      </c>
      <c r="C3825" s="2" t="s">
        <v>297</v>
      </c>
      <c r="D3825" s="2" t="s">
        <v>18</v>
      </c>
      <c r="E3825" s="5" t="s">
        <v>466</v>
      </c>
      <c r="F3825" s="3" t="s">
        <v>467</v>
      </c>
      <c r="G3825" s="3" t="s">
        <v>45</v>
      </c>
      <c r="H3825" s="2" t="s">
        <v>22</v>
      </c>
      <c r="I3825" s="2" t="s">
        <v>8153</v>
      </c>
      <c r="J3825" s="3" t="str">
        <f>HYPERLINK("https://www.boe.es/gazeta/dias/1833/10/22/pdfs/GMD-1833-130.pdf#page=6","Abrir facsímil")</f>
        <v>Abrir facsímil</v>
      </c>
      <c r="K3825" s="3" t="s">
        <v>24</v>
      </c>
    </row>
    <row r="3826" spans="1:11" ht="42" customHeight="1">
      <c r="A3826" s="2" t="s">
        <v>8154</v>
      </c>
      <c r="B3826" s="2" t="s">
        <v>8155</v>
      </c>
      <c r="C3826" s="2" t="s">
        <v>26</v>
      </c>
      <c r="D3826" s="2" t="s">
        <v>18</v>
      </c>
      <c r="E3826" s="5" t="s">
        <v>159</v>
      </c>
      <c r="F3826" s="3" t="s">
        <v>160</v>
      </c>
      <c r="G3826" s="3" t="s">
        <v>175</v>
      </c>
      <c r="H3826" s="2" t="s">
        <v>38</v>
      </c>
      <c r="I3826" s="2" t="s">
        <v>8156</v>
      </c>
      <c r="J3826" s="3" t="str">
        <f>HYPERLINK("https://www.boe.es/gazeta/dias/1833/09/24/pdfs/GMD-1833-116.pdf#page=7","Abrir facsímil")</f>
        <v>Abrir facsímil</v>
      </c>
      <c r="K3826" s="3" t="s">
        <v>40</v>
      </c>
    </row>
    <row r="3827" spans="1:11" ht="42" customHeight="1">
      <c r="A3827" s="2" t="s">
        <v>8157</v>
      </c>
      <c r="B3827" s="2" t="s">
        <v>8158</v>
      </c>
      <c r="C3827" s="2" t="s">
        <v>49</v>
      </c>
      <c r="D3827" s="2" t="s">
        <v>50</v>
      </c>
      <c r="E3827" s="5" t="s">
        <v>208</v>
      </c>
      <c r="F3827" s="3" t="s">
        <v>209</v>
      </c>
      <c r="G3827" s="3" t="s">
        <v>37</v>
      </c>
      <c r="H3827" s="2" t="s">
        <v>22</v>
      </c>
      <c r="I3827" s="2" t="s">
        <v>8159</v>
      </c>
      <c r="J3827" s="3" t="str">
        <f>HYPERLINK("https://www.boe.es/gazeta/dias/1833/01/01/pdfs/GMD-1833-1.pdf#page=2","Abrir facsímil")</f>
        <v>Abrir facsímil</v>
      </c>
      <c r="K3827" s="3" t="s">
        <v>24</v>
      </c>
    </row>
    <row r="3828" spans="1:11" ht="42" customHeight="1">
      <c r="A3828" s="2" t="s">
        <v>8160</v>
      </c>
      <c r="B3828" s="2" t="s">
        <v>8161</v>
      </c>
      <c r="C3828" s="2" t="s">
        <v>49</v>
      </c>
      <c r="D3828" s="2" t="s">
        <v>50</v>
      </c>
      <c r="E3828" s="5" t="s">
        <v>208</v>
      </c>
      <c r="F3828" s="3" t="s">
        <v>209</v>
      </c>
      <c r="G3828" s="3" t="s">
        <v>127</v>
      </c>
      <c r="H3828" s="2" t="s">
        <v>22</v>
      </c>
      <c r="I3828" s="2" t="s">
        <v>8162</v>
      </c>
      <c r="J3828" s="3" t="str">
        <f>HYPERLINK("https://www.boe.es/gazeta/dias/1833/01/01/pdfs/GMD-1833-1.pdf#page=5","Abrir facsímil")</f>
        <v>Abrir facsímil</v>
      </c>
      <c r="K3828" s="3" t="s">
        <v>24</v>
      </c>
    </row>
    <row r="3829" spans="1:11" ht="42" customHeight="1">
      <c r="A3829" s="2" t="s">
        <v>8163</v>
      </c>
      <c r="B3829" s="2" t="s">
        <v>8163</v>
      </c>
      <c r="C3829" s="2" t="s">
        <v>26</v>
      </c>
      <c r="D3829" s="2" t="s">
        <v>18</v>
      </c>
      <c r="E3829" s="5" t="s">
        <v>1863</v>
      </c>
      <c r="F3829" s="3" t="s">
        <v>1864</v>
      </c>
      <c r="G3829" s="3" t="s">
        <v>21</v>
      </c>
      <c r="H3829" s="2" t="s">
        <v>22</v>
      </c>
      <c r="I3829" s="2" t="s">
        <v>8164</v>
      </c>
      <c r="J3829" s="3" t="str">
        <f>HYPERLINK("https://www.boe.es/gazeta/dias/1833/01/03/pdfs/GMD-1833-2.pdf#page=4","Abrir facsímil")</f>
        <v>Abrir facsímil</v>
      </c>
      <c r="K3829" s="3" t="s">
        <v>24</v>
      </c>
    </row>
    <row r="3830" spans="1:11" ht="42" customHeight="1">
      <c r="A3830" s="2" t="s">
        <v>8165</v>
      </c>
      <c r="B3830" s="2" t="s">
        <v>8166</v>
      </c>
      <c r="C3830" s="2" t="s">
        <v>49</v>
      </c>
      <c r="D3830" s="2" t="s">
        <v>50</v>
      </c>
      <c r="E3830" s="5" t="s">
        <v>137</v>
      </c>
      <c r="F3830" s="3" t="s">
        <v>138</v>
      </c>
      <c r="G3830" s="3" t="s">
        <v>21</v>
      </c>
      <c r="H3830" s="2" t="s">
        <v>22</v>
      </c>
      <c r="I3830" s="2" t="s">
        <v>8167</v>
      </c>
      <c r="J3830" s="3" t="str">
        <f>HYPERLINK("https://www.boe.es/gazeta/dias/1833/03/12/pdfs/GMD-1833-31.pdf#page=4","Abrir facsímil")</f>
        <v>Abrir facsímil</v>
      </c>
      <c r="K3830" s="3" t="s">
        <v>24</v>
      </c>
    </row>
    <row r="3831" spans="1:11" ht="42" customHeight="1">
      <c r="A3831" s="2" t="s">
        <v>8168</v>
      </c>
      <c r="B3831" s="2" t="s">
        <v>8169</v>
      </c>
      <c r="C3831" s="2" t="s">
        <v>49</v>
      </c>
      <c r="D3831" s="2" t="s">
        <v>50</v>
      </c>
      <c r="E3831" s="5" t="s">
        <v>155</v>
      </c>
      <c r="F3831" s="3" t="s">
        <v>156</v>
      </c>
      <c r="G3831" s="3" t="s">
        <v>37</v>
      </c>
      <c r="H3831" s="2" t="s">
        <v>22</v>
      </c>
      <c r="I3831" s="2" t="s">
        <v>8170</v>
      </c>
      <c r="J3831" s="3" t="str">
        <f>HYPERLINK("https://www.boe.es/gazeta/dias/1833/08/01/pdfs/GMD-1833-93.pdf#page=2","Abrir facsímil")</f>
        <v>Abrir facsímil</v>
      </c>
      <c r="K3831" s="3" t="s">
        <v>24</v>
      </c>
    </row>
    <row r="3832" spans="1:11" ht="42" customHeight="1">
      <c r="A3832" s="2" t="s">
        <v>8171</v>
      </c>
      <c r="B3832" s="2" t="s">
        <v>8171</v>
      </c>
      <c r="C3832" s="2" t="s">
        <v>26</v>
      </c>
      <c r="D3832" s="2" t="s">
        <v>18</v>
      </c>
      <c r="E3832" s="5" t="s">
        <v>443</v>
      </c>
      <c r="F3832" s="3" t="s">
        <v>444</v>
      </c>
      <c r="G3832" s="3" t="s">
        <v>21</v>
      </c>
      <c r="H3832" s="2" t="s">
        <v>22</v>
      </c>
      <c r="I3832" s="2" t="s">
        <v>8172</v>
      </c>
      <c r="J3832" s="3" t="str">
        <f>HYPERLINK("https://www.boe.es/gazeta/dias/1833/07/25/pdfs/GMD-1833-90.pdf#page=4","Abrir facsímil")</f>
        <v>Abrir facsímil</v>
      </c>
      <c r="K3832" s="3" t="s">
        <v>24</v>
      </c>
    </row>
    <row r="3833" spans="1:11" ht="42" customHeight="1">
      <c r="A3833" s="2" t="s">
        <v>8173</v>
      </c>
      <c r="B3833" s="2" t="s">
        <v>8174</v>
      </c>
      <c r="C3833" s="2" t="s">
        <v>49</v>
      </c>
      <c r="D3833" s="2" t="s">
        <v>50</v>
      </c>
      <c r="E3833" s="5" t="s">
        <v>1765</v>
      </c>
      <c r="F3833" s="3" t="s">
        <v>1766</v>
      </c>
      <c r="G3833" s="3" t="s">
        <v>56</v>
      </c>
      <c r="H3833" s="2" t="s">
        <v>22</v>
      </c>
      <c r="I3833" s="2" t="s">
        <v>8175</v>
      </c>
      <c r="J3833" s="3" t="str">
        <f>HYPERLINK("https://www.boe.es/gazeta/dias/1833/01/10/pdfs/GMD-1833-5.pdf#page=1","Abrir facsímil")</f>
        <v>Abrir facsímil</v>
      </c>
      <c r="K3833" s="3" t="s">
        <v>24</v>
      </c>
    </row>
    <row r="3834" spans="1:11" ht="42" customHeight="1">
      <c r="A3834" s="2" t="s">
        <v>8176</v>
      </c>
      <c r="B3834" s="2" t="s">
        <v>8176</v>
      </c>
      <c r="C3834" s="2" t="s">
        <v>33</v>
      </c>
      <c r="D3834" s="2" t="s">
        <v>34</v>
      </c>
      <c r="E3834" s="5" t="s">
        <v>859</v>
      </c>
      <c r="F3834" s="3" t="s">
        <v>860</v>
      </c>
      <c r="G3834" s="3" t="s">
        <v>89</v>
      </c>
      <c r="H3834" s="2" t="s">
        <v>22</v>
      </c>
      <c r="I3834" s="2" t="s">
        <v>8177</v>
      </c>
      <c r="J3834" s="3" t="str">
        <f>HYPERLINK("https://www.boe.es/gazeta/dias/1833/10/12/pdfs/GMD-1833-125.pdf#page=3","Abrir facsímil")</f>
        <v>Abrir facsímil</v>
      </c>
      <c r="K3834" s="3" t="s">
        <v>24</v>
      </c>
    </row>
    <row r="3835" spans="1:11" ht="42" customHeight="1">
      <c r="A3835" s="2" t="s">
        <v>8178</v>
      </c>
      <c r="B3835" s="2" t="s">
        <v>8178</v>
      </c>
      <c r="C3835" s="2" t="s">
        <v>131</v>
      </c>
      <c r="D3835" s="2" t="s">
        <v>18</v>
      </c>
      <c r="E3835" s="5" t="s">
        <v>399</v>
      </c>
      <c r="F3835" s="3" t="s">
        <v>400</v>
      </c>
      <c r="G3835" s="3" t="s">
        <v>21</v>
      </c>
      <c r="H3835" s="2" t="s">
        <v>22</v>
      </c>
      <c r="I3835" s="2" t="s">
        <v>8179</v>
      </c>
      <c r="J3835" s="3" t="str">
        <f>HYPERLINK("https://www.boe.es/gazeta/dias/1833/05/18/pdfs/GMD-1833-61.pdf#page=4","Abrir facsímil")</f>
        <v>Abrir facsímil</v>
      </c>
      <c r="K3835" s="3" t="s">
        <v>24</v>
      </c>
    </row>
    <row r="3836" spans="1:11" ht="42" customHeight="1">
      <c r="A3836" s="2" t="s">
        <v>8180</v>
      </c>
      <c r="B3836" s="2" t="s">
        <v>8180</v>
      </c>
      <c r="C3836" s="2" t="s">
        <v>26</v>
      </c>
      <c r="D3836" s="2" t="s">
        <v>18</v>
      </c>
      <c r="E3836" s="5" t="s">
        <v>566</v>
      </c>
      <c r="F3836" s="3" t="s">
        <v>567</v>
      </c>
      <c r="G3836" s="3" t="s">
        <v>37</v>
      </c>
      <c r="H3836" s="2" t="s">
        <v>22</v>
      </c>
      <c r="I3836" s="2" t="s">
        <v>8181</v>
      </c>
      <c r="J3836" s="3" t="str">
        <f>HYPERLINK("https://www.boe.es/gazeta/dias/1833/07/30/pdfs/GMD-1833-92.pdf#page=2","Abrir facsímil")</f>
        <v>Abrir facsímil</v>
      </c>
      <c r="K3836" s="3" t="s">
        <v>24</v>
      </c>
    </row>
    <row r="3837" spans="1:11" ht="42" customHeight="1">
      <c r="A3837" s="2" t="s">
        <v>8182</v>
      </c>
      <c r="B3837" s="2" t="s">
        <v>8183</v>
      </c>
      <c r="C3837" s="2" t="s">
        <v>33</v>
      </c>
      <c r="D3837" s="2" t="s">
        <v>34</v>
      </c>
      <c r="E3837" s="5" t="s">
        <v>702</v>
      </c>
      <c r="F3837" s="3" t="s">
        <v>703</v>
      </c>
      <c r="G3837" s="3" t="s">
        <v>21</v>
      </c>
      <c r="H3837" s="2" t="s">
        <v>22</v>
      </c>
      <c r="I3837" s="2" t="s">
        <v>8184</v>
      </c>
      <c r="J3837" s="3" t="str">
        <f>HYPERLINK("https://www.boe.es/gazeta/dias/1833/09/14/pdfs/GMD-1833-112.pdf#page=4","Abrir facsímil")</f>
        <v>Abrir facsímil</v>
      </c>
      <c r="K3837" s="3" t="s">
        <v>24</v>
      </c>
    </row>
    <row r="3838" spans="1:11" ht="42" customHeight="1">
      <c r="A3838" s="2" t="s">
        <v>8185</v>
      </c>
      <c r="B3838" s="2" t="s">
        <v>8186</v>
      </c>
      <c r="C3838" s="2" t="s">
        <v>131</v>
      </c>
      <c r="D3838" s="2" t="s">
        <v>18</v>
      </c>
      <c r="E3838" s="5" t="s">
        <v>969</v>
      </c>
      <c r="F3838" s="3" t="s">
        <v>970</v>
      </c>
      <c r="G3838" s="3" t="s">
        <v>21</v>
      </c>
      <c r="H3838" s="2" t="s">
        <v>22</v>
      </c>
      <c r="I3838" s="2" t="s">
        <v>8187</v>
      </c>
      <c r="J3838" s="3" t="str">
        <f>HYPERLINK("https://www.boe.es/gazeta/dias/1833/01/12/pdfs/GMD-1833-6.pdf#page=4","Abrir facsímil")</f>
        <v>Abrir facsímil</v>
      </c>
      <c r="K3838" s="3" t="s">
        <v>24</v>
      </c>
    </row>
    <row r="3839" spans="1:11" ht="42" customHeight="1">
      <c r="A3839" s="2" t="s">
        <v>8188</v>
      </c>
      <c r="B3839" s="2" t="s">
        <v>8189</v>
      </c>
      <c r="C3839" s="2" t="s">
        <v>49</v>
      </c>
      <c r="D3839" s="2" t="s">
        <v>50</v>
      </c>
      <c r="E3839" s="5" t="s">
        <v>1079</v>
      </c>
      <c r="F3839" s="3" t="s">
        <v>1080</v>
      </c>
      <c r="G3839" s="3" t="s">
        <v>56</v>
      </c>
      <c r="H3839" s="2" t="s">
        <v>22</v>
      </c>
      <c r="I3839" s="2" t="s">
        <v>8190</v>
      </c>
      <c r="J3839" s="3" t="str">
        <f>HYPERLINK("https://www.boe.es/gazeta/dias/1833/11/12/pdfs/GMD-1833-141.pdf#page=1","Abrir facsímil")</f>
        <v>Abrir facsímil</v>
      </c>
      <c r="K3839" s="3" t="s">
        <v>24</v>
      </c>
    </row>
    <row r="3840" spans="1:11" ht="42" customHeight="1">
      <c r="A3840" s="2" t="s">
        <v>8191</v>
      </c>
      <c r="B3840" s="2" t="s">
        <v>8192</v>
      </c>
      <c r="C3840" s="2" t="s">
        <v>49</v>
      </c>
      <c r="D3840" s="2" t="s">
        <v>50</v>
      </c>
      <c r="E3840" s="5" t="s">
        <v>1649</v>
      </c>
      <c r="F3840" s="3" t="s">
        <v>1650</v>
      </c>
      <c r="G3840" s="3" t="s">
        <v>56</v>
      </c>
      <c r="H3840" s="2" t="s">
        <v>22</v>
      </c>
      <c r="I3840" s="2" t="s">
        <v>8193</v>
      </c>
      <c r="J3840" s="3" t="str">
        <f>HYPERLINK("https://www.boe.es/gazeta/dias/1833/02/02/pdfs/GMD-1833-15.pdf#page=1","Abrir facsímil")</f>
        <v>Abrir facsímil</v>
      </c>
      <c r="K3840" s="3" t="s">
        <v>24</v>
      </c>
    </row>
    <row r="3841" spans="1:11" ht="42" customHeight="1">
      <c r="A3841" s="2" t="s">
        <v>8194</v>
      </c>
      <c r="B3841" s="2" t="s">
        <v>8195</v>
      </c>
      <c r="C3841" s="2" t="s">
        <v>26</v>
      </c>
      <c r="D3841" s="2" t="s">
        <v>18</v>
      </c>
      <c r="E3841" s="5" t="s">
        <v>377</v>
      </c>
      <c r="F3841" s="3" t="s">
        <v>378</v>
      </c>
      <c r="G3841" s="3" t="s">
        <v>45</v>
      </c>
      <c r="H3841" s="2" t="s">
        <v>22</v>
      </c>
      <c r="I3841" s="2" t="s">
        <v>8196</v>
      </c>
      <c r="J3841" s="3" t="str">
        <f>HYPERLINK("https://www.boe.es/gazeta/dias/1833/02/05/pdfs/GMD-1833-16.pdf#page=6","Abrir facsímil")</f>
        <v>Abrir facsímil</v>
      </c>
      <c r="K3841" s="3" t="s">
        <v>24</v>
      </c>
    </row>
    <row r="3842" spans="1:11" ht="42" customHeight="1">
      <c r="A3842" s="2" t="s">
        <v>8197</v>
      </c>
      <c r="B3842" s="2" t="s">
        <v>8198</v>
      </c>
      <c r="C3842" s="2" t="s">
        <v>131</v>
      </c>
      <c r="D3842" s="2" t="s">
        <v>18</v>
      </c>
      <c r="E3842" s="5" t="s">
        <v>523</v>
      </c>
      <c r="F3842" s="3" t="s">
        <v>524</v>
      </c>
      <c r="G3842" s="3" t="s">
        <v>21</v>
      </c>
      <c r="H3842" s="2" t="s">
        <v>22</v>
      </c>
      <c r="I3842" s="2" t="s">
        <v>8199</v>
      </c>
      <c r="J3842" s="3" t="str">
        <f>HYPERLINK("https://www.boe.es/gazeta/dias/1833/04/27/pdfs/GMD-1833-52.pdf#page=4","Abrir facsímil")</f>
        <v>Abrir facsímil</v>
      </c>
      <c r="K3842" s="3" t="s">
        <v>24</v>
      </c>
    </row>
    <row r="3843" spans="1:11" ht="42" customHeight="1">
      <c r="A3843" s="2" t="s">
        <v>8200</v>
      </c>
      <c r="B3843" s="2" t="s">
        <v>8201</v>
      </c>
      <c r="C3843" s="2" t="s">
        <v>26</v>
      </c>
      <c r="D3843" s="2" t="s">
        <v>18</v>
      </c>
      <c r="E3843" s="5" t="s">
        <v>452</v>
      </c>
      <c r="F3843" s="3" t="s">
        <v>453</v>
      </c>
      <c r="G3843" s="3" t="s">
        <v>89</v>
      </c>
      <c r="H3843" s="2" t="s">
        <v>22</v>
      </c>
      <c r="I3843" s="2" t="s">
        <v>8202</v>
      </c>
      <c r="J3843" s="3" t="str">
        <f>HYPERLINK("https://www.boe.es/gazeta/dias/1833/12/17/pdfs/GMD-1833-161.pdf#page=3","Abrir facsímil")</f>
        <v>Abrir facsímil</v>
      </c>
      <c r="K3843" s="3" t="s">
        <v>24</v>
      </c>
    </row>
    <row r="3844" spans="1:11" ht="42" customHeight="1">
      <c r="A3844" s="2" t="s">
        <v>8203</v>
      </c>
      <c r="B3844" s="2" t="s">
        <v>8204</v>
      </c>
      <c r="C3844" s="2" t="s">
        <v>49</v>
      </c>
      <c r="D3844" s="2" t="s">
        <v>50</v>
      </c>
      <c r="E3844" s="5" t="s">
        <v>743</v>
      </c>
      <c r="F3844" s="3" t="s">
        <v>744</v>
      </c>
      <c r="G3844" s="3" t="s">
        <v>745</v>
      </c>
      <c r="H3844" s="2" t="s">
        <v>22</v>
      </c>
      <c r="I3844" s="2" t="s">
        <v>8205</v>
      </c>
      <c r="J3844" s="3" t="str">
        <f>HYPERLINK("https://www.boe.es/gazeta/dias/1833/02/19/pdfs/GMD-1833-22.pdf#page=5","Abrir facsímil")</f>
        <v>Abrir facsímil</v>
      </c>
      <c r="K3844" s="3" t="s">
        <v>24</v>
      </c>
    </row>
    <row r="3845" spans="1:11" ht="42" customHeight="1">
      <c r="A3845" s="2" t="s">
        <v>8206</v>
      </c>
      <c r="B3845" s="2" t="s">
        <v>8207</v>
      </c>
      <c r="C3845" s="2" t="s">
        <v>297</v>
      </c>
      <c r="D3845" s="2" t="s">
        <v>18</v>
      </c>
      <c r="E3845" s="5" t="s">
        <v>514</v>
      </c>
      <c r="F3845" s="3" t="s">
        <v>515</v>
      </c>
      <c r="G3845" s="3" t="s">
        <v>21</v>
      </c>
      <c r="H3845" s="2" t="s">
        <v>22</v>
      </c>
      <c r="I3845" s="2" t="s">
        <v>8208</v>
      </c>
      <c r="J3845" s="3" t="str">
        <f>HYPERLINK("https://www.boe.es/gazeta/dias/1833/04/06/pdfs/GMD-1833-42.pdf#page=4","Abrir facsímil")</f>
        <v>Abrir facsímil</v>
      </c>
      <c r="K3845" s="3" t="s">
        <v>24</v>
      </c>
    </row>
    <row r="3846" spans="1:11" ht="42" customHeight="1">
      <c r="A3846" s="2" t="s">
        <v>8209</v>
      </c>
      <c r="B3846" s="2" t="s">
        <v>8209</v>
      </c>
      <c r="C3846" s="2" t="s">
        <v>33</v>
      </c>
      <c r="D3846" s="2" t="s">
        <v>34</v>
      </c>
      <c r="E3846" s="5" t="s">
        <v>702</v>
      </c>
      <c r="F3846" s="3" t="s">
        <v>703</v>
      </c>
      <c r="G3846" s="3" t="s">
        <v>704</v>
      </c>
      <c r="H3846" s="2" t="s">
        <v>22</v>
      </c>
      <c r="I3846" s="2" t="s">
        <v>8210</v>
      </c>
      <c r="J3846" s="3" t="str">
        <f>HYPERLINK("https://www.boe.es/gazeta/dias/1833/09/14/pdfs/GMD-1833-112.pdf#page=3","Abrir facsímil")</f>
        <v>Abrir facsímil</v>
      </c>
      <c r="K3846" s="3" t="s">
        <v>24</v>
      </c>
    </row>
    <row r="3847" spans="1:11" ht="42" customHeight="1">
      <c r="A3847" s="2" t="s">
        <v>8211</v>
      </c>
      <c r="B3847" s="2" t="s">
        <v>8211</v>
      </c>
      <c r="C3847" s="2" t="s">
        <v>49</v>
      </c>
      <c r="D3847" s="2" t="s">
        <v>50</v>
      </c>
      <c r="E3847" s="5" t="s">
        <v>523</v>
      </c>
      <c r="F3847" s="3" t="s">
        <v>524</v>
      </c>
      <c r="G3847" s="3" t="s">
        <v>525</v>
      </c>
      <c r="H3847" s="2" t="s">
        <v>22</v>
      </c>
      <c r="I3847" s="2" t="s">
        <v>8212</v>
      </c>
      <c r="J3847" s="3" t="str">
        <f>HYPERLINK("https://www.boe.es/gazeta/dias/1833/04/27/pdfs/GMD-1833-52.pdf#page=2","Abrir facsímil")</f>
        <v>Abrir facsímil</v>
      </c>
      <c r="K3847" s="3" t="s">
        <v>24</v>
      </c>
    </row>
    <row r="3848" spans="1:11" ht="42" customHeight="1">
      <c r="A3848" s="2" t="s">
        <v>8213</v>
      </c>
      <c r="B3848" s="2" t="s">
        <v>8214</v>
      </c>
      <c r="C3848" s="2" t="s">
        <v>33</v>
      </c>
      <c r="D3848" s="2" t="s">
        <v>34</v>
      </c>
      <c r="E3848" s="5" t="s">
        <v>780</v>
      </c>
      <c r="F3848" s="3" t="s">
        <v>781</v>
      </c>
      <c r="G3848" s="3" t="s">
        <v>89</v>
      </c>
      <c r="H3848" s="2" t="s">
        <v>22</v>
      </c>
      <c r="I3848" s="2" t="s">
        <v>8215</v>
      </c>
      <c r="J3848" s="3" t="str">
        <f>HYPERLINK("https://www.boe.es/gazeta/dias/1833/03/07/pdfs/GMD-1833-29.pdf#page=3","Abrir facsímil")</f>
        <v>Abrir facsímil</v>
      </c>
      <c r="K3848" s="3" t="s">
        <v>24</v>
      </c>
    </row>
    <row r="3849" spans="1:11" ht="42" customHeight="1">
      <c r="A3849" s="2" t="s">
        <v>8216</v>
      </c>
      <c r="B3849" s="2" t="s">
        <v>8217</v>
      </c>
      <c r="C3849" s="2" t="s">
        <v>49</v>
      </c>
      <c r="D3849" s="2" t="s">
        <v>50</v>
      </c>
      <c r="E3849" s="5" t="s">
        <v>227</v>
      </c>
      <c r="F3849" s="3" t="s">
        <v>228</v>
      </c>
      <c r="G3849" s="3" t="s">
        <v>89</v>
      </c>
      <c r="H3849" s="2" t="s">
        <v>22</v>
      </c>
      <c r="I3849" s="2" t="s">
        <v>8218</v>
      </c>
      <c r="J3849" s="3" t="str">
        <f>HYPERLINK("https://www.boe.es/gazeta/dias/1833/08/08/pdfs/GMD-1833-96.pdf#page=3","Abrir facsímil")</f>
        <v>Abrir facsímil</v>
      </c>
      <c r="K3849" s="3" t="s">
        <v>24</v>
      </c>
    </row>
    <row r="3850" spans="1:11" ht="42" customHeight="1">
      <c r="A3850" s="2" t="s">
        <v>8219</v>
      </c>
      <c r="B3850" s="2" t="s">
        <v>8220</v>
      </c>
      <c r="C3850" s="2" t="s">
        <v>26</v>
      </c>
      <c r="D3850" s="2" t="s">
        <v>18</v>
      </c>
      <c r="E3850" s="5" t="s">
        <v>197</v>
      </c>
      <c r="F3850" s="3" t="s">
        <v>198</v>
      </c>
      <c r="G3850" s="3" t="s">
        <v>21</v>
      </c>
      <c r="H3850" s="2" t="s">
        <v>22</v>
      </c>
      <c r="I3850" s="2" t="s">
        <v>8221</v>
      </c>
      <c r="J3850" s="3" t="str">
        <f>HYPERLINK("https://www.boe.es/gazeta/dias/1833/05/07/pdfs/GMD-1833-56.pdf#page=4","Abrir facsímil")</f>
        <v>Abrir facsímil</v>
      </c>
      <c r="K3850" s="3" t="s">
        <v>24</v>
      </c>
    </row>
    <row r="3851" spans="1:11" ht="42" customHeight="1">
      <c r="A3851" s="2" t="s">
        <v>8222</v>
      </c>
      <c r="B3851" s="2" t="s">
        <v>8223</v>
      </c>
      <c r="C3851" s="2" t="s">
        <v>49</v>
      </c>
      <c r="D3851" s="2" t="s">
        <v>50</v>
      </c>
      <c r="E3851" s="5" t="s">
        <v>208</v>
      </c>
      <c r="F3851" s="3" t="s">
        <v>209</v>
      </c>
      <c r="G3851" s="3" t="s">
        <v>37</v>
      </c>
      <c r="H3851" s="2" t="s">
        <v>22</v>
      </c>
      <c r="I3851" s="2" t="s">
        <v>8224</v>
      </c>
      <c r="J3851" s="3" t="str">
        <f>HYPERLINK("https://www.boe.es/gazeta/dias/1833/01/01/pdfs/GMD-1833-1.pdf#page=2","Abrir facsímil")</f>
        <v>Abrir facsímil</v>
      </c>
      <c r="K3851" s="3" t="s">
        <v>24</v>
      </c>
    </row>
    <row r="3852" spans="1:11" ht="42" customHeight="1">
      <c r="A3852" s="2" t="s">
        <v>8225</v>
      </c>
      <c r="B3852" s="2" t="s">
        <v>8226</v>
      </c>
      <c r="C3852" s="2" t="s">
        <v>26</v>
      </c>
      <c r="D3852" s="2" t="s">
        <v>18</v>
      </c>
      <c r="E3852" s="5" t="s">
        <v>436</v>
      </c>
      <c r="F3852" s="3" t="s">
        <v>437</v>
      </c>
      <c r="G3852" s="3" t="s">
        <v>628</v>
      </c>
      <c r="H3852" s="2" t="s">
        <v>22</v>
      </c>
      <c r="I3852" s="2" t="s">
        <v>8227</v>
      </c>
      <c r="J3852" s="3" t="str">
        <f>HYPERLINK("https://www.boe.es/gazeta/dias/1833/03/23/pdfs/GMD-1833-36.pdf#page=6","Abrir facsímil")</f>
        <v>Abrir facsímil</v>
      </c>
      <c r="K3852" s="3" t="s">
        <v>24</v>
      </c>
    </row>
    <row r="3853" spans="1:11" ht="42" customHeight="1">
      <c r="A3853" s="2" t="s">
        <v>8228</v>
      </c>
      <c r="B3853" s="2" t="s">
        <v>8229</v>
      </c>
      <c r="C3853" s="2" t="s">
        <v>33</v>
      </c>
      <c r="D3853" s="2" t="s">
        <v>34</v>
      </c>
      <c r="E3853" s="5" t="s">
        <v>780</v>
      </c>
      <c r="F3853" s="3" t="s">
        <v>781</v>
      </c>
      <c r="G3853" s="3" t="s">
        <v>45</v>
      </c>
      <c r="H3853" s="2" t="s">
        <v>22</v>
      </c>
      <c r="I3853" s="2" t="s">
        <v>8230</v>
      </c>
      <c r="J3853" s="3" t="str">
        <f>HYPERLINK("https://www.boe.es/gazeta/dias/1833/03/07/pdfs/GMD-1833-29.pdf#page=6","Abrir facsímil")</f>
        <v>Abrir facsímil</v>
      </c>
      <c r="K3853" s="3" t="s">
        <v>24</v>
      </c>
    </row>
    <row r="3854" spans="1:11" ht="42" customHeight="1">
      <c r="A3854" s="2" t="s">
        <v>8231</v>
      </c>
      <c r="B3854" s="2" t="s">
        <v>8231</v>
      </c>
      <c r="C3854" s="2" t="s">
        <v>49</v>
      </c>
      <c r="D3854" s="2" t="s">
        <v>50</v>
      </c>
      <c r="E3854" s="5" t="s">
        <v>1649</v>
      </c>
      <c r="F3854" s="3" t="s">
        <v>1650</v>
      </c>
      <c r="G3854" s="3" t="s">
        <v>21</v>
      </c>
      <c r="H3854" s="2" t="s">
        <v>22</v>
      </c>
      <c r="I3854" s="2" t="s">
        <v>8232</v>
      </c>
      <c r="J3854" s="3" t="str">
        <f>HYPERLINK("https://www.boe.es/gazeta/dias/1833/02/02/pdfs/GMD-1833-15.pdf#page=4","Abrir facsímil")</f>
        <v>Abrir facsímil</v>
      </c>
      <c r="K3854" s="3" t="s">
        <v>24</v>
      </c>
    </row>
    <row r="3855" spans="1:11" ht="42" customHeight="1">
      <c r="A3855" s="2" t="s">
        <v>8233</v>
      </c>
      <c r="B3855" s="2" t="s">
        <v>8233</v>
      </c>
      <c r="C3855" s="2" t="s">
        <v>33</v>
      </c>
      <c r="D3855" s="2" t="s">
        <v>34</v>
      </c>
      <c r="E3855" s="5" t="s">
        <v>969</v>
      </c>
      <c r="F3855" s="3" t="s">
        <v>970</v>
      </c>
      <c r="G3855" s="3" t="s">
        <v>37</v>
      </c>
      <c r="H3855" s="2" t="s">
        <v>22</v>
      </c>
      <c r="I3855" s="2" t="s">
        <v>8234</v>
      </c>
      <c r="J3855" s="3" t="str">
        <f>HYPERLINK("https://www.boe.es/gazeta/dias/1833/01/12/pdfs/GMD-1833-6.pdf#page=2","Abrir facsímil")</f>
        <v>Abrir facsímil</v>
      </c>
      <c r="K3855" s="3" t="s">
        <v>24</v>
      </c>
    </row>
    <row r="3856" spans="1:11" ht="42" customHeight="1">
      <c r="A3856" s="2" t="s">
        <v>8235</v>
      </c>
      <c r="B3856" s="2" t="s">
        <v>8235</v>
      </c>
      <c r="C3856" s="2" t="s">
        <v>26</v>
      </c>
      <c r="D3856" s="2" t="s">
        <v>18</v>
      </c>
      <c r="E3856" s="5" t="s">
        <v>787</v>
      </c>
      <c r="F3856" s="3" t="s">
        <v>788</v>
      </c>
      <c r="G3856" s="3" t="s">
        <v>21</v>
      </c>
      <c r="H3856" s="2" t="s">
        <v>22</v>
      </c>
      <c r="I3856" s="2" t="s">
        <v>8236</v>
      </c>
      <c r="J3856" s="3" t="str">
        <f>HYPERLINK("https://www.boe.es/gazeta/dias/1833/11/30/pdfs/GMD-1833-153.pdf#page=4","Abrir facsímil")</f>
        <v>Abrir facsímil</v>
      </c>
      <c r="K3856" s="3" t="s">
        <v>24</v>
      </c>
    </row>
    <row r="3857" spans="1:11" ht="42" customHeight="1">
      <c r="A3857" s="2" t="s">
        <v>8237</v>
      </c>
      <c r="B3857" s="2" t="s">
        <v>8237</v>
      </c>
      <c r="C3857" s="2" t="s">
        <v>33</v>
      </c>
      <c r="D3857" s="2" t="s">
        <v>34</v>
      </c>
      <c r="E3857" s="5" t="s">
        <v>409</v>
      </c>
      <c r="F3857" s="3" t="s">
        <v>410</v>
      </c>
      <c r="G3857" s="3" t="s">
        <v>21</v>
      </c>
      <c r="H3857" s="2" t="s">
        <v>22</v>
      </c>
      <c r="I3857" s="2" t="s">
        <v>8238</v>
      </c>
      <c r="J3857" s="3" t="str">
        <f>HYPERLINK("https://www.boe.es/gazeta/dias/1833/11/23/pdfs/GMD-1833-147.pdf#page=4","Abrir facsímil")</f>
        <v>Abrir facsímil</v>
      </c>
      <c r="K3857" s="3" t="s">
        <v>24</v>
      </c>
    </row>
    <row r="3858" spans="1:11" ht="42" customHeight="1">
      <c r="A3858" s="2" t="s">
        <v>8239</v>
      </c>
      <c r="B3858" s="2" t="s">
        <v>8239</v>
      </c>
      <c r="C3858" s="2" t="s">
        <v>33</v>
      </c>
      <c r="D3858" s="2" t="s">
        <v>34</v>
      </c>
      <c r="E3858" s="5" t="s">
        <v>292</v>
      </c>
      <c r="F3858" s="3" t="s">
        <v>293</v>
      </c>
      <c r="G3858" s="3" t="s">
        <v>37</v>
      </c>
      <c r="H3858" s="2" t="s">
        <v>22</v>
      </c>
      <c r="I3858" s="2" t="s">
        <v>8240</v>
      </c>
      <c r="J3858" s="3" t="str">
        <f>HYPERLINK("https://www.boe.es/gazeta/dias/1833/05/28/pdfs/GMD-1833-65.pdf#page=2","Abrir facsímil")</f>
        <v>Abrir facsímil</v>
      </c>
      <c r="K3858" s="3" t="s">
        <v>24</v>
      </c>
    </row>
    <row r="3859" spans="1:11" ht="42" customHeight="1">
      <c r="A3859" s="2" t="s">
        <v>8241</v>
      </c>
      <c r="B3859" s="2" t="s">
        <v>8241</v>
      </c>
      <c r="C3859" s="2" t="s">
        <v>26</v>
      </c>
      <c r="D3859" s="2" t="s">
        <v>18</v>
      </c>
      <c r="E3859" s="5" t="s">
        <v>19</v>
      </c>
      <c r="F3859" s="3" t="s">
        <v>20</v>
      </c>
      <c r="G3859" s="3" t="s">
        <v>37</v>
      </c>
      <c r="H3859" s="2" t="s">
        <v>22</v>
      </c>
      <c r="I3859" s="2" t="s">
        <v>8242</v>
      </c>
      <c r="J3859" s="3" t="str">
        <f>HYPERLINK("https://www.boe.es/gazeta/dias/1833/09/07/pdfs/GMD-1833-109.pdf#page=2","Abrir facsímil")</f>
        <v>Abrir facsímil</v>
      </c>
      <c r="K3859" s="3" t="s">
        <v>24</v>
      </c>
    </row>
    <row r="3860" spans="1:11" ht="42" customHeight="1">
      <c r="A3860" s="2" t="s">
        <v>8243</v>
      </c>
      <c r="B3860" s="2" t="s">
        <v>8244</v>
      </c>
      <c r="C3860" s="2" t="s">
        <v>26</v>
      </c>
      <c r="D3860" s="2" t="s">
        <v>18</v>
      </c>
      <c r="E3860" s="5" t="s">
        <v>155</v>
      </c>
      <c r="F3860" s="3" t="s">
        <v>156</v>
      </c>
      <c r="G3860" s="3" t="s">
        <v>21</v>
      </c>
      <c r="H3860" s="2" t="s">
        <v>22</v>
      </c>
      <c r="I3860" s="2" t="s">
        <v>8245</v>
      </c>
      <c r="J3860" s="3" t="str">
        <f>HYPERLINK("https://www.boe.es/gazeta/dias/1833/08/01/pdfs/GMD-1833-93.pdf#page=4","Abrir facsímil")</f>
        <v>Abrir facsímil</v>
      </c>
      <c r="K3860" s="3" t="s">
        <v>24</v>
      </c>
    </row>
    <row r="3861" spans="1:11" ht="42" customHeight="1">
      <c r="A3861" s="2" t="s">
        <v>8246</v>
      </c>
      <c r="B3861" s="2" t="s">
        <v>8247</v>
      </c>
      <c r="C3861" s="2" t="s">
        <v>26</v>
      </c>
      <c r="D3861" s="2" t="s">
        <v>18</v>
      </c>
      <c r="E3861" s="5" t="s">
        <v>324</v>
      </c>
      <c r="F3861" s="3" t="s">
        <v>325</v>
      </c>
      <c r="G3861" s="3" t="s">
        <v>89</v>
      </c>
      <c r="H3861" s="2" t="s">
        <v>22</v>
      </c>
      <c r="I3861" s="2" t="s">
        <v>8248</v>
      </c>
      <c r="J3861" s="3" t="str">
        <f>HYPERLINK("https://www.boe.es/gazeta/dias/1833/11/14/pdfs/GMD-1833-142.pdf#page=3","Abrir facsímil")</f>
        <v>Abrir facsímil</v>
      </c>
      <c r="K3861" s="3" t="s">
        <v>24</v>
      </c>
    </row>
    <row r="3862" spans="1:11" ht="42" customHeight="1">
      <c r="A3862" s="2" t="s">
        <v>8249</v>
      </c>
      <c r="B3862" s="2" t="s">
        <v>8249</v>
      </c>
      <c r="C3862" s="2" t="s">
        <v>33</v>
      </c>
      <c r="D3862" s="2" t="s">
        <v>34</v>
      </c>
      <c r="E3862" s="5" t="s">
        <v>632</v>
      </c>
      <c r="F3862" s="3" t="s">
        <v>633</v>
      </c>
      <c r="G3862" s="3" t="s">
        <v>89</v>
      </c>
      <c r="H3862" s="2" t="s">
        <v>22</v>
      </c>
      <c r="I3862" s="2" t="s">
        <v>8250</v>
      </c>
      <c r="J3862" s="3" t="str">
        <f>HYPERLINK("https://www.boe.es/gazeta/dias/1833/06/11/pdfs/GMD-1833-71.pdf#page=3","Abrir facsímil")</f>
        <v>Abrir facsímil</v>
      </c>
      <c r="K3862" s="3" t="s">
        <v>24</v>
      </c>
    </row>
    <row r="3863" spans="1:11" ht="42" customHeight="1">
      <c r="A3863" s="2" t="s">
        <v>8251</v>
      </c>
      <c r="B3863" s="2" t="s">
        <v>8251</v>
      </c>
      <c r="C3863" s="2" t="s">
        <v>33</v>
      </c>
      <c r="D3863" s="2" t="s">
        <v>34</v>
      </c>
      <c r="E3863" s="5" t="s">
        <v>958</v>
      </c>
      <c r="F3863" s="3" t="s">
        <v>959</v>
      </c>
      <c r="G3863" s="3" t="s">
        <v>89</v>
      </c>
      <c r="H3863" s="2" t="s">
        <v>22</v>
      </c>
      <c r="I3863" s="2" t="s">
        <v>8252</v>
      </c>
      <c r="J3863" s="3" t="str">
        <f>HYPERLINK("https://www.boe.es/gazeta/dias/1833/12/03/pdfs/GMD-1833-154.pdf#page=3","Abrir facsímil")</f>
        <v>Abrir facsímil</v>
      </c>
      <c r="K3863" s="3" t="s">
        <v>24</v>
      </c>
    </row>
    <row r="3864" spans="1:11" ht="42" customHeight="1">
      <c r="A3864" s="2" t="s">
        <v>8253</v>
      </c>
      <c r="B3864" s="2" t="s">
        <v>8254</v>
      </c>
      <c r="C3864" s="2" t="s">
        <v>33</v>
      </c>
      <c r="D3864" s="2" t="s">
        <v>34</v>
      </c>
      <c r="E3864" s="5" t="s">
        <v>426</v>
      </c>
      <c r="F3864" s="3" t="s">
        <v>1257</v>
      </c>
      <c r="G3864" s="3" t="s">
        <v>56</v>
      </c>
      <c r="H3864" s="2" t="s">
        <v>22</v>
      </c>
      <c r="I3864" s="2" t="s">
        <v>8255</v>
      </c>
      <c r="J3864" s="3" t="str">
        <f>HYPERLINK("https://www.boe.es/gazeta/dias/1833/10/31/pdfs/GMD-1833-135.pdf#page=1","Abrir facsímil")</f>
        <v>Abrir facsímil</v>
      </c>
      <c r="K3864" s="3" t="s">
        <v>24</v>
      </c>
    </row>
    <row r="3865" spans="1:11" ht="42" customHeight="1">
      <c r="A3865" s="2" t="s">
        <v>8256</v>
      </c>
      <c r="B3865" s="2" t="s">
        <v>8256</v>
      </c>
      <c r="C3865" s="2" t="s">
        <v>33</v>
      </c>
      <c r="D3865" s="2" t="s">
        <v>34</v>
      </c>
      <c r="E3865" s="5" t="s">
        <v>436</v>
      </c>
      <c r="F3865" s="3" t="s">
        <v>437</v>
      </c>
      <c r="G3865" s="3" t="s">
        <v>21</v>
      </c>
      <c r="H3865" s="2" t="s">
        <v>22</v>
      </c>
      <c r="I3865" s="2" t="s">
        <v>8257</v>
      </c>
      <c r="J3865" s="3" t="str">
        <f>HYPERLINK("https://www.boe.es/gazeta/dias/1833/03/23/pdfs/GMD-1833-36.pdf#page=4","Abrir facsímil")</f>
        <v>Abrir facsímil</v>
      </c>
      <c r="K3865" s="3" t="s">
        <v>24</v>
      </c>
    </row>
    <row r="3866" spans="1:11" ht="42" customHeight="1">
      <c r="A3866" s="2" t="s">
        <v>8256</v>
      </c>
      <c r="B3866" s="2" t="s">
        <v>8256</v>
      </c>
      <c r="C3866" s="2" t="s">
        <v>33</v>
      </c>
      <c r="D3866" s="2" t="s">
        <v>34</v>
      </c>
      <c r="E3866" s="5" t="s">
        <v>285</v>
      </c>
      <c r="F3866" s="3" t="s">
        <v>286</v>
      </c>
      <c r="G3866" s="3" t="s">
        <v>37</v>
      </c>
      <c r="H3866" s="2" t="s">
        <v>22</v>
      </c>
      <c r="I3866" s="2" t="s">
        <v>8258</v>
      </c>
      <c r="J3866" s="3" t="str">
        <f>HYPERLINK("https://www.boe.es/gazeta/dias/1833/04/04/pdfs/GMD-1833-41.pdf#page=2","Abrir facsímil")</f>
        <v>Abrir facsímil</v>
      </c>
      <c r="K3866" s="3" t="s">
        <v>24</v>
      </c>
    </row>
    <row r="3867" spans="1:11" ht="42" customHeight="1">
      <c r="A3867" s="2" t="s">
        <v>8259</v>
      </c>
      <c r="B3867" s="2" t="s">
        <v>8260</v>
      </c>
      <c r="C3867" s="2" t="s">
        <v>33</v>
      </c>
      <c r="D3867" s="2" t="s">
        <v>34</v>
      </c>
      <c r="E3867" s="5" t="s">
        <v>95</v>
      </c>
      <c r="F3867" s="3" t="s">
        <v>96</v>
      </c>
      <c r="G3867" s="3" t="s">
        <v>37</v>
      </c>
      <c r="H3867" s="2" t="s">
        <v>22</v>
      </c>
      <c r="I3867" s="2" t="s">
        <v>8261</v>
      </c>
      <c r="J3867" s="3" t="str">
        <f>HYPERLINK("https://www.boe.es/gazeta/dias/1833/06/20/pdfs/GMD-1833-75.pdf#page=2","Abrir facsímil")</f>
        <v>Abrir facsímil</v>
      </c>
      <c r="K3867" s="3" t="s">
        <v>24</v>
      </c>
    </row>
    <row r="3868" spans="1:11" ht="42" customHeight="1">
      <c r="A3868" s="2" t="s">
        <v>8262</v>
      </c>
      <c r="B3868" s="2" t="s">
        <v>8262</v>
      </c>
      <c r="C3868" s="2" t="s">
        <v>49</v>
      </c>
      <c r="D3868" s="2" t="s">
        <v>50</v>
      </c>
      <c r="E3868" s="5" t="s">
        <v>27</v>
      </c>
      <c r="F3868" s="3" t="s">
        <v>28</v>
      </c>
      <c r="G3868" s="3" t="s">
        <v>89</v>
      </c>
      <c r="H3868" s="2" t="s">
        <v>22</v>
      </c>
      <c r="I3868" s="2" t="s">
        <v>8263</v>
      </c>
      <c r="J3868" s="3" t="str">
        <f>HYPERLINK("https://www.boe.es/gazeta/dias/1833/03/30/pdfs/GMD-1833-39.pdf#page=3","Abrir facsímil")</f>
        <v>Abrir facsímil</v>
      </c>
      <c r="K3868" s="3" t="s">
        <v>24</v>
      </c>
    </row>
    <row r="3869" spans="1:11" ht="42" customHeight="1">
      <c r="A3869" s="2" t="s">
        <v>8264</v>
      </c>
      <c r="B3869" s="2" t="s">
        <v>8264</v>
      </c>
      <c r="C3869" s="2" t="s">
        <v>26</v>
      </c>
      <c r="D3869" s="2" t="s">
        <v>18</v>
      </c>
      <c r="E3869" s="5" t="s">
        <v>132</v>
      </c>
      <c r="F3869" s="3" t="s">
        <v>133</v>
      </c>
      <c r="G3869" s="3" t="s">
        <v>89</v>
      </c>
      <c r="H3869" s="2" t="s">
        <v>22</v>
      </c>
      <c r="I3869" s="2" t="s">
        <v>8265</v>
      </c>
      <c r="J3869" s="3" t="str">
        <f>HYPERLINK("https://www.boe.es/gazeta/dias/1833/06/13/pdfs/GMD-1833-72.pdf#page=3","Abrir facsímil")</f>
        <v>Abrir facsímil</v>
      </c>
      <c r="K3869" s="3" t="s">
        <v>24</v>
      </c>
    </row>
    <row r="3870" spans="1:11" ht="42" customHeight="1">
      <c r="A3870" s="2" t="s">
        <v>8266</v>
      </c>
      <c r="B3870" s="2" t="s">
        <v>8266</v>
      </c>
      <c r="C3870" s="2" t="s">
        <v>33</v>
      </c>
      <c r="D3870" s="2" t="s">
        <v>34</v>
      </c>
      <c r="E3870" s="5" t="s">
        <v>289</v>
      </c>
      <c r="F3870" s="3" t="s">
        <v>290</v>
      </c>
      <c r="G3870" s="3" t="s">
        <v>37</v>
      </c>
      <c r="H3870" s="2" t="s">
        <v>22</v>
      </c>
      <c r="I3870" s="2" t="s">
        <v>8267</v>
      </c>
      <c r="J3870" s="3" t="str">
        <f>HYPERLINK("https://www.boe.es/gazeta/dias/1833/05/23/pdfs/GMD-1833-63.pdf#page=2","Abrir facsímil")</f>
        <v>Abrir facsímil</v>
      </c>
      <c r="K3870" s="3" t="s">
        <v>24</v>
      </c>
    </row>
    <row r="3871" spans="1:11" ht="42" customHeight="1">
      <c r="A3871" s="2" t="s">
        <v>8268</v>
      </c>
      <c r="B3871" s="2" t="s">
        <v>8268</v>
      </c>
      <c r="C3871" s="2" t="s">
        <v>131</v>
      </c>
      <c r="D3871" s="2" t="s">
        <v>18</v>
      </c>
      <c r="E3871" s="5" t="s">
        <v>457</v>
      </c>
      <c r="F3871" s="3" t="s">
        <v>458</v>
      </c>
      <c r="G3871" s="3" t="s">
        <v>545</v>
      </c>
      <c r="H3871" s="2" t="s">
        <v>22</v>
      </c>
      <c r="I3871" s="2" t="s">
        <v>8269</v>
      </c>
      <c r="J3871" s="3" t="str">
        <f>HYPERLINK("https://www.boe.es/gazeta/dias/1833/06/06/pdfs/GMD-1833-69.pdf#page=2","Abrir facsímil")</f>
        <v>Abrir facsímil</v>
      </c>
      <c r="K3871" s="3" t="s">
        <v>24</v>
      </c>
    </row>
    <row r="3872" spans="1:11" ht="42" customHeight="1">
      <c r="A3872" s="2" t="s">
        <v>8270</v>
      </c>
      <c r="B3872" s="2" t="s">
        <v>8270</v>
      </c>
      <c r="C3872" s="2" t="s">
        <v>122</v>
      </c>
      <c r="D3872" s="2" t="s">
        <v>18</v>
      </c>
      <c r="E3872" s="5" t="s">
        <v>514</v>
      </c>
      <c r="F3872" s="3" t="s">
        <v>515</v>
      </c>
      <c r="G3872" s="3" t="s">
        <v>516</v>
      </c>
      <c r="H3872" s="2" t="s">
        <v>22</v>
      </c>
      <c r="I3872" s="2" t="s">
        <v>8271</v>
      </c>
      <c r="J3872" s="3" t="str">
        <f>HYPERLINK("https://www.boe.es/gazeta/dias/1833/04/06/pdfs/GMD-1833-42.pdf#page=3","Abrir facsímil")</f>
        <v>Abrir facsímil</v>
      </c>
      <c r="K3872" s="3" t="s">
        <v>24</v>
      </c>
    </row>
    <row r="3873" spans="1:11" ht="42" customHeight="1">
      <c r="A3873" s="2" t="s">
        <v>8270</v>
      </c>
      <c r="B3873" s="2" t="s">
        <v>8270</v>
      </c>
      <c r="C3873" s="2" t="s">
        <v>17</v>
      </c>
      <c r="D3873" s="2" t="s">
        <v>18</v>
      </c>
      <c r="E3873" s="5" t="s">
        <v>558</v>
      </c>
      <c r="F3873" s="3" t="s">
        <v>559</v>
      </c>
      <c r="G3873" s="3" t="s">
        <v>37</v>
      </c>
      <c r="H3873" s="2" t="s">
        <v>22</v>
      </c>
      <c r="I3873" s="2" t="s">
        <v>8272</v>
      </c>
      <c r="J3873" s="3" t="str">
        <f>HYPERLINK("https://www.boe.es/gazeta/dias/1833/07/16/pdfs/GMD-1833-86.pdf#page=2","Abrir facsímil")</f>
        <v>Abrir facsímil</v>
      </c>
      <c r="K3873" s="3" t="s">
        <v>24</v>
      </c>
    </row>
    <row r="3874" spans="1:11" ht="42" customHeight="1">
      <c r="A3874" s="2" t="s">
        <v>8270</v>
      </c>
      <c r="B3874" s="2" t="s">
        <v>8270</v>
      </c>
      <c r="C3874" s="2" t="s">
        <v>26</v>
      </c>
      <c r="D3874" s="2" t="s">
        <v>18</v>
      </c>
      <c r="E3874" s="5" t="s">
        <v>1138</v>
      </c>
      <c r="F3874" s="3" t="s">
        <v>1139</v>
      </c>
      <c r="G3874" s="3" t="s">
        <v>21</v>
      </c>
      <c r="H3874" s="2" t="s">
        <v>22</v>
      </c>
      <c r="I3874" s="2" t="s">
        <v>8273</v>
      </c>
      <c r="J3874" s="3" t="str">
        <f>HYPERLINK("https://www.boe.es/gazeta/dias/1833/10/26/pdfs/GMD-1833-132.pdf#page=4","Abrir facsímil")</f>
        <v>Abrir facsímil</v>
      </c>
      <c r="K3874" s="3" t="s">
        <v>24</v>
      </c>
    </row>
    <row r="3875" spans="1:11" ht="42" customHeight="1">
      <c r="A3875" s="2" t="s">
        <v>8274</v>
      </c>
      <c r="B3875" s="2" t="s">
        <v>8274</v>
      </c>
      <c r="C3875" s="2" t="s">
        <v>17</v>
      </c>
      <c r="D3875" s="2" t="s">
        <v>18</v>
      </c>
      <c r="E3875" s="5" t="s">
        <v>520</v>
      </c>
      <c r="F3875" s="3" t="s">
        <v>521</v>
      </c>
      <c r="G3875" s="3" t="s">
        <v>21</v>
      </c>
      <c r="H3875" s="2" t="s">
        <v>22</v>
      </c>
      <c r="I3875" s="2" t="s">
        <v>8275</v>
      </c>
      <c r="J3875" s="3" t="str">
        <f>HYPERLINK("https://www.boe.es/gazeta/dias/1833/04/11/pdfs/GMD-1833-45.pdf#page=4","Abrir facsímil")</f>
        <v>Abrir facsímil</v>
      </c>
      <c r="K3875" s="3" t="s">
        <v>24</v>
      </c>
    </row>
    <row r="3876" spans="1:11" ht="42" customHeight="1">
      <c r="A3876" s="2" t="s">
        <v>8276</v>
      </c>
      <c r="B3876" s="2" t="s">
        <v>8276</v>
      </c>
      <c r="C3876" s="2" t="s">
        <v>33</v>
      </c>
      <c r="D3876" s="2" t="s">
        <v>34</v>
      </c>
      <c r="E3876" s="5" t="s">
        <v>311</v>
      </c>
      <c r="F3876" s="3" t="s">
        <v>312</v>
      </c>
      <c r="G3876" s="3" t="s">
        <v>21</v>
      </c>
      <c r="H3876" s="2" t="s">
        <v>22</v>
      </c>
      <c r="I3876" s="2" t="s">
        <v>8277</v>
      </c>
      <c r="J3876" s="3" t="str">
        <f>HYPERLINK("https://www.boe.es/gazeta/dias/1833/02/09/pdfs/GMD-1833-18.pdf#page=4","Abrir facsímil")</f>
        <v>Abrir facsímil</v>
      </c>
      <c r="K3876" s="3" t="s">
        <v>24</v>
      </c>
    </row>
    <row r="3877" spans="1:11" ht="42" customHeight="1">
      <c r="A3877" s="2" t="s">
        <v>8276</v>
      </c>
      <c r="B3877" s="2" t="s">
        <v>8276</v>
      </c>
      <c r="C3877" s="2" t="s">
        <v>49</v>
      </c>
      <c r="D3877" s="2" t="s">
        <v>50</v>
      </c>
      <c r="E3877" s="5" t="s">
        <v>182</v>
      </c>
      <c r="F3877" s="3" t="s">
        <v>183</v>
      </c>
      <c r="G3877" s="3" t="s">
        <v>21</v>
      </c>
      <c r="H3877" s="2" t="s">
        <v>22</v>
      </c>
      <c r="I3877" s="2" t="s">
        <v>8278</v>
      </c>
      <c r="J3877" s="3" t="str">
        <f>HYPERLINK("https://www.boe.es/gazeta/dias/1833/02/12/pdfs/GMD-1833-19.pdf#page=4","Abrir facsímil")</f>
        <v>Abrir facsímil</v>
      </c>
      <c r="K3877" s="3" t="s">
        <v>24</v>
      </c>
    </row>
    <row r="3878" spans="1:11" ht="42" customHeight="1">
      <c r="A3878" s="2" t="s">
        <v>8276</v>
      </c>
      <c r="B3878" s="2" t="s">
        <v>8276</v>
      </c>
      <c r="C3878" s="2" t="s">
        <v>33</v>
      </c>
      <c r="D3878" s="2" t="s">
        <v>34</v>
      </c>
      <c r="E3878" s="5" t="s">
        <v>647</v>
      </c>
      <c r="F3878" s="3" t="s">
        <v>648</v>
      </c>
      <c r="G3878" s="3" t="s">
        <v>89</v>
      </c>
      <c r="H3878" s="2" t="s">
        <v>22</v>
      </c>
      <c r="I3878" s="2" t="s">
        <v>8279</v>
      </c>
      <c r="J3878" s="3" t="str">
        <f>HYPERLINK("https://www.boe.es/gazeta/dias/1833/03/26/pdfs/GMD-1833-37.pdf#page=3","Abrir facsímil")</f>
        <v>Abrir facsímil</v>
      </c>
      <c r="K3878" s="3" t="s">
        <v>24</v>
      </c>
    </row>
    <row r="3879" spans="1:11" ht="42" customHeight="1">
      <c r="A3879" s="2" t="s">
        <v>8276</v>
      </c>
      <c r="B3879" s="2" t="s">
        <v>8276</v>
      </c>
      <c r="C3879" s="2" t="s">
        <v>49</v>
      </c>
      <c r="D3879" s="2" t="s">
        <v>50</v>
      </c>
      <c r="E3879" s="5" t="s">
        <v>27</v>
      </c>
      <c r="F3879" s="3" t="s">
        <v>28</v>
      </c>
      <c r="G3879" s="3" t="s">
        <v>89</v>
      </c>
      <c r="H3879" s="2" t="s">
        <v>22</v>
      </c>
      <c r="I3879" s="2" t="s">
        <v>8280</v>
      </c>
      <c r="J3879" s="3" t="str">
        <f>HYPERLINK("https://www.boe.es/gazeta/dias/1833/03/30/pdfs/GMD-1833-39.pdf#page=3","Abrir facsímil")</f>
        <v>Abrir facsímil</v>
      </c>
      <c r="K3879" s="3" t="s">
        <v>24</v>
      </c>
    </row>
    <row r="3880" spans="1:11" ht="42" customHeight="1">
      <c r="A3880" s="2" t="s">
        <v>8276</v>
      </c>
      <c r="B3880" s="2" t="s">
        <v>8276</v>
      </c>
      <c r="C3880" s="2" t="s">
        <v>33</v>
      </c>
      <c r="D3880" s="2" t="s">
        <v>34</v>
      </c>
      <c r="E3880" s="5" t="s">
        <v>2134</v>
      </c>
      <c r="F3880" s="3" t="s">
        <v>2135</v>
      </c>
      <c r="G3880" s="3" t="s">
        <v>37</v>
      </c>
      <c r="H3880" s="2" t="s">
        <v>22</v>
      </c>
      <c r="I3880" s="2" t="s">
        <v>8281</v>
      </c>
      <c r="J3880" s="3" t="str">
        <f>HYPERLINK("https://www.boe.es/gazeta/dias/1833/04/02/pdfs/GMD-1833-40.pdf#page=2","Abrir facsímil")</f>
        <v>Abrir facsímil</v>
      </c>
      <c r="K3880" s="3" t="s">
        <v>24</v>
      </c>
    </row>
    <row r="3881" spans="1:11" ht="42" customHeight="1">
      <c r="A3881" s="2" t="s">
        <v>8276</v>
      </c>
      <c r="B3881" s="2" t="s">
        <v>8276</v>
      </c>
      <c r="C3881" s="2" t="s">
        <v>33</v>
      </c>
      <c r="D3881" s="2" t="s">
        <v>34</v>
      </c>
      <c r="E3881" s="5" t="s">
        <v>2134</v>
      </c>
      <c r="F3881" s="3" t="s">
        <v>2135</v>
      </c>
      <c r="G3881" s="3" t="s">
        <v>89</v>
      </c>
      <c r="H3881" s="2" t="s">
        <v>22</v>
      </c>
      <c r="I3881" s="2" t="s">
        <v>8282</v>
      </c>
      <c r="J3881" s="3" t="str">
        <f>HYPERLINK("https://www.boe.es/gazeta/dias/1833/04/02/pdfs/GMD-1833-40.pdf#page=3","Abrir facsímil")</f>
        <v>Abrir facsímil</v>
      </c>
      <c r="K3881" s="3" t="s">
        <v>24</v>
      </c>
    </row>
    <row r="3882" spans="1:11" ht="42" customHeight="1">
      <c r="A3882" s="2" t="s">
        <v>8276</v>
      </c>
      <c r="B3882" s="2" t="s">
        <v>8276</v>
      </c>
      <c r="C3882" s="2" t="s">
        <v>33</v>
      </c>
      <c r="D3882" s="2" t="s">
        <v>34</v>
      </c>
      <c r="E3882" s="5" t="s">
        <v>514</v>
      </c>
      <c r="F3882" s="3" t="s">
        <v>515</v>
      </c>
      <c r="G3882" s="3" t="s">
        <v>516</v>
      </c>
      <c r="H3882" s="2" t="s">
        <v>22</v>
      </c>
      <c r="I3882" s="2" t="s">
        <v>8283</v>
      </c>
      <c r="J3882" s="3" t="str">
        <f>HYPERLINK("https://www.boe.es/gazeta/dias/1833/04/06/pdfs/GMD-1833-42.pdf#page=3","Abrir facsímil")</f>
        <v>Abrir facsímil</v>
      </c>
      <c r="K3882" s="3" t="s">
        <v>24</v>
      </c>
    </row>
    <row r="3883" spans="1:11" ht="42" customHeight="1">
      <c r="A3883" s="2" t="s">
        <v>8276</v>
      </c>
      <c r="B3883" s="2" t="s">
        <v>8276</v>
      </c>
      <c r="C3883" s="2" t="s">
        <v>297</v>
      </c>
      <c r="D3883" s="2" t="s">
        <v>18</v>
      </c>
      <c r="E3883" s="5" t="s">
        <v>854</v>
      </c>
      <c r="F3883" s="3" t="s">
        <v>855</v>
      </c>
      <c r="G3883" s="3" t="s">
        <v>37</v>
      </c>
      <c r="H3883" s="2" t="s">
        <v>22</v>
      </c>
      <c r="I3883" s="2" t="s">
        <v>8284</v>
      </c>
      <c r="J3883" s="3" t="str">
        <f>HYPERLINK("https://www.boe.es/gazeta/dias/1833/04/13/pdfs/GMD-1833-46.pdf#page=2","Abrir facsímil")</f>
        <v>Abrir facsímil</v>
      </c>
      <c r="K3883" s="3" t="s">
        <v>24</v>
      </c>
    </row>
    <row r="3884" spans="1:11" ht="42" customHeight="1">
      <c r="A3884" s="2" t="s">
        <v>8276</v>
      </c>
      <c r="B3884" s="2" t="s">
        <v>8276</v>
      </c>
      <c r="C3884" s="2" t="s">
        <v>122</v>
      </c>
      <c r="D3884" s="2" t="s">
        <v>18</v>
      </c>
      <c r="E3884" s="5" t="s">
        <v>1882</v>
      </c>
      <c r="F3884" s="3" t="s">
        <v>1883</v>
      </c>
      <c r="G3884" s="3" t="s">
        <v>89</v>
      </c>
      <c r="H3884" s="2" t="s">
        <v>22</v>
      </c>
      <c r="I3884" s="2" t="s">
        <v>8285</v>
      </c>
      <c r="J3884" s="3" t="str">
        <f>HYPERLINK("https://www.boe.es/gazeta/dias/1833/04/16/pdfs/GMD-1833-47.pdf#page=3","Abrir facsímil")</f>
        <v>Abrir facsímil</v>
      </c>
      <c r="K3884" s="3" t="s">
        <v>24</v>
      </c>
    </row>
    <row r="3885" spans="1:11" ht="42" customHeight="1">
      <c r="A3885" s="2" t="s">
        <v>8276</v>
      </c>
      <c r="B3885" s="2" t="s">
        <v>8276</v>
      </c>
      <c r="C3885" s="2" t="s">
        <v>17</v>
      </c>
      <c r="D3885" s="2" t="s">
        <v>18</v>
      </c>
      <c r="E3885" s="5" t="s">
        <v>87</v>
      </c>
      <c r="F3885" s="3" t="s">
        <v>88</v>
      </c>
      <c r="G3885" s="3" t="s">
        <v>89</v>
      </c>
      <c r="H3885" s="2" t="s">
        <v>22</v>
      </c>
      <c r="I3885" s="2" t="s">
        <v>8286</v>
      </c>
      <c r="J3885" s="3" t="str">
        <f>HYPERLINK("https://www.boe.es/gazeta/dias/1833/04/20/pdfs/GMD-1833-49.pdf#page=3","Abrir facsímil")</f>
        <v>Abrir facsímil</v>
      </c>
      <c r="K3885" s="3" t="s">
        <v>24</v>
      </c>
    </row>
    <row r="3886" spans="1:11" ht="42" customHeight="1">
      <c r="A3886" s="2" t="s">
        <v>8276</v>
      </c>
      <c r="B3886" s="2" t="s">
        <v>8276</v>
      </c>
      <c r="C3886" s="2" t="s">
        <v>17</v>
      </c>
      <c r="D3886" s="2" t="s">
        <v>18</v>
      </c>
      <c r="E3886" s="5" t="s">
        <v>87</v>
      </c>
      <c r="F3886" s="3" t="s">
        <v>88</v>
      </c>
      <c r="G3886" s="3" t="s">
        <v>21</v>
      </c>
      <c r="H3886" s="2" t="s">
        <v>22</v>
      </c>
      <c r="I3886" s="2" t="s">
        <v>8287</v>
      </c>
      <c r="J3886" s="3" t="str">
        <f>HYPERLINK("https://www.boe.es/gazeta/dias/1833/04/20/pdfs/GMD-1833-49.pdf#page=4","Abrir facsímil")</f>
        <v>Abrir facsímil</v>
      </c>
      <c r="K3886" s="3" t="s">
        <v>24</v>
      </c>
    </row>
    <row r="3887" spans="1:11" ht="42" customHeight="1">
      <c r="A3887" s="2" t="s">
        <v>8276</v>
      </c>
      <c r="B3887" s="2" t="s">
        <v>8276</v>
      </c>
      <c r="C3887" s="2" t="s">
        <v>17</v>
      </c>
      <c r="D3887" s="2" t="s">
        <v>18</v>
      </c>
      <c r="E3887" s="5" t="s">
        <v>940</v>
      </c>
      <c r="F3887" s="3" t="s">
        <v>941</v>
      </c>
      <c r="G3887" s="3" t="s">
        <v>37</v>
      </c>
      <c r="H3887" s="2" t="s">
        <v>22</v>
      </c>
      <c r="I3887" s="2" t="s">
        <v>8288</v>
      </c>
      <c r="J3887" s="3" t="str">
        <f>HYPERLINK("https://www.boe.es/gazeta/dias/1833/04/23/pdfs/GMD-1833-50.pdf#page=2","Abrir facsímil")</f>
        <v>Abrir facsímil</v>
      </c>
      <c r="K3887" s="3" t="s">
        <v>24</v>
      </c>
    </row>
    <row r="3888" spans="1:11" ht="42" customHeight="1">
      <c r="A3888" s="2" t="s">
        <v>8276</v>
      </c>
      <c r="B3888" s="2" t="s">
        <v>8276</v>
      </c>
      <c r="C3888" s="2" t="s">
        <v>17</v>
      </c>
      <c r="D3888" s="2" t="s">
        <v>18</v>
      </c>
      <c r="E3888" s="5" t="s">
        <v>940</v>
      </c>
      <c r="F3888" s="3" t="s">
        <v>941</v>
      </c>
      <c r="G3888" s="3" t="s">
        <v>89</v>
      </c>
      <c r="H3888" s="2" t="s">
        <v>22</v>
      </c>
      <c r="I3888" s="2" t="s">
        <v>8289</v>
      </c>
      <c r="J3888" s="3" t="str">
        <f>HYPERLINK("https://www.boe.es/gazeta/dias/1833/04/23/pdfs/GMD-1833-50.pdf#page=3","Abrir facsímil")</f>
        <v>Abrir facsímil</v>
      </c>
      <c r="K3888" s="3" t="s">
        <v>24</v>
      </c>
    </row>
    <row r="3889" spans="1:11" ht="42" customHeight="1">
      <c r="A3889" s="2" t="s">
        <v>8276</v>
      </c>
      <c r="B3889" s="2" t="s">
        <v>8276</v>
      </c>
      <c r="C3889" s="2" t="s">
        <v>17</v>
      </c>
      <c r="D3889" s="2" t="s">
        <v>18</v>
      </c>
      <c r="E3889" s="5" t="s">
        <v>713</v>
      </c>
      <c r="F3889" s="3" t="s">
        <v>714</v>
      </c>
      <c r="G3889" s="3" t="s">
        <v>89</v>
      </c>
      <c r="H3889" s="2" t="s">
        <v>22</v>
      </c>
      <c r="I3889" s="2" t="s">
        <v>8290</v>
      </c>
      <c r="J3889" s="3" t="str">
        <f>HYPERLINK("https://www.boe.es/gazeta/dias/1833/04/25/pdfs/GMD-1833-51.pdf#page=3","Abrir facsímil")</f>
        <v>Abrir facsímil</v>
      </c>
      <c r="K3889" s="3" t="s">
        <v>24</v>
      </c>
    </row>
    <row r="3890" spans="1:11" ht="42" customHeight="1">
      <c r="A3890" s="2" t="s">
        <v>8276</v>
      </c>
      <c r="B3890" s="2" t="s">
        <v>8276</v>
      </c>
      <c r="C3890" s="2" t="s">
        <v>26</v>
      </c>
      <c r="D3890" s="2" t="s">
        <v>18</v>
      </c>
      <c r="E3890" s="5" t="s">
        <v>523</v>
      </c>
      <c r="F3890" s="3" t="s">
        <v>524</v>
      </c>
      <c r="G3890" s="3" t="s">
        <v>525</v>
      </c>
      <c r="H3890" s="2" t="s">
        <v>22</v>
      </c>
      <c r="I3890" s="2" t="s">
        <v>8291</v>
      </c>
      <c r="J3890" s="3" t="str">
        <f>HYPERLINK("https://www.boe.es/gazeta/dias/1833/04/27/pdfs/GMD-1833-52.pdf#page=2","Abrir facsímil")</f>
        <v>Abrir facsímil</v>
      </c>
      <c r="K3890" s="3" t="s">
        <v>24</v>
      </c>
    </row>
    <row r="3891" spans="1:11" ht="42" customHeight="1">
      <c r="A3891" s="2" t="s">
        <v>8276</v>
      </c>
      <c r="B3891" s="2" t="s">
        <v>8276</v>
      </c>
      <c r="C3891" s="2" t="s">
        <v>131</v>
      </c>
      <c r="D3891" s="2" t="s">
        <v>18</v>
      </c>
      <c r="E3891" s="5" t="s">
        <v>523</v>
      </c>
      <c r="F3891" s="3" t="s">
        <v>524</v>
      </c>
      <c r="G3891" s="3" t="s">
        <v>89</v>
      </c>
      <c r="H3891" s="2" t="s">
        <v>22</v>
      </c>
      <c r="I3891" s="2" t="s">
        <v>8292</v>
      </c>
      <c r="J3891" s="3" t="str">
        <f>HYPERLINK("https://www.boe.es/gazeta/dias/1833/04/27/pdfs/GMD-1833-52.pdf#page=3","Abrir facsímil")</f>
        <v>Abrir facsímil</v>
      </c>
      <c r="K3891" s="3" t="s">
        <v>24</v>
      </c>
    </row>
    <row r="3892" spans="1:11" ht="42" customHeight="1">
      <c r="A3892" s="2" t="s">
        <v>8276</v>
      </c>
      <c r="B3892" s="2" t="s">
        <v>8276</v>
      </c>
      <c r="C3892" s="2" t="s">
        <v>26</v>
      </c>
      <c r="D3892" s="2" t="s">
        <v>18</v>
      </c>
      <c r="E3892" s="5" t="s">
        <v>990</v>
      </c>
      <c r="F3892" s="3" t="s">
        <v>991</v>
      </c>
      <c r="G3892" s="3" t="s">
        <v>37</v>
      </c>
      <c r="H3892" s="2" t="s">
        <v>22</v>
      </c>
      <c r="I3892" s="2" t="s">
        <v>8293</v>
      </c>
      <c r="J3892" s="3" t="str">
        <f>HYPERLINK("https://www.boe.es/gazeta/dias/1833/05/02/pdfs/GMD-1833-54.pdf#page=2","Abrir facsímil")</f>
        <v>Abrir facsímil</v>
      </c>
      <c r="K3892" s="3" t="s">
        <v>24</v>
      </c>
    </row>
    <row r="3893" spans="1:11" ht="42" customHeight="1">
      <c r="A3893" s="2" t="s">
        <v>8276</v>
      </c>
      <c r="B3893" s="2" t="s">
        <v>8276</v>
      </c>
      <c r="C3893" s="2" t="s">
        <v>17</v>
      </c>
      <c r="D3893" s="2" t="s">
        <v>18</v>
      </c>
      <c r="E3893" s="5" t="s">
        <v>990</v>
      </c>
      <c r="F3893" s="3" t="s">
        <v>991</v>
      </c>
      <c r="G3893" s="3" t="s">
        <v>21</v>
      </c>
      <c r="H3893" s="2" t="s">
        <v>22</v>
      </c>
      <c r="I3893" s="2" t="s">
        <v>8294</v>
      </c>
      <c r="J3893" s="3" t="str">
        <f>HYPERLINK("https://www.boe.es/gazeta/dias/1833/05/02/pdfs/GMD-1833-54.pdf#page=4","Abrir facsímil")</f>
        <v>Abrir facsímil</v>
      </c>
      <c r="K3893" s="3" t="s">
        <v>24</v>
      </c>
    </row>
    <row r="3894" spans="1:11" ht="42" customHeight="1">
      <c r="A3894" s="2" t="s">
        <v>8276</v>
      </c>
      <c r="B3894" s="2" t="s">
        <v>8276</v>
      </c>
      <c r="C3894" s="2" t="s">
        <v>33</v>
      </c>
      <c r="D3894" s="2" t="s">
        <v>34</v>
      </c>
      <c r="E3894" s="5" t="s">
        <v>528</v>
      </c>
      <c r="F3894" s="3" t="s">
        <v>529</v>
      </c>
      <c r="G3894" s="3" t="s">
        <v>37</v>
      </c>
      <c r="H3894" s="2" t="s">
        <v>22</v>
      </c>
      <c r="I3894" s="2" t="s">
        <v>8295</v>
      </c>
      <c r="J3894" s="3" t="str">
        <f>HYPERLINK("https://www.boe.es/gazeta/dias/1833/05/04/pdfs/GMD-1833-55.pdf#page=2","Abrir facsímil")</f>
        <v>Abrir facsímil</v>
      </c>
      <c r="K3894" s="3" t="s">
        <v>24</v>
      </c>
    </row>
    <row r="3895" spans="1:11" ht="42" customHeight="1">
      <c r="A3895" s="2" t="s">
        <v>8276</v>
      </c>
      <c r="B3895" s="2" t="s">
        <v>8276</v>
      </c>
      <c r="C3895" s="2" t="s">
        <v>17</v>
      </c>
      <c r="D3895" s="2" t="s">
        <v>18</v>
      </c>
      <c r="E3895" s="5" t="s">
        <v>531</v>
      </c>
      <c r="F3895" s="3" t="s">
        <v>532</v>
      </c>
      <c r="G3895" s="3" t="s">
        <v>89</v>
      </c>
      <c r="H3895" s="2" t="s">
        <v>22</v>
      </c>
      <c r="I3895" s="2" t="s">
        <v>8296</v>
      </c>
      <c r="J3895" s="3" t="str">
        <f>HYPERLINK("https://www.boe.es/gazeta/dias/1833/05/09/pdfs/GMD-1833-57.pdf#page=3","Abrir facsímil")</f>
        <v>Abrir facsímil</v>
      </c>
      <c r="K3895" s="3" t="s">
        <v>24</v>
      </c>
    </row>
    <row r="3896" spans="1:11" ht="42" customHeight="1">
      <c r="A3896" s="2" t="s">
        <v>8276</v>
      </c>
      <c r="B3896" s="2" t="s">
        <v>8276</v>
      </c>
      <c r="C3896" s="2" t="s">
        <v>26</v>
      </c>
      <c r="D3896" s="2" t="s">
        <v>18</v>
      </c>
      <c r="E3896" s="5" t="s">
        <v>54</v>
      </c>
      <c r="F3896" s="3" t="s">
        <v>55</v>
      </c>
      <c r="G3896" s="3" t="s">
        <v>89</v>
      </c>
      <c r="H3896" s="2" t="s">
        <v>22</v>
      </c>
      <c r="I3896" s="2" t="s">
        <v>8297</v>
      </c>
      <c r="J3896" s="3" t="str">
        <f>HYPERLINK("https://www.boe.es/gazeta/dias/1833/05/11/pdfs/GMD-1833-58.pdf#page=3","Abrir facsímil")</f>
        <v>Abrir facsímil</v>
      </c>
      <c r="K3896" s="3" t="s">
        <v>24</v>
      </c>
    </row>
    <row r="3897" spans="1:11" ht="42" customHeight="1">
      <c r="A3897" s="2" t="s">
        <v>8276</v>
      </c>
      <c r="B3897" s="2" t="s">
        <v>8276</v>
      </c>
      <c r="C3897" s="2" t="s">
        <v>26</v>
      </c>
      <c r="D3897" s="2" t="s">
        <v>18</v>
      </c>
      <c r="E3897" s="5" t="s">
        <v>399</v>
      </c>
      <c r="F3897" s="3" t="s">
        <v>400</v>
      </c>
      <c r="G3897" s="3" t="s">
        <v>37</v>
      </c>
      <c r="H3897" s="2" t="s">
        <v>22</v>
      </c>
      <c r="I3897" s="2" t="s">
        <v>8298</v>
      </c>
      <c r="J3897" s="3" t="str">
        <f>HYPERLINK("https://www.boe.es/gazeta/dias/1833/05/18/pdfs/GMD-1833-61.pdf#page=2","Abrir facsímil")</f>
        <v>Abrir facsímil</v>
      </c>
      <c r="K3897" s="3" t="s">
        <v>24</v>
      </c>
    </row>
    <row r="3898" spans="1:11" ht="42" customHeight="1">
      <c r="A3898" s="2" t="s">
        <v>8276</v>
      </c>
      <c r="B3898" s="2" t="s">
        <v>8276</v>
      </c>
      <c r="C3898" s="2" t="s">
        <v>49</v>
      </c>
      <c r="D3898" s="2" t="s">
        <v>50</v>
      </c>
      <c r="E3898" s="5" t="s">
        <v>289</v>
      </c>
      <c r="F3898" s="3" t="s">
        <v>290</v>
      </c>
      <c r="G3898" s="3" t="s">
        <v>37</v>
      </c>
      <c r="H3898" s="2" t="s">
        <v>22</v>
      </c>
      <c r="I3898" s="2" t="s">
        <v>8299</v>
      </c>
      <c r="J3898" s="3" t="str">
        <f>HYPERLINK("https://www.boe.es/gazeta/dias/1833/05/23/pdfs/GMD-1833-63.pdf#page=2","Abrir facsímil")</f>
        <v>Abrir facsímil</v>
      </c>
      <c r="K3898" s="3" t="s">
        <v>24</v>
      </c>
    </row>
    <row r="3899" spans="1:11" ht="42" customHeight="1">
      <c r="A3899" s="2" t="s">
        <v>8276</v>
      </c>
      <c r="B3899" s="2" t="s">
        <v>8276</v>
      </c>
      <c r="C3899" s="2" t="s">
        <v>33</v>
      </c>
      <c r="D3899" s="2" t="s">
        <v>34</v>
      </c>
      <c r="E3899" s="5" t="s">
        <v>292</v>
      </c>
      <c r="F3899" s="3" t="s">
        <v>293</v>
      </c>
      <c r="G3899" s="3" t="s">
        <v>1345</v>
      </c>
      <c r="H3899" s="2" t="s">
        <v>22</v>
      </c>
      <c r="I3899" s="2" t="s">
        <v>8300</v>
      </c>
      <c r="J3899" s="3" t="str">
        <f>HYPERLINK("https://www.boe.es/gazeta/dias/1833/05/28/pdfs/GMD-1833-65.pdf#page=1","Abrir facsímil")</f>
        <v>Abrir facsímil</v>
      </c>
      <c r="K3899" s="3" t="s">
        <v>24</v>
      </c>
    </row>
    <row r="3900" spans="1:11" ht="42" customHeight="1">
      <c r="A3900" s="2" t="s">
        <v>8276</v>
      </c>
      <c r="B3900" s="2" t="s">
        <v>8276</v>
      </c>
      <c r="C3900" s="2" t="s">
        <v>33</v>
      </c>
      <c r="D3900" s="2" t="s">
        <v>34</v>
      </c>
      <c r="E3900" s="5" t="s">
        <v>384</v>
      </c>
      <c r="F3900" s="3" t="s">
        <v>385</v>
      </c>
      <c r="G3900" s="3" t="s">
        <v>7105</v>
      </c>
      <c r="H3900" s="2" t="s">
        <v>22</v>
      </c>
      <c r="I3900" s="2" t="s">
        <v>8301</v>
      </c>
      <c r="J3900" s="3" t="str">
        <f>HYPERLINK("https://www.boe.es/gazeta/dias/1833/06/01/pdfs/GMD-1833-67.pdf#page=3","Abrir facsímil")</f>
        <v>Abrir facsímil</v>
      </c>
      <c r="K3900" s="3" t="s">
        <v>24</v>
      </c>
    </row>
    <row r="3901" spans="1:11" ht="42" customHeight="1">
      <c r="A3901" s="2" t="s">
        <v>8276</v>
      </c>
      <c r="B3901" s="2" t="s">
        <v>8276</v>
      </c>
      <c r="C3901" s="2" t="s">
        <v>49</v>
      </c>
      <c r="D3901" s="2" t="s">
        <v>50</v>
      </c>
      <c r="E3901" s="5" t="s">
        <v>251</v>
      </c>
      <c r="F3901" s="3" t="s">
        <v>252</v>
      </c>
      <c r="G3901" s="3" t="s">
        <v>37</v>
      </c>
      <c r="H3901" s="2" t="s">
        <v>22</v>
      </c>
      <c r="I3901" s="2" t="s">
        <v>8302</v>
      </c>
      <c r="J3901" s="3" t="str">
        <f>HYPERLINK("https://www.boe.es/gazeta/dias/1833/06/08/pdfs/GMD-1833-70.pdf#page=2","Abrir facsímil")</f>
        <v>Abrir facsímil</v>
      </c>
      <c r="K3901" s="3" t="s">
        <v>24</v>
      </c>
    </row>
    <row r="3902" spans="1:11" ht="42" customHeight="1">
      <c r="A3902" s="2" t="s">
        <v>8276</v>
      </c>
      <c r="B3902" s="2" t="s">
        <v>8276</v>
      </c>
      <c r="C3902" s="2" t="s">
        <v>17</v>
      </c>
      <c r="D3902" s="2" t="s">
        <v>18</v>
      </c>
      <c r="E3902" s="5" t="s">
        <v>132</v>
      </c>
      <c r="F3902" s="3" t="s">
        <v>133</v>
      </c>
      <c r="G3902" s="3" t="s">
        <v>89</v>
      </c>
      <c r="H3902" s="2" t="s">
        <v>22</v>
      </c>
      <c r="I3902" s="2" t="s">
        <v>8303</v>
      </c>
      <c r="J3902" s="3" t="str">
        <f>HYPERLINK("https://www.boe.es/gazeta/dias/1833/06/13/pdfs/GMD-1833-72.pdf#page=3","Abrir facsímil")</f>
        <v>Abrir facsímil</v>
      </c>
      <c r="K3902" s="3" t="s">
        <v>24</v>
      </c>
    </row>
    <row r="3903" spans="1:11" ht="42" customHeight="1">
      <c r="A3903" s="2" t="s">
        <v>8276</v>
      </c>
      <c r="B3903" s="2" t="s">
        <v>8276</v>
      </c>
      <c r="C3903" s="2" t="s">
        <v>17</v>
      </c>
      <c r="D3903" s="2" t="s">
        <v>18</v>
      </c>
      <c r="E3903" s="5" t="s">
        <v>2509</v>
      </c>
      <c r="F3903" s="3" t="s">
        <v>2510</v>
      </c>
      <c r="G3903" s="3" t="s">
        <v>21</v>
      </c>
      <c r="H3903" s="2" t="s">
        <v>22</v>
      </c>
      <c r="I3903" s="2" t="s">
        <v>8304</v>
      </c>
      <c r="J3903" s="3" t="str">
        <f>HYPERLINK("https://www.boe.es/gazeta/dias/1833/06/15/pdfs/GMD-1833-73.pdf#page=4","Abrir facsímil")</f>
        <v>Abrir facsímil</v>
      </c>
      <c r="K3903" s="3" t="s">
        <v>24</v>
      </c>
    </row>
    <row r="3904" spans="1:11" ht="42" customHeight="1">
      <c r="A3904" s="2" t="s">
        <v>8276</v>
      </c>
      <c r="B3904" s="2" t="s">
        <v>8276</v>
      </c>
      <c r="C3904" s="2" t="s">
        <v>33</v>
      </c>
      <c r="D3904" s="2" t="s">
        <v>34</v>
      </c>
      <c r="E3904" s="5" t="s">
        <v>102</v>
      </c>
      <c r="F3904" s="3" t="s">
        <v>103</v>
      </c>
      <c r="G3904" s="3" t="s">
        <v>56</v>
      </c>
      <c r="H3904" s="2" t="s">
        <v>22</v>
      </c>
      <c r="I3904" s="2" t="s">
        <v>8305</v>
      </c>
      <c r="J3904" s="3" t="str">
        <f>HYPERLINK("https://www.boe.es/gazeta/dias/1833/06/18/pdfs/GMD-1833-74.pdf#page=1","Abrir facsímil")</f>
        <v>Abrir facsímil</v>
      </c>
      <c r="K3904" s="3" t="s">
        <v>24</v>
      </c>
    </row>
    <row r="3905" spans="1:11" ht="42" customHeight="1">
      <c r="A3905" s="2" t="s">
        <v>8276</v>
      </c>
      <c r="B3905" s="2" t="s">
        <v>8276</v>
      </c>
      <c r="C3905" s="2" t="s">
        <v>33</v>
      </c>
      <c r="D3905" s="2" t="s">
        <v>34</v>
      </c>
      <c r="E3905" s="5" t="s">
        <v>145</v>
      </c>
      <c r="F3905" s="3" t="s">
        <v>146</v>
      </c>
      <c r="G3905" s="3" t="s">
        <v>89</v>
      </c>
      <c r="H3905" s="2" t="s">
        <v>22</v>
      </c>
      <c r="I3905" s="2" t="s">
        <v>8306</v>
      </c>
      <c r="J3905" s="3" t="str">
        <f>HYPERLINK("https://www.boe.es/gazeta/dias/1833/06/25/pdfs/GMD-1833-77.pdf#page=3","Abrir facsímil")</f>
        <v>Abrir facsímil</v>
      </c>
      <c r="K3905" s="3" t="s">
        <v>24</v>
      </c>
    </row>
    <row r="3906" spans="1:11" ht="42" customHeight="1">
      <c r="A3906" s="2" t="s">
        <v>8276</v>
      </c>
      <c r="B3906" s="2" t="s">
        <v>8276</v>
      </c>
      <c r="C3906" s="2" t="s">
        <v>33</v>
      </c>
      <c r="D3906" s="2" t="s">
        <v>34</v>
      </c>
      <c r="E3906" s="5" t="s">
        <v>186</v>
      </c>
      <c r="F3906" s="3" t="s">
        <v>187</v>
      </c>
      <c r="G3906" s="3" t="s">
        <v>89</v>
      </c>
      <c r="H3906" s="2" t="s">
        <v>22</v>
      </c>
      <c r="I3906" s="2" t="s">
        <v>8307</v>
      </c>
      <c r="J3906" s="3" t="str">
        <f>HYPERLINK("https://www.boe.es/gazeta/dias/1833/07/02/pdfs/GMD-1833-80.pdf#page=3","Abrir facsímil")</f>
        <v>Abrir facsímil</v>
      </c>
      <c r="K3906" s="3" t="s">
        <v>24</v>
      </c>
    </row>
    <row r="3907" spans="1:11" ht="42" customHeight="1">
      <c r="A3907" s="2" t="s">
        <v>8276</v>
      </c>
      <c r="B3907" s="2" t="s">
        <v>8276</v>
      </c>
      <c r="C3907" s="2" t="s">
        <v>131</v>
      </c>
      <c r="D3907" s="2" t="s">
        <v>18</v>
      </c>
      <c r="E3907" s="5" t="s">
        <v>558</v>
      </c>
      <c r="F3907" s="3" t="s">
        <v>559</v>
      </c>
      <c r="G3907" s="3" t="s">
        <v>37</v>
      </c>
      <c r="H3907" s="2" t="s">
        <v>22</v>
      </c>
      <c r="I3907" s="2" t="s">
        <v>8308</v>
      </c>
      <c r="J3907" s="3" t="str">
        <f>HYPERLINK("https://www.boe.es/gazeta/dias/1833/07/16/pdfs/GMD-1833-86.pdf#page=2","Abrir facsímil")</f>
        <v>Abrir facsímil</v>
      </c>
      <c r="K3907" s="3" t="s">
        <v>24</v>
      </c>
    </row>
    <row r="3908" spans="1:11" ht="42" customHeight="1">
      <c r="A3908" s="2" t="s">
        <v>8276</v>
      </c>
      <c r="B3908" s="2" t="s">
        <v>8276</v>
      </c>
      <c r="C3908" s="2" t="s">
        <v>17</v>
      </c>
      <c r="D3908" s="2" t="s">
        <v>18</v>
      </c>
      <c r="E3908" s="5" t="s">
        <v>369</v>
      </c>
      <c r="F3908" s="3" t="s">
        <v>370</v>
      </c>
      <c r="G3908" s="3" t="s">
        <v>56</v>
      </c>
      <c r="H3908" s="2" t="s">
        <v>22</v>
      </c>
      <c r="I3908" s="2" t="s">
        <v>8309</v>
      </c>
      <c r="J3908" s="3" t="str">
        <f>HYPERLINK("https://www.boe.es/gazeta/dias/1833/07/27/pdfs/GMD-1833-91.pdf#page=1","Abrir facsímil")</f>
        <v>Abrir facsímil</v>
      </c>
      <c r="K3908" s="3" t="s">
        <v>24</v>
      </c>
    </row>
    <row r="3909" spans="1:11" ht="42" customHeight="1">
      <c r="A3909" s="2" t="s">
        <v>8276</v>
      </c>
      <c r="B3909" s="2" t="s">
        <v>8276</v>
      </c>
      <c r="C3909" s="2" t="s">
        <v>49</v>
      </c>
      <c r="D3909" s="2" t="s">
        <v>50</v>
      </c>
      <c r="E3909" s="5" t="s">
        <v>319</v>
      </c>
      <c r="F3909" s="3" t="s">
        <v>320</v>
      </c>
      <c r="G3909" s="3" t="s">
        <v>37</v>
      </c>
      <c r="H3909" s="2" t="s">
        <v>22</v>
      </c>
      <c r="I3909" s="2" t="s">
        <v>8310</v>
      </c>
      <c r="J3909" s="3" t="str">
        <f>HYPERLINK("https://www.boe.es/gazeta/dias/1833/08/03/pdfs/GMD-1833-94.pdf#page=2","Abrir facsímil")</f>
        <v>Abrir facsímil</v>
      </c>
      <c r="K3909" s="3" t="s">
        <v>24</v>
      </c>
    </row>
    <row r="3910" spans="1:11" ht="42" customHeight="1">
      <c r="A3910" s="2" t="s">
        <v>8276</v>
      </c>
      <c r="B3910" s="2" t="s">
        <v>8276</v>
      </c>
      <c r="C3910" s="2" t="s">
        <v>17</v>
      </c>
      <c r="D3910" s="2" t="s">
        <v>18</v>
      </c>
      <c r="E3910" s="5" t="s">
        <v>170</v>
      </c>
      <c r="F3910" s="3" t="s">
        <v>171</v>
      </c>
      <c r="G3910" s="3" t="s">
        <v>89</v>
      </c>
      <c r="H3910" s="2" t="s">
        <v>22</v>
      </c>
      <c r="I3910" s="2" t="s">
        <v>8311</v>
      </c>
      <c r="J3910" s="3" t="str">
        <f>HYPERLINK("https://www.boe.es/gazeta/dias/1833/09/26/pdfs/GMD-1833-117.pdf#page=3","Abrir facsímil")</f>
        <v>Abrir facsímil</v>
      </c>
      <c r="K3910" s="3" t="s">
        <v>24</v>
      </c>
    </row>
    <row r="3911" spans="1:11" ht="42" customHeight="1">
      <c r="A3911" s="2" t="s">
        <v>8312</v>
      </c>
      <c r="B3911" s="2" t="s">
        <v>8312</v>
      </c>
      <c r="C3911" s="2" t="s">
        <v>207</v>
      </c>
      <c r="D3911" s="2" t="s">
        <v>18</v>
      </c>
      <c r="E3911" s="5" t="s">
        <v>102</v>
      </c>
      <c r="F3911" s="3" t="s">
        <v>103</v>
      </c>
      <c r="G3911" s="3" t="s">
        <v>56</v>
      </c>
      <c r="H3911" s="2" t="s">
        <v>22</v>
      </c>
      <c r="I3911" s="2" t="s">
        <v>8313</v>
      </c>
      <c r="J3911" s="3" t="str">
        <f>HYPERLINK("https://www.boe.es/gazeta/dias/1833/06/18/pdfs/GMD-1833-74.pdf#page=1","Abrir facsímil")</f>
        <v>Abrir facsímil</v>
      </c>
      <c r="K3911" s="3" t="s">
        <v>24</v>
      </c>
    </row>
    <row r="3912" spans="1:11" ht="42" customHeight="1">
      <c r="A3912" s="2" t="s">
        <v>8314</v>
      </c>
      <c r="B3912" s="2" t="s">
        <v>8314</v>
      </c>
      <c r="C3912" s="2" t="s">
        <v>26</v>
      </c>
      <c r="D3912" s="2" t="s">
        <v>18</v>
      </c>
      <c r="E3912" s="5" t="s">
        <v>854</v>
      </c>
      <c r="F3912" s="3" t="s">
        <v>855</v>
      </c>
      <c r="G3912" s="3" t="s">
        <v>37</v>
      </c>
      <c r="H3912" s="2" t="s">
        <v>22</v>
      </c>
      <c r="I3912" s="2" t="s">
        <v>8315</v>
      </c>
      <c r="J3912" s="3" t="str">
        <f>HYPERLINK("https://www.boe.es/gazeta/dias/1833/04/13/pdfs/GMD-1833-46.pdf#page=2","Abrir facsímil")</f>
        <v>Abrir facsímil</v>
      </c>
      <c r="K3912" s="3" t="s">
        <v>24</v>
      </c>
    </row>
    <row r="3913" spans="1:11" ht="42" customHeight="1">
      <c r="A3913" s="2" t="s">
        <v>8316</v>
      </c>
      <c r="B3913" s="2" t="s">
        <v>8316</v>
      </c>
      <c r="C3913" s="2" t="s">
        <v>26</v>
      </c>
      <c r="D3913" s="2" t="s">
        <v>18</v>
      </c>
      <c r="E3913" s="5" t="s">
        <v>2134</v>
      </c>
      <c r="F3913" s="3" t="s">
        <v>2135</v>
      </c>
      <c r="G3913" s="3" t="s">
        <v>37</v>
      </c>
      <c r="H3913" s="2" t="s">
        <v>22</v>
      </c>
      <c r="I3913" s="2" t="s">
        <v>8317</v>
      </c>
      <c r="J3913" s="3" t="str">
        <f>HYPERLINK("https://www.boe.es/gazeta/dias/1833/04/02/pdfs/GMD-1833-40.pdf#page=2","Abrir facsímil")</f>
        <v>Abrir facsímil</v>
      </c>
      <c r="K3913" s="3" t="s">
        <v>24</v>
      </c>
    </row>
    <row r="3914" spans="1:11" ht="42" customHeight="1">
      <c r="A3914" s="2" t="s">
        <v>8318</v>
      </c>
      <c r="B3914" s="2" t="s">
        <v>8318</v>
      </c>
      <c r="C3914" s="2" t="s">
        <v>33</v>
      </c>
      <c r="D3914" s="2" t="s">
        <v>34</v>
      </c>
      <c r="E3914" s="5" t="s">
        <v>292</v>
      </c>
      <c r="F3914" s="3" t="s">
        <v>293</v>
      </c>
      <c r="G3914" s="3" t="s">
        <v>1345</v>
      </c>
      <c r="H3914" s="2" t="s">
        <v>22</v>
      </c>
      <c r="I3914" s="2" t="s">
        <v>8319</v>
      </c>
      <c r="J3914" s="3" t="str">
        <f>HYPERLINK("https://www.boe.es/gazeta/dias/1833/05/28/pdfs/GMD-1833-65.pdf#page=1","Abrir facsímil")</f>
        <v>Abrir facsímil</v>
      </c>
      <c r="K3914" s="3" t="s">
        <v>24</v>
      </c>
    </row>
    <row r="3915" spans="1:11" ht="42" customHeight="1">
      <c r="A3915" s="2" t="s">
        <v>8320</v>
      </c>
      <c r="B3915" s="2" t="s">
        <v>8320</v>
      </c>
      <c r="C3915" s="2" t="s">
        <v>17</v>
      </c>
      <c r="D3915" s="2" t="s">
        <v>18</v>
      </c>
      <c r="E3915" s="5" t="s">
        <v>558</v>
      </c>
      <c r="F3915" s="3" t="s">
        <v>559</v>
      </c>
      <c r="G3915" s="3" t="s">
        <v>37</v>
      </c>
      <c r="H3915" s="2" t="s">
        <v>22</v>
      </c>
      <c r="I3915" s="2" t="s">
        <v>8321</v>
      </c>
      <c r="J3915" s="3" t="str">
        <f>HYPERLINK("https://www.boe.es/gazeta/dias/1833/07/16/pdfs/GMD-1833-86.pdf#page=2","Abrir facsímil")</f>
        <v>Abrir facsímil</v>
      </c>
      <c r="K3915" s="3" t="s">
        <v>24</v>
      </c>
    </row>
    <row r="3916" spans="1:11" ht="42" customHeight="1">
      <c r="A3916" s="2" t="s">
        <v>8322</v>
      </c>
      <c r="B3916" s="2" t="s">
        <v>8322</v>
      </c>
      <c r="C3916" s="2" t="s">
        <v>17</v>
      </c>
      <c r="D3916" s="2" t="s">
        <v>18</v>
      </c>
      <c r="E3916" s="5" t="s">
        <v>145</v>
      </c>
      <c r="F3916" s="3" t="s">
        <v>146</v>
      </c>
      <c r="G3916" s="3" t="s">
        <v>89</v>
      </c>
      <c r="H3916" s="2" t="s">
        <v>22</v>
      </c>
      <c r="I3916" s="2" t="s">
        <v>8323</v>
      </c>
      <c r="J3916" s="3" t="str">
        <f>HYPERLINK("https://www.boe.es/gazeta/dias/1833/06/25/pdfs/GMD-1833-77.pdf#page=3","Abrir facsímil")</f>
        <v>Abrir facsímil</v>
      </c>
      <c r="K3916" s="3" t="s">
        <v>24</v>
      </c>
    </row>
    <row r="3917" spans="1:11" ht="42" customHeight="1">
      <c r="A3917" s="2" t="s">
        <v>8324</v>
      </c>
      <c r="B3917" s="2" t="s">
        <v>8324</v>
      </c>
      <c r="C3917" s="2" t="s">
        <v>131</v>
      </c>
      <c r="D3917" s="2" t="s">
        <v>18</v>
      </c>
      <c r="E3917" s="5" t="s">
        <v>165</v>
      </c>
      <c r="F3917" s="3" t="s">
        <v>166</v>
      </c>
      <c r="G3917" s="3" t="s">
        <v>37</v>
      </c>
      <c r="H3917" s="2" t="s">
        <v>22</v>
      </c>
      <c r="I3917" s="2" t="s">
        <v>8325</v>
      </c>
      <c r="J3917" s="3" t="str">
        <f>HYPERLINK("https://www.boe.es/gazeta/dias/1833/08/15/pdfs/GMD-1833-99.pdf#page=2","Abrir facsímil")</f>
        <v>Abrir facsímil</v>
      </c>
      <c r="K3917" s="3" t="s">
        <v>24</v>
      </c>
    </row>
    <row r="3918" spans="1:11" ht="42" customHeight="1">
      <c r="A3918" s="2" t="s">
        <v>8326</v>
      </c>
      <c r="B3918" s="2" t="s">
        <v>8327</v>
      </c>
      <c r="C3918" s="2" t="s">
        <v>33</v>
      </c>
      <c r="D3918" s="2" t="s">
        <v>34</v>
      </c>
      <c r="E3918" s="5" t="s">
        <v>110</v>
      </c>
      <c r="F3918" s="3" t="s">
        <v>111</v>
      </c>
      <c r="G3918" s="3" t="s">
        <v>127</v>
      </c>
      <c r="H3918" s="2" t="s">
        <v>22</v>
      </c>
      <c r="I3918" s="2" t="s">
        <v>8328</v>
      </c>
      <c r="J3918" s="3" t="str">
        <f>HYPERLINK("https://www.boe.es/gazeta/dias/1833/11/16/pdfs/GMD-1833-143.pdf#page=5","Abrir facsímil")</f>
        <v>Abrir facsímil</v>
      </c>
      <c r="K3918" s="3" t="s">
        <v>24</v>
      </c>
    </row>
    <row r="3919" spans="1:11" ht="42" customHeight="1">
      <c r="A3919" s="2" t="s">
        <v>8329</v>
      </c>
      <c r="B3919" s="2" t="s">
        <v>8330</v>
      </c>
      <c r="C3919" s="2" t="s">
        <v>33</v>
      </c>
      <c r="D3919" s="2" t="s">
        <v>34</v>
      </c>
      <c r="E3919" s="5" t="s">
        <v>443</v>
      </c>
      <c r="F3919" s="3" t="s">
        <v>444</v>
      </c>
      <c r="G3919" s="3" t="s">
        <v>21</v>
      </c>
      <c r="H3919" s="2" t="s">
        <v>22</v>
      </c>
      <c r="I3919" s="2" t="s">
        <v>8331</v>
      </c>
      <c r="J3919" s="3" t="str">
        <f>HYPERLINK("https://www.boe.es/gazeta/dias/1833/07/25/pdfs/GMD-1833-90.pdf#page=4","Abrir facsímil")</f>
        <v>Abrir facsímil</v>
      </c>
      <c r="K3919" s="3" t="s">
        <v>24</v>
      </c>
    </row>
    <row r="3920" spans="1:11" ht="42" customHeight="1">
      <c r="A3920" s="2" t="s">
        <v>8332</v>
      </c>
      <c r="B3920" s="2" t="s">
        <v>8333</v>
      </c>
      <c r="C3920" s="2" t="s">
        <v>33</v>
      </c>
      <c r="D3920" s="2" t="s">
        <v>34</v>
      </c>
      <c r="E3920" s="5" t="s">
        <v>2600</v>
      </c>
      <c r="F3920" s="3" t="s">
        <v>2601</v>
      </c>
      <c r="G3920" s="3" t="s">
        <v>21</v>
      </c>
      <c r="H3920" s="2" t="s">
        <v>22</v>
      </c>
      <c r="I3920" s="2" t="s">
        <v>8334</v>
      </c>
      <c r="J3920" s="3" t="str">
        <f>HYPERLINK("https://www.boe.es/gazeta/dias/1833/12/10/pdfs/GMD-1833-157.pdf#page=4","Abrir facsímil")</f>
        <v>Abrir facsímil</v>
      </c>
      <c r="K3920" s="3" t="s">
        <v>24</v>
      </c>
    </row>
    <row r="3921" spans="1:11" ht="42" customHeight="1">
      <c r="A3921" s="2" t="s">
        <v>8335</v>
      </c>
      <c r="B3921" s="2" t="s">
        <v>8336</v>
      </c>
      <c r="C3921" s="2" t="s">
        <v>297</v>
      </c>
      <c r="D3921" s="2" t="s">
        <v>18</v>
      </c>
      <c r="E3921" s="5" t="s">
        <v>561</v>
      </c>
      <c r="F3921" s="3" t="s">
        <v>562</v>
      </c>
      <c r="G3921" s="3" t="s">
        <v>21</v>
      </c>
      <c r="H3921" s="2" t="s">
        <v>22</v>
      </c>
      <c r="I3921" s="2" t="s">
        <v>8337</v>
      </c>
      <c r="J3921" s="3" t="str">
        <f>HYPERLINK("https://www.boe.es/gazeta/dias/1833/07/20/pdfs/GMD-1833-88.pdf#page=4","Abrir facsímil")</f>
        <v>Abrir facsímil</v>
      </c>
      <c r="K3921" s="3" t="s">
        <v>24</v>
      </c>
    </row>
    <row r="3922" spans="1:11" ht="42" customHeight="1">
      <c r="A3922" s="2" t="s">
        <v>8338</v>
      </c>
      <c r="B3922" s="2" t="s">
        <v>8339</v>
      </c>
      <c r="C3922" s="2" t="s">
        <v>207</v>
      </c>
      <c r="D3922" s="2" t="s">
        <v>18</v>
      </c>
      <c r="E3922" s="5" t="s">
        <v>83</v>
      </c>
      <c r="F3922" s="3" t="s">
        <v>84</v>
      </c>
      <c r="G3922" s="3" t="s">
        <v>1098</v>
      </c>
      <c r="H3922" s="2" t="s">
        <v>22</v>
      </c>
      <c r="I3922" s="2" t="s">
        <v>8340</v>
      </c>
      <c r="J3922" s="3" t="str">
        <f>HYPERLINK("https://www.boe.es/gazeta/dias/1833/02/23/pdfs/GMD-1833-24.pdf#page=6","Abrir facsímil")</f>
        <v>Abrir facsímil</v>
      </c>
      <c r="K3922" s="3" t="s">
        <v>24</v>
      </c>
    </row>
    <row r="3923" spans="1:11" ht="42" customHeight="1">
      <c r="A3923" s="2" t="s">
        <v>8341</v>
      </c>
      <c r="B3923" s="2" t="s">
        <v>8342</v>
      </c>
      <c r="C3923" s="2" t="s">
        <v>131</v>
      </c>
      <c r="D3923" s="2" t="s">
        <v>18</v>
      </c>
      <c r="E3923" s="5" t="s">
        <v>132</v>
      </c>
      <c r="F3923" s="3" t="s">
        <v>133</v>
      </c>
      <c r="G3923" s="3" t="s">
        <v>21</v>
      </c>
      <c r="H3923" s="2" t="s">
        <v>22</v>
      </c>
      <c r="I3923" s="2" t="s">
        <v>8343</v>
      </c>
      <c r="J3923" s="3" t="str">
        <f>HYPERLINK("https://www.boe.es/gazeta/dias/1833/06/13/pdfs/GMD-1833-72.pdf#page=4","Abrir facsímil")</f>
        <v>Abrir facsímil</v>
      </c>
      <c r="K3923" s="3" t="s">
        <v>24</v>
      </c>
    </row>
    <row r="3924" spans="1:11" ht="42" customHeight="1">
      <c r="A3924" s="2" t="s">
        <v>8344</v>
      </c>
      <c r="B3924" s="2" t="s">
        <v>8345</v>
      </c>
      <c r="C3924" s="2" t="s">
        <v>26</v>
      </c>
      <c r="D3924" s="2" t="s">
        <v>18</v>
      </c>
      <c r="E3924" s="5" t="s">
        <v>623</v>
      </c>
      <c r="F3924" s="3" t="s">
        <v>624</v>
      </c>
      <c r="G3924" s="3" t="s">
        <v>127</v>
      </c>
      <c r="H3924" s="2" t="s">
        <v>22</v>
      </c>
      <c r="I3924" s="2" t="s">
        <v>8346</v>
      </c>
      <c r="J3924" s="3" t="str">
        <f>HYPERLINK("https://www.boe.es/gazeta/dias/1833/09/17/pdfs/GMD-1833-113.pdf#page=5","Abrir facsímil")</f>
        <v>Abrir facsímil</v>
      </c>
      <c r="K3924" s="3" t="s">
        <v>24</v>
      </c>
    </row>
    <row r="3925" spans="1:11" ht="42" customHeight="1">
      <c r="A3925" s="2" t="s">
        <v>8347</v>
      </c>
      <c r="B3925" s="2" t="s">
        <v>8348</v>
      </c>
      <c r="C3925" s="2" t="s">
        <v>207</v>
      </c>
      <c r="D3925" s="2" t="s">
        <v>18</v>
      </c>
      <c r="E3925" s="5" t="s">
        <v>303</v>
      </c>
      <c r="F3925" s="3" t="s">
        <v>304</v>
      </c>
      <c r="G3925" s="3" t="s">
        <v>21</v>
      </c>
      <c r="H3925" s="2" t="s">
        <v>22</v>
      </c>
      <c r="I3925" s="2" t="s">
        <v>8349</v>
      </c>
      <c r="J3925" s="3" t="str">
        <f>HYPERLINK("https://www.boe.es/gazeta/dias/1833/07/23/pdfs/GMD-1833-89.pdf#page=4","Abrir facsímil")</f>
        <v>Abrir facsímil</v>
      </c>
      <c r="K3925" s="3" t="s">
        <v>24</v>
      </c>
    </row>
    <row r="3926" spans="1:11" ht="42" customHeight="1">
      <c r="A3926" s="2" t="s">
        <v>8350</v>
      </c>
      <c r="B3926" s="2" t="s">
        <v>8351</v>
      </c>
      <c r="C3926" s="2" t="s">
        <v>49</v>
      </c>
      <c r="D3926" s="2" t="s">
        <v>50</v>
      </c>
      <c r="E3926" s="5" t="s">
        <v>990</v>
      </c>
      <c r="F3926" s="3" t="s">
        <v>991</v>
      </c>
      <c r="G3926" s="3" t="s">
        <v>45</v>
      </c>
      <c r="H3926" s="2" t="s">
        <v>38</v>
      </c>
      <c r="I3926" s="2" t="s">
        <v>8352</v>
      </c>
      <c r="J3926" s="3" t="str">
        <f>HYPERLINK("https://www.boe.es/gazeta/dias/1833/05/02/pdfs/GMD-1833-54.pdf#page=6","Abrir facsímil")</f>
        <v>Abrir facsímil</v>
      </c>
      <c r="K3926" s="3" t="s">
        <v>40</v>
      </c>
    </row>
    <row r="3927" spans="1:11" ht="42" customHeight="1">
      <c r="A3927" s="2" t="s">
        <v>8353</v>
      </c>
      <c r="B3927" s="2" t="s">
        <v>8353</v>
      </c>
      <c r="C3927" s="2" t="s">
        <v>33</v>
      </c>
      <c r="D3927" s="2" t="s">
        <v>34</v>
      </c>
      <c r="E3927" s="5" t="s">
        <v>452</v>
      </c>
      <c r="F3927" s="3" t="s">
        <v>453</v>
      </c>
      <c r="G3927" s="3" t="s">
        <v>89</v>
      </c>
      <c r="H3927" s="2" t="s">
        <v>22</v>
      </c>
      <c r="I3927" s="2" t="s">
        <v>8354</v>
      </c>
      <c r="J3927" s="3" t="str">
        <f>HYPERLINK("https://www.boe.es/gazeta/dias/1833/12/17/pdfs/GMD-1833-161.pdf#page=3","Abrir facsímil")</f>
        <v>Abrir facsímil</v>
      </c>
      <c r="K3927" s="3" t="s">
        <v>24</v>
      </c>
    </row>
    <row r="3928" spans="1:11" ht="42" customHeight="1">
      <c r="A3928" s="2" t="s">
        <v>8355</v>
      </c>
      <c r="B3928" s="2" t="s">
        <v>8355</v>
      </c>
      <c r="C3928" s="2" t="s">
        <v>33</v>
      </c>
      <c r="D3928" s="2" t="s">
        <v>34</v>
      </c>
      <c r="E3928" s="5" t="s">
        <v>43</v>
      </c>
      <c r="F3928" s="3" t="s">
        <v>44</v>
      </c>
      <c r="G3928" s="3" t="s">
        <v>127</v>
      </c>
      <c r="H3928" s="2" t="s">
        <v>22</v>
      </c>
      <c r="I3928" s="2" t="s">
        <v>8356</v>
      </c>
      <c r="J3928" s="3" t="str">
        <f>HYPERLINK("https://www.boe.es/gazeta/dias/1833/12/07/pdfs/GMD-1833-156.pdf#page=5","Abrir facsímil")</f>
        <v>Abrir facsímil</v>
      </c>
      <c r="K3928" s="3" t="s">
        <v>24</v>
      </c>
    </row>
    <row r="3929" spans="1:11" ht="42" customHeight="1">
      <c r="A3929" s="2" t="s">
        <v>8357</v>
      </c>
      <c r="B3929" s="2" t="s">
        <v>8357</v>
      </c>
      <c r="C3929" s="2" t="s">
        <v>49</v>
      </c>
      <c r="D3929" s="2" t="s">
        <v>50</v>
      </c>
      <c r="E3929" s="5" t="s">
        <v>426</v>
      </c>
      <c r="F3929" s="3" t="s">
        <v>1257</v>
      </c>
      <c r="G3929" s="3" t="s">
        <v>37</v>
      </c>
      <c r="H3929" s="2" t="s">
        <v>22</v>
      </c>
      <c r="I3929" s="2" t="s">
        <v>8358</v>
      </c>
      <c r="J3929" s="3" t="str">
        <f>HYPERLINK("https://www.boe.es/gazeta/dias/1833/10/31/pdfs/GMD-1833-135.pdf#page=2","Abrir facsímil")</f>
        <v>Abrir facsímil</v>
      </c>
      <c r="K3929" s="3" t="s">
        <v>24</v>
      </c>
    </row>
    <row r="3930" spans="1:11" ht="42" customHeight="1">
      <c r="A3930" s="2" t="s">
        <v>8359</v>
      </c>
      <c r="B3930" s="2" t="s">
        <v>8360</v>
      </c>
      <c r="C3930" s="2" t="s">
        <v>26</v>
      </c>
      <c r="D3930" s="2" t="s">
        <v>18</v>
      </c>
      <c r="E3930" s="5" t="s">
        <v>1083</v>
      </c>
      <c r="F3930" s="3" t="s">
        <v>1084</v>
      </c>
      <c r="G3930" s="3" t="s">
        <v>56</v>
      </c>
      <c r="H3930" s="2" t="s">
        <v>22</v>
      </c>
      <c r="I3930" s="2" t="s">
        <v>8361</v>
      </c>
      <c r="J3930" s="3" t="str">
        <f>HYPERLINK("https://www.boe.es/gazeta/dias/1833/07/11/pdfs/GMD-1833-84.pdf#page=1","Abrir facsímil")</f>
        <v>Abrir facsímil</v>
      </c>
      <c r="K3930" s="3" t="s">
        <v>24</v>
      </c>
    </row>
    <row r="3931" spans="1:11" ht="42" customHeight="1">
      <c r="A3931" s="2" t="s">
        <v>8362</v>
      </c>
      <c r="B3931" s="2" t="s">
        <v>8363</v>
      </c>
      <c r="C3931" s="2" t="s">
        <v>33</v>
      </c>
      <c r="D3931" s="2" t="s">
        <v>34</v>
      </c>
      <c r="E3931" s="5" t="s">
        <v>61</v>
      </c>
      <c r="F3931" s="3" t="s">
        <v>62</v>
      </c>
      <c r="G3931" s="3" t="s">
        <v>89</v>
      </c>
      <c r="H3931" s="2" t="s">
        <v>22</v>
      </c>
      <c r="I3931" s="2" t="s">
        <v>8364</v>
      </c>
      <c r="J3931" s="3" t="str">
        <f>HYPERLINK("https://www.boe.es/gazeta/dias/1833/10/15/pdfs/GMD-1833-126.pdf#page=3","Abrir facsímil")</f>
        <v>Abrir facsímil</v>
      </c>
      <c r="K3931" s="3" t="s">
        <v>24</v>
      </c>
    </row>
    <row r="3932" spans="1:11" ht="42" customHeight="1">
      <c r="A3932" s="2" t="s">
        <v>8365</v>
      </c>
      <c r="B3932" s="2" t="s">
        <v>8366</v>
      </c>
      <c r="C3932" s="2" t="s">
        <v>33</v>
      </c>
      <c r="D3932" s="2" t="s">
        <v>34</v>
      </c>
      <c r="E3932" s="5" t="s">
        <v>1882</v>
      </c>
      <c r="F3932" s="3" t="s">
        <v>1883</v>
      </c>
      <c r="G3932" s="3" t="s">
        <v>37</v>
      </c>
      <c r="H3932" s="2" t="s">
        <v>22</v>
      </c>
      <c r="I3932" s="2" t="s">
        <v>8367</v>
      </c>
      <c r="J3932" s="3" t="str">
        <f>HYPERLINK("https://www.boe.es/gazeta/dias/1833/04/16/pdfs/GMD-1833-47.pdf#page=2","Abrir facsímil")</f>
        <v>Abrir facsímil</v>
      </c>
      <c r="K3932" s="3" t="s">
        <v>24</v>
      </c>
    </row>
    <row r="3933" spans="1:11" ht="42" customHeight="1">
      <c r="A3933" s="2" t="s">
        <v>8368</v>
      </c>
      <c r="B3933" s="2" t="s">
        <v>8369</v>
      </c>
      <c r="C3933" s="2" t="s">
        <v>17</v>
      </c>
      <c r="D3933" s="2" t="s">
        <v>18</v>
      </c>
      <c r="E3933" s="5" t="s">
        <v>523</v>
      </c>
      <c r="F3933" s="3" t="s">
        <v>524</v>
      </c>
      <c r="G3933" s="3" t="s">
        <v>525</v>
      </c>
      <c r="H3933" s="2" t="s">
        <v>38</v>
      </c>
      <c r="I3933" s="2" t="s">
        <v>8370</v>
      </c>
      <c r="J3933" s="3" t="str">
        <f>HYPERLINK("https://www.boe.es/gazeta/dias/1833/04/27/pdfs/GMD-1833-52.pdf#page=2","Abrir facsímil")</f>
        <v>Abrir facsímil</v>
      </c>
      <c r="K3933" s="3" t="s">
        <v>40</v>
      </c>
    </row>
    <row r="3934" spans="1:11" ht="42" customHeight="1">
      <c r="A3934" s="2" t="s">
        <v>8368</v>
      </c>
      <c r="B3934" s="2" t="s">
        <v>8369</v>
      </c>
      <c r="C3934" s="2" t="s">
        <v>33</v>
      </c>
      <c r="D3934" s="2" t="s">
        <v>34</v>
      </c>
      <c r="E3934" s="5" t="s">
        <v>289</v>
      </c>
      <c r="F3934" s="3" t="s">
        <v>290</v>
      </c>
      <c r="G3934" s="3" t="s">
        <v>37</v>
      </c>
      <c r="H3934" s="2" t="s">
        <v>38</v>
      </c>
      <c r="I3934" s="2" t="s">
        <v>8371</v>
      </c>
      <c r="J3934" s="3" t="str">
        <f>HYPERLINK("https://www.boe.es/gazeta/dias/1833/05/23/pdfs/GMD-1833-63.pdf#page=2","Abrir facsímil")</f>
        <v>Abrir facsímil</v>
      </c>
      <c r="K3934" s="3" t="s">
        <v>40</v>
      </c>
    </row>
    <row r="3935" spans="1:11" ht="42" customHeight="1">
      <c r="A3935" s="2" t="s">
        <v>8372</v>
      </c>
      <c r="B3935" s="2" t="s">
        <v>8373</v>
      </c>
      <c r="C3935" s="2" t="s">
        <v>17</v>
      </c>
      <c r="D3935" s="2" t="s">
        <v>18</v>
      </c>
      <c r="E3935" s="5" t="s">
        <v>404</v>
      </c>
      <c r="F3935" s="3" t="s">
        <v>405</v>
      </c>
      <c r="G3935" s="3" t="s">
        <v>89</v>
      </c>
      <c r="H3935" s="2" t="s">
        <v>22</v>
      </c>
      <c r="I3935" s="2" t="s">
        <v>8374</v>
      </c>
      <c r="J3935" s="3" t="str">
        <f>HYPERLINK("https://www.boe.es/gazeta/dias/1833/03/16/pdfs/GMD-1833-33.pdf#page=3","Abrir facsímil")</f>
        <v>Abrir facsímil</v>
      </c>
      <c r="K3935" s="3" t="s">
        <v>24</v>
      </c>
    </row>
    <row r="3936" spans="1:11" ht="42" customHeight="1">
      <c r="A3936" s="2" t="s">
        <v>8372</v>
      </c>
      <c r="B3936" s="2" t="s">
        <v>8373</v>
      </c>
      <c r="C3936" s="2" t="s">
        <v>49</v>
      </c>
      <c r="D3936" s="2" t="s">
        <v>50</v>
      </c>
      <c r="E3936" s="5" t="s">
        <v>227</v>
      </c>
      <c r="F3936" s="3" t="s">
        <v>228</v>
      </c>
      <c r="G3936" s="3" t="s">
        <v>37</v>
      </c>
      <c r="H3936" s="2" t="s">
        <v>22</v>
      </c>
      <c r="I3936" s="2" t="s">
        <v>8375</v>
      </c>
      <c r="J3936" s="3" t="str">
        <f>HYPERLINK("https://www.boe.es/gazeta/dias/1833/08/08/pdfs/GMD-1833-96.pdf#page=2","Abrir facsímil")</f>
        <v>Abrir facsímil</v>
      </c>
      <c r="K3936" s="3" t="s">
        <v>24</v>
      </c>
    </row>
    <row r="3937" spans="1:11" ht="42" customHeight="1">
      <c r="A3937" s="2" t="s">
        <v>8376</v>
      </c>
      <c r="B3937" s="2" t="s">
        <v>8376</v>
      </c>
      <c r="C3937" s="2" t="s">
        <v>33</v>
      </c>
      <c r="D3937" s="2" t="s">
        <v>34</v>
      </c>
      <c r="E3937" s="5" t="s">
        <v>581</v>
      </c>
      <c r="F3937" s="3" t="s">
        <v>582</v>
      </c>
      <c r="G3937" s="3" t="s">
        <v>37</v>
      </c>
      <c r="H3937" s="2" t="s">
        <v>22</v>
      </c>
      <c r="I3937" s="2" t="s">
        <v>8377</v>
      </c>
      <c r="J3937" s="3" t="str">
        <f>HYPERLINK("https://www.boe.es/gazeta/dias/1833/08/27/pdfs/GMD-1833-104.pdf#page=2","Abrir facsímil")</f>
        <v>Abrir facsímil</v>
      </c>
      <c r="K3937" s="3" t="s">
        <v>24</v>
      </c>
    </row>
    <row r="3938" spans="1:11" ht="42" customHeight="1">
      <c r="A3938" s="2" t="s">
        <v>8378</v>
      </c>
      <c r="B3938" s="2" t="s">
        <v>8379</v>
      </c>
      <c r="C3938" s="2" t="s">
        <v>33</v>
      </c>
      <c r="D3938" s="2" t="s">
        <v>34</v>
      </c>
      <c r="E3938" s="5" t="s">
        <v>110</v>
      </c>
      <c r="F3938" s="3" t="s">
        <v>111</v>
      </c>
      <c r="G3938" s="3" t="s">
        <v>127</v>
      </c>
      <c r="H3938" s="2" t="s">
        <v>38</v>
      </c>
      <c r="I3938" s="2" t="s">
        <v>8380</v>
      </c>
      <c r="J3938" s="3" t="str">
        <f>HYPERLINK("https://www.boe.es/gazeta/dias/1833/11/16/pdfs/GMD-1833-143.pdf#page=5","Abrir facsímil")</f>
        <v>Abrir facsímil</v>
      </c>
      <c r="K3938" s="3" t="s">
        <v>40</v>
      </c>
    </row>
    <row r="3939" spans="1:11" ht="42" customHeight="1">
      <c r="A3939" s="2" t="s">
        <v>8381</v>
      </c>
      <c r="B3939" s="2" t="s">
        <v>8382</v>
      </c>
      <c r="C3939" s="2" t="s">
        <v>33</v>
      </c>
      <c r="D3939" s="2" t="s">
        <v>34</v>
      </c>
      <c r="E3939" s="5" t="s">
        <v>841</v>
      </c>
      <c r="F3939" s="3" t="s">
        <v>842</v>
      </c>
      <c r="G3939" s="3" t="s">
        <v>45</v>
      </c>
      <c r="H3939" s="2" t="s">
        <v>38</v>
      </c>
      <c r="I3939" s="2" t="s">
        <v>8383</v>
      </c>
      <c r="J3939" s="3" t="str">
        <f>HYPERLINK("https://www.boe.es/gazeta/dias/1833/11/02/pdfs/GMD-1833-137.pdf#page=6","Abrir facsímil")</f>
        <v>Abrir facsímil</v>
      </c>
      <c r="K3939" s="3" t="s">
        <v>40</v>
      </c>
    </row>
    <row r="3940" spans="1:11" ht="42" customHeight="1">
      <c r="A3940" s="2" t="s">
        <v>8384</v>
      </c>
      <c r="B3940" s="2" t="s">
        <v>8385</v>
      </c>
      <c r="C3940" s="2" t="s">
        <v>122</v>
      </c>
      <c r="D3940" s="2" t="s">
        <v>18</v>
      </c>
      <c r="E3940" s="5" t="s">
        <v>298</v>
      </c>
      <c r="F3940" s="3" t="s">
        <v>299</v>
      </c>
      <c r="G3940" s="3" t="s">
        <v>3441</v>
      </c>
      <c r="H3940" s="2" t="s">
        <v>22</v>
      </c>
      <c r="I3940" s="2" t="s">
        <v>8386</v>
      </c>
      <c r="J3940" s="3" t="str">
        <f>HYPERLINK("https://www.boe.es/gazeta/dias/1833/12/26/pdfs/GMD-1833-165.pdf#page=1","Abrir facsímil")</f>
        <v>Abrir facsímil</v>
      </c>
      <c r="K3940" s="3" t="s">
        <v>24</v>
      </c>
    </row>
    <row r="3941" spans="1:11" ht="42" customHeight="1">
      <c r="A3941" s="2" t="s">
        <v>8387</v>
      </c>
      <c r="B3941" s="2" t="s">
        <v>8388</v>
      </c>
      <c r="C3941" s="2" t="s">
        <v>33</v>
      </c>
      <c r="D3941" s="2" t="s">
        <v>34</v>
      </c>
      <c r="E3941" s="5" t="s">
        <v>98</v>
      </c>
      <c r="F3941" s="3" t="s">
        <v>99</v>
      </c>
      <c r="G3941" s="3" t="s">
        <v>21</v>
      </c>
      <c r="H3941" s="2" t="s">
        <v>22</v>
      </c>
      <c r="I3941" s="2" t="s">
        <v>8389</v>
      </c>
      <c r="J3941" s="3" t="str">
        <f>HYPERLINK("https://www.boe.es/gazeta/dias/1833/07/04/pdfs/GMD-1833-81.pdf#page=4","Abrir facsímil")</f>
        <v>Abrir facsímil</v>
      </c>
      <c r="K3941" s="3" t="s">
        <v>24</v>
      </c>
    </row>
    <row r="3942" spans="1:11" ht="42" customHeight="1">
      <c r="A3942" s="2" t="s">
        <v>8390</v>
      </c>
      <c r="B3942" s="2" t="s">
        <v>8391</v>
      </c>
      <c r="C3942" s="2" t="s">
        <v>26</v>
      </c>
      <c r="D3942" s="2" t="s">
        <v>18</v>
      </c>
      <c r="E3942" s="5" t="s">
        <v>799</v>
      </c>
      <c r="F3942" s="3" t="s">
        <v>800</v>
      </c>
      <c r="G3942" s="3" t="s">
        <v>89</v>
      </c>
      <c r="H3942" s="2" t="s">
        <v>22</v>
      </c>
      <c r="I3942" s="2" t="s">
        <v>8392</v>
      </c>
      <c r="J3942" s="3" t="str">
        <f>HYPERLINK("https://www.boe.es/gazeta/dias/1833/02/07/pdfs/GMD-1833-17.pdf#page=3","Abrir facsímil")</f>
        <v>Abrir facsímil</v>
      </c>
      <c r="K3942" s="3" t="s">
        <v>24</v>
      </c>
    </row>
    <row r="3943" spans="1:11" ht="42" customHeight="1">
      <c r="A3943" s="2" t="s">
        <v>8393</v>
      </c>
      <c r="B3943" s="2" t="s">
        <v>8394</v>
      </c>
      <c r="C3943" s="2" t="s">
        <v>17</v>
      </c>
      <c r="D3943" s="2" t="s">
        <v>18</v>
      </c>
      <c r="E3943" s="5" t="s">
        <v>1079</v>
      </c>
      <c r="F3943" s="3" t="s">
        <v>1080</v>
      </c>
      <c r="G3943" s="3" t="s">
        <v>37</v>
      </c>
      <c r="H3943" s="2" t="s">
        <v>22</v>
      </c>
      <c r="I3943" s="2" t="s">
        <v>8395</v>
      </c>
      <c r="J3943" s="3" t="str">
        <f>HYPERLINK("https://www.boe.es/gazeta/dias/1833/11/12/pdfs/GMD-1833-141.pdf#page=2","Abrir facsímil")</f>
        <v>Abrir facsímil</v>
      </c>
      <c r="K3943" s="3" t="s">
        <v>24</v>
      </c>
    </row>
    <row r="3944" spans="1:11" ht="42" customHeight="1">
      <c r="A3944" s="2" t="s">
        <v>8396</v>
      </c>
      <c r="B3944" s="2" t="s">
        <v>8396</v>
      </c>
      <c r="C3944" s="2" t="s">
        <v>297</v>
      </c>
      <c r="D3944" s="2" t="s">
        <v>18</v>
      </c>
      <c r="E3944" s="5" t="s">
        <v>95</v>
      </c>
      <c r="F3944" s="3" t="s">
        <v>96</v>
      </c>
      <c r="G3944" s="3" t="s">
        <v>21</v>
      </c>
      <c r="H3944" s="2" t="s">
        <v>22</v>
      </c>
      <c r="I3944" s="2" t="s">
        <v>8397</v>
      </c>
      <c r="J3944" s="3" t="str">
        <f>HYPERLINK("https://www.boe.es/gazeta/dias/1833/06/20/pdfs/GMD-1833-75.pdf#page=4","Abrir facsímil")</f>
        <v>Abrir facsímil</v>
      </c>
      <c r="K3944" s="3" t="s">
        <v>24</v>
      </c>
    </row>
    <row r="3945" spans="1:11" ht="42" customHeight="1">
      <c r="A3945" s="2" t="s">
        <v>8398</v>
      </c>
      <c r="B3945" s="2" t="s">
        <v>8399</v>
      </c>
      <c r="C3945" s="2" t="s">
        <v>26</v>
      </c>
      <c r="D3945" s="2" t="s">
        <v>18</v>
      </c>
      <c r="E3945" s="5" t="s">
        <v>150</v>
      </c>
      <c r="F3945" s="3" t="s">
        <v>151</v>
      </c>
      <c r="G3945" s="3" t="s">
        <v>56</v>
      </c>
      <c r="H3945" s="2" t="s">
        <v>22</v>
      </c>
      <c r="I3945" s="2" t="s">
        <v>8400</v>
      </c>
      <c r="J3945" s="3" t="str">
        <f>HYPERLINK("https://www.boe.es/gazeta/dias/1833/10/24/pdfs/GMD-1833-131.pdf#page=1","Abrir facsímil")</f>
        <v>Abrir facsímil</v>
      </c>
      <c r="K3945" s="3" t="s">
        <v>24</v>
      </c>
    </row>
    <row r="3946" spans="1:11" ht="42" customHeight="1">
      <c r="A3946" s="2" t="s">
        <v>8401</v>
      </c>
      <c r="B3946" s="2" t="s">
        <v>8402</v>
      </c>
      <c r="C3946" s="2" t="s">
        <v>26</v>
      </c>
      <c r="D3946" s="2" t="s">
        <v>18</v>
      </c>
      <c r="E3946" s="5" t="s">
        <v>233</v>
      </c>
      <c r="F3946" s="3" t="s">
        <v>234</v>
      </c>
      <c r="G3946" s="3" t="s">
        <v>21</v>
      </c>
      <c r="H3946" s="2" t="s">
        <v>22</v>
      </c>
      <c r="I3946" s="2" t="s">
        <v>8403</v>
      </c>
      <c r="J3946" s="3" t="str">
        <f>HYPERLINK("https://www.boe.es/gazeta/dias/1833/11/21/pdfs/GMD-1833-146.pdf#page=4","Abrir facsímil")</f>
        <v>Abrir facsímil</v>
      </c>
      <c r="K3946" s="3" t="s">
        <v>24</v>
      </c>
    </row>
    <row r="3947" spans="1:11" ht="42" customHeight="1">
      <c r="A3947" s="2" t="s">
        <v>8404</v>
      </c>
      <c r="B3947" s="2" t="s">
        <v>8405</v>
      </c>
      <c r="C3947" s="2" t="s">
        <v>131</v>
      </c>
      <c r="D3947" s="2" t="s">
        <v>18</v>
      </c>
      <c r="E3947" s="5" t="s">
        <v>399</v>
      </c>
      <c r="F3947" s="3" t="s">
        <v>400</v>
      </c>
      <c r="G3947" s="3" t="s">
        <v>21</v>
      </c>
      <c r="H3947" s="2" t="s">
        <v>22</v>
      </c>
      <c r="I3947" s="2" t="s">
        <v>8406</v>
      </c>
      <c r="J3947" s="3" t="str">
        <f>HYPERLINK("https://www.boe.es/gazeta/dias/1833/05/18/pdfs/GMD-1833-61.pdf#page=4","Abrir facsímil")</f>
        <v>Abrir facsímil</v>
      </c>
      <c r="K3947" s="3" t="s">
        <v>24</v>
      </c>
    </row>
    <row r="3948" spans="1:11" ht="42" customHeight="1">
      <c r="A3948" s="2" t="s">
        <v>8407</v>
      </c>
      <c r="B3948" s="2" t="s">
        <v>8408</v>
      </c>
      <c r="C3948" s="2" t="s">
        <v>33</v>
      </c>
      <c r="D3948" s="2" t="s">
        <v>34</v>
      </c>
      <c r="E3948" s="5" t="s">
        <v>159</v>
      </c>
      <c r="F3948" s="3" t="s">
        <v>160</v>
      </c>
      <c r="G3948" s="3" t="s">
        <v>175</v>
      </c>
      <c r="H3948" s="2" t="s">
        <v>22</v>
      </c>
      <c r="I3948" s="2" t="s">
        <v>8409</v>
      </c>
      <c r="J3948" s="3" t="str">
        <f>HYPERLINK("https://www.boe.es/gazeta/dias/1833/09/24/pdfs/GMD-1833-116.pdf#page=7","Abrir facsímil")</f>
        <v>Abrir facsímil</v>
      </c>
      <c r="K3948" s="3" t="s">
        <v>24</v>
      </c>
    </row>
    <row r="3949" spans="1:11" ht="42" customHeight="1">
      <c r="A3949" s="2" t="s">
        <v>8410</v>
      </c>
      <c r="B3949" s="2" t="s">
        <v>8411</v>
      </c>
      <c r="C3949" s="2" t="s">
        <v>33</v>
      </c>
      <c r="D3949" s="2" t="s">
        <v>34</v>
      </c>
      <c r="E3949" s="5" t="s">
        <v>2134</v>
      </c>
      <c r="F3949" s="3" t="s">
        <v>2135</v>
      </c>
      <c r="G3949" s="3" t="s">
        <v>21</v>
      </c>
      <c r="H3949" s="2" t="s">
        <v>22</v>
      </c>
      <c r="I3949" s="2" t="s">
        <v>8412</v>
      </c>
      <c r="J3949" s="3" t="str">
        <f>HYPERLINK("https://www.boe.es/gazeta/dias/1833/04/02/pdfs/GMD-1833-40.pdf#page=4","Abrir facsímil")</f>
        <v>Abrir facsímil</v>
      </c>
      <c r="K3949" s="3" t="s">
        <v>24</v>
      </c>
    </row>
    <row r="3950" spans="1:11" ht="42" customHeight="1">
      <c r="A3950" s="2" t="s">
        <v>8413</v>
      </c>
      <c r="B3950" s="2" t="s">
        <v>8414</v>
      </c>
      <c r="C3950" s="2" t="s">
        <v>49</v>
      </c>
      <c r="D3950" s="2" t="s">
        <v>50</v>
      </c>
      <c r="E3950" s="5" t="s">
        <v>102</v>
      </c>
      <c r="F3950" s="3" t="s">
        <v>103</v>
      </c>
      <c r="G3950" s="3" t="s">
        <v>56</v>
      </c>
      <c r="H3950" s="2" t="s">
        <v>22</v>
      </c>
      <c r="I3950" s="2" t="s">
        <v>8415</v>
      </c>
      <c r="J3950" s="3" t="str">
        <f>HYPERLINK("https://www.boe.es/gazeta/dias/1833/06/18/pdfs/GMD-1833-74.pdf#page=1","Abrir facsímil")</f>
        <v>Abrir facsímil</v>
      </c>
      <c r="K3950" s="3" t="s">
        <v>24</v>
      </c>
    </row>
    <row r="3951" spans="1:11" ht="42" customHeight="1">
      <c r="A3951" s="2" t="s">
        <v>8416</v>
      </c>
      <c r="B3951" s="2" t="s">
        <v>8416</v>
      </c>
      <c r="C3951" s="2" t="s">
        <v>49</v>
      </c>
      <c r="D3951" s="2" t="s">
        <v>50</v>
      </c>
      <c r="E3951" s="5" t="s">
        <v>587</v>
      </c>
      <c r="F3951" s="3" t="s">
        <v>588</v>
      </c>
      <c r="G3951" s="3" t="s">
        <v>89</v>
      </c>
      <c r="H3951" s="2" t="s">
        <v>22</v>
      </c>
      <c r="I3951" s="2" t="s">
        <v>8417</v>
      </c>
      <c r="J3951" s="3" t="str">
        <f>HYPERLINK("https://www.boe.es/gazeta/dias/1833/09/03/pdfs/GMD-1833-107.pdf#page=3","Abrir facsímil")</f>
        <v>Abrir facsímil</v>
      </c>
      <c r="K3951" s="3" t="s">
        <v>24</v>
      </c>
    </row>
    <row r="3952" spans="1:11" ht="42" customHeight="1">
      <c r="A3952" s="2" t="s">
        <v>8418</v>
      </c>
      <c r="B3952" s="2" t="s">
        <v>8418</v>
      </c>
      <c r="C3952" s="2" t="s">
        <v>33</v>
      </c>
      <c r="D3952" s="2" t="s">
        <v>34</v>
      </c>
      <c r="E3952" s="5" t="s">
        <v>1765</v>
      </c>
      <c r="F3952" s="3" t="s">
        <v>1766</v>
      </c>
      <c r="G3952" s="3" t="s">
        <v>89</v>
      </c>
      <c r="H3952" s="2" t="s">
        <v>22</v>
      </c>
      <c r="I3952" s="2" t="s">
        <v>8419</v>
      </c>
      <c r="J3952" s="3" t="str">
        <f>HYPERLINK("https://www.boe.es/gazeta/dias/1833/01/10/pdfs/GMD-1833-5.pdf#page=3","Abrir facsímil")</f>
        <v>Abrir facsímil</v>
      </c>
      <c r="K3952" s="3" t="s">
        <v>24</v>
      </c>
    </row>
    <row r="3953" spans="1:11" ht="42" customHeight="1">
      <c r="A3953" s="2" t="s">
        <v>8420</v>
      </c>
      <c r="B3953" s="2" t="s">
        <v>8421</v>
      </c>
      <c r="C3953" s="2" t="s">
        <v>49</v>
      </c>
      <c r="D3953" s="2" t="s">
        <v>50</v>
      </c>
      <c r="E3953" s="5" t="s">
        <v>3587</v>
      </c>
      <c r="F3953" s="3" t="s">
        <v>3588</v>
      </c>
      <c r="G3953" s="3" t="s">
        <v>3589</v>
      </c>
      <c r="H3953" s="2" t="s">
        <v>22</v>
      </c>
      <c r="I3953" s="2" t="s">
        <v>8422</v>
      </c>
      <c r="J3953" s="3" t="str">
        <f>HYPERLINK("https://www.boe.es/gazeta/dias/1833/01/17/pdfs/GMD-1833-8.pdf#page=3","Abrir facsímil")</f>
        <v>Abrir facsímil</v>
      </c>
      <c r="K3953" s="3" t="s">
        <v>24</v>
      </c>
    </row>
    <row r="3954" spans="1:11" ht="42" customHeight="1">
      <c r="A3954" s="2" t="s">
        <v>8423</v>
      </c>
      <c r="B3954" s="2" t="s">
        <v>8424</v>
      </c>
      <c r="C3954" s="2" t="s">
        <v>26</v>
      </c>
      <c r="D3954" s="2" t="s">
        <v>18</v>
      </c>
      <c r="E3954" s="5" t="s">
        <v>66</v>
      </c>
      <c r="F3954" s="3" t="s">
        <v>67</v>
      </c>
      <c r="G3954" s="3" t="s">
        <v>68</v>
      </c>
      <c r="H3954" s="2" t="s">
        <v>22</v>
      </c>
      <c r="I3954" s="2" t="s">
        <v>8425</v>
      </c>
      <c r="J3954" s="3" t="str">
        <f>HYPERLINK("https://www.boe.es/gazeta/dias/1833/01/31/pdfs/GMD-1833-14.pdf#page=4","Abrir facsímil")</f>
        <v>Abrir facsímil</v>
      </c>
      <c r="K3954" s="3" t="s">
        <v>24</v>
      </c>
    </row>
    <row r="3955" spans="1:11" ht="42" customHeight="1">
      <c r="A3955" s="2" t="s">
        <v>8426</v>
      </c>
      <c r="B3955" s="2" t="s">
        <v>8426</v>
      </c>
      <c r="C3955" s="2" t="s">
        <v>17</v>
      </c>
      <c r="D3955" s="2" t="s">
        <v>18</v>
      </c>
      <c r="E3955" s="5" t="s">
        <v>399</v>
      </c>
      <c r="F3955" s="3" t="s">
        <v>400</v>
      </c>
      <c r="G3955" s="3" t="s">
        <v>21</v>
      </c>
      <c r="H3955" s="2" t="s">
        <v>22</v>
      </c>
      <c r="I3955" s="2" t="s">
        <v>8427</v>
      </c>
      <c r="J3955" s="3" t="str">
        <f>HYPERLINK("https://www.boe.es/gazeta/dias/1833/05/18/pdfs/GMD-1833-61.pdf#page=4","Abrir facsímil")</f>
        <v>Abrir facsímil</v>
      </c>
      <c r="K3955" s="3" t="s">
        <v>24</v>
      </c>
    </row>
    <row r="3956" spans="1:11" ht="42" customHeight="1">
      <c r="A3956" s="2" t="s">
        <v>8428</v>
      </c>
      <c r="B3956" s="2" t="s">
        <v>8429</v>
      </c>
      <c r="C3956" s="2" t="s">
        <v>33</v>
      </c>
      <c r="D3956" s="2" t="s">
        <v>34</v>
      </c>
      <c r="E3956" s="5" t="s">
        <v>43</v>
      </c>
      <c r="F3956" s="3" t="s">
        <v>44</v>
      </c>
      <c r="G3956" s="3" t="s">
        <v>127</v>
      </c>
      <c r="H3956" s="2" t="s">
        <v>22</v>
      </c>
      <c r="I3956" s="2" t="s">
        <v>8430</v>
      </c>
      <c r="J3956" s="3" t="str">
        <f>HYPERLINK("https://www.boe.es/gazeta/dias/1833/12/07/pdfs/GMD-1833-156.pdf#page=5","Abrir facsímil")</f>
        <v>Abrir facsímil</v>
      </c>
      <c r="K3956" s="3" t="s">
        <v>24</v>
      </c>
    </row>
    <row r="3957" spans="1:11" ht="42" customHeight="1">
      <c r="A3957" s="2" t="s">
        <v>8431</v>
      </c>
      <c r="B3957" s="2" t="s">
        <v>8432</v>
      </c>
      <c r="C3957" s="2" t="s">
        <v>17</v>
      </c>
      <c r="D3957" s="2" t="s">
        <v>18</v>
      </c>
      <c r="E3957" s="5" t="s">
        <v>1411</v>
      </c>
      <c r="F3957" s="3" t="s">
        <v>1412</v>
      </c>
      <c r="G3957" s="3" t="s">
        <v>21</v>
      </c>
      <c r="H3957" s="2" t="s">
        <v>22</v>
      </c>
      <c r="I3957" s="2" t="s">
        <v>8433</v>
      </c>
      <c r="J3957" s="3" t="str">
        <f>HYPERLINK("https://www.boe.es/gazeta/dias/1833/03/05/pdfs/GMD-1833-28.pdf#page=4","Abrir facsímil")</f>
        <v>Abrir facsímil</v>
      </c>
      <c r="K3957" s="3" t="s">
        <v>24</v>
      </c>
    </row>
    <row r="3958" spans="1:11" ht="42" customHeight="1">
      <c r="A3958" s="2" t="s">
        <v>8434</v>
      </c>
      <c r="B3958" s="2" t="s">
        <v>8435</v>
      </c>
      <c r="C3958" s="2" t="s">
        <v>49</v>
      </c>
      <c r="D3958" s="2" t="s">
        <v>50</v>
      </c>
      <c r="E3958" s="5" t="s">
        <v>58</v>
      </c>
      <c r="F3958" s="3" t="s">
        <v>59</v>
      </c>
      <c r="G3958" s="3" t="s">
        <v>56</v>
      </c>
      <c r="H3958" s="2" t="s">
        <v>22</v>
      </c>
      <c r="I3958" s="2" t="s">
        <v>8436</v>
      </c>
      <c r="J3958" s="3" t="str">
        <f>HYPERLINK("https://www.boe.es/gazeta/dias/1833/10/03/pdfs/GMD-1833-121.pdf#page=1","Abrir facsímil")</f>
        <v>Abrir facsímil</v>
      </c>
      <c r="K3958" s="3" t="s">
        <v>24</v>
      </c>
    </row>
    <row r="3959" spans="1:11" ht="42" customHeight="1">
      <c r="A3959" s="2" t="s">
        <v>8437</v>
      </c>
      <c r="B3959" s="2" t="s">
        <v>8438</v>
      </c>
      <c r="C3959" s="2" t="s">
        <v>33</v>
      </c>
      <c r="D3959" s="2" t="s">
        <v>34</v>
      </c>
      <c r="E3959" s="5" t="s">
        <v>581</v>
      </c>
      <c r="F3959" s="3" t="s">
        <v>582</v>
      </c>
      <c r="G3959" s="3" t="s">
        <v>21</v>
      </c>
      <c r="H3959" s="2" t="s">
        <v>22</v>
      </c>
      <c r="I3959" s="2" t="s">
        <v>8439</v>
      </c>
      <c r="J3959" s="3" t="str">
        <f>HYPERLINK("https://www.boe.es/gazeta/dias/1833/08/27/pdfs/GMD-1833-104.pdf#page=4","Abrir facsímil")</f>
        <v>Abrir facsímil</v>
      </c>
      <c r="K3959" s="3" t="s">
        <v>24</v>
      </c>
    </row>
    <row r="3960" spans="1:11" ht="42" customHeight="1">
      <c r="A3960" s="2" t="s">
        <v>8440</v>
      </c>
      <c r="B3960" s="2" t="s">
        <v>8441</v>
      </c>
      <c r="C3960" s="2" t="s">
        <v>17</v>
      </c>
      <c r="D3960" s="2" t="s">
        <v>18</v>
      </c>
      <c r="E3960" s="5" t="s">
        <v>1083</v>
      </c>
      <c r="F3960" s="3" t="s">
        <v>1084</v>
      </c>
      <c r="G3960" s="3" t="s">
        <v>89</v>
      </c>
      <c r="H3960" s="2" t="s">
        <v>22</v>
      </c>
      <c r="I3960" s="2" t="s">
        <v>8442</v>
      </c>
      <c r="J3960" s="3" t="str">
        <f>HYPERLINK("https://www.boe.es/gazeta/dias/1833/07/11/pdfs/GMD-1833-84.pdf#page=3","Abrir facsímil")</f>
        <v>Abrir facsímil</v>
      </c>
      <c r="K3960" s="3" t="s">
        <v>24</v>
      </c>
    </row>
    <row r="3961" spans="1:11" ht="42" customHeight="1">
      <c r="A3961" s="2" t="s">
        <v>8443</v>
      </c>
      <c r="B3961" s="2" t="s">
        <v>8444</v>
      </c>
      <c r="C3961" s="2" t="s">
        <v>49</v>
      </c>
      <c r="D3961" s="2" t="s">
        <v>50</v>
      </c>
      <c r="E3961" s="5" t="s">
        <v>259</v>
      </c>
      <c r="F3961" s="3" t="s">
        <v>260</v>
      </c>
      <c r="G3961" s="3" t="s">
        <v>21</v>
      </c>
      <c r="H3961" s="2" t="s">
        <v>38</v>
      </c>
      <c r="I3961" s="2" t="s">
        <v>8445</v>
      </c>
      <c r="J3961" s="3" t="str">
        <f>HYPERLINK("https://www.boe.es/gazeta/dias/1833/02/26/pdfs/GMD-1833-25.pdf#page=4","Abrir facsímil")</f>
        <v>Abrir facsímil</v>
      </c>
      <c r="K3961" s="3" t="s">
        <v>40</v>
      </c>
    </row>
    <row r="3962" spans="1:11" ht="42" customHeight="1">
      <c r="A3962" s="2" t="s">
        <v>8446</v>
      </c>
      <c r="B3962" s="2" t="s">
        <v>8447</v>
      </c>
      <c r="C3962" s="2" t="s">
        <v>33</v>
      </c>
      <c r="D3962" s="2" t="s">
        <v>34</v>
      </c>
      <c r="E3962" s="5" t="s">
        <v>457</v>
      </c>
      <c r="F3962" s="3" t="s">
        <v>458</v>
      </c>
      <c r="G3962" s="3" t="s">
        <v>21</v>
      </c>
      <c r="H3962" s="2" t="s">
        <v>22</v>
      </c>
      <c r="I3962" s="2" t="s">
        <v>8448</v>
      </c>
      <c r="J3962" s="3" t="str">
        <f>HYPERLINK("https://www.boe.es/gazeta/dias/1833/06/06/pdfs/GMD-1833-69.pdf#page=4","Abrir facsímil")</f>
        <v>Abrir facsímil</v>
      </c>
      <c r="K3962" s="3" t="s">
        <v>24</v>
      </c>
    </row>
    <row r="3963" spans="1:11" ht="42" customHeight="1">
      <c r="A3963" s="2" t="s">
        <v>8449</v>
      </c>
      <c r="B3963" s="2" t="s">
        <v>8449</v>
      </c>
      <c r="C3963" s="2" t="s">
        <v>33</v>
      </c>
      <c r="D3963" s="2" t="s">
        <v>34</v>
      </c>
      <c r="E3963" s="5" t="s">
        <v>618</v>
      </c>
      <c r="F3963" s="3" t="s">
        <v>619</v>
      </c>
      <c r="G3963" s="3" t="s">
        <v>1309</v>
      </c>
      <c r="H3963" s="2" t="s">
        <v>22</v>
      </c>
      <c r="I3963" s="2" t="s">
        <v>8450</v>
      </c>
      <c r="J3963" s="3" t="str">
        <f>HYPERLINK("https://www.boe.es/gazeta/dias/1833/01/29/pdfs/GMD-1833-13.pdf#page=3","Abrir facsímil")</f>
        <v>Abrir facsímil</v>
      </c>
      <c r="K3963" s="3" t="s">
        <v>24</v>
      </c>
    </row>
    <row r="3964" spans="1:11" ht="42" customHeight="1">
      <c r="A3964" s="2" t="s">
        <v>8451</v>
      </c>
      <c r="B3964" s="2" t="s">
        <v>8452</v>
      </c>
      <c r="C3964" s="2" t="s">
        <v>33</v>
      </c>
      <c r="D3964" s="2" t="s">
        <v>34</v>
      </c>
      <c r="E3964" s="5" t="s">
        <v>159</v>
      </c>
      <c r="F3964" s="3" t="s">
        <v>160</v>
      </c>
      <c r="G3964" s="3" t="s">
        <v>175</v>
      </c>
      <c r="H3964" s="2" t="s">
        <v>22</v>
      </c>
      <c r="I3964" s="2" t="s">
        <v>8453</v>
      </c>
      <c r="J3964" s="3" t="str">
        <f>HYPERLINK("https://www.boe.es/gazeta/dias/1833/09/24/pdfs/GMD-1833-116.pdf#page=7","Abrir facsímil")</f>
        <v>Abrir facsímil</v>
      </c>
      <c r="K3964" s="3" t="s">
        <v>24</v>
      </c>
    </row>
    <row r="3965" spans="1:11" ht="42" customHeight="1">
      <c r="A3965" s="2" t="s">
        <v>8454</v>
      </c>
      <c r="B3965" s="2" t="s">
        <v>8454</v>
      </c>
      <c r="C3965" s="2" t="s">
        <v>33</v>
      </c>
      <c r="D3965" s="2" t="s">
        <v>34</v>
      </c>
      <c r="E3965" s="5" t="s">
        <v>743</v>
      </c>
      <c r="F3965" s="3" t="s">
        <v>744</v>
      </c>
      <c r="G3965" s="3" t="s">
        <v>745</v>
      </c>
      <c r="H3965" s="2" t="s">
        <v>22</v>
      </c>
      <c r="I3965" s="2" t="s">
        <v>8455</v>
      </c>
      <c r="J3965" s="3" t="str">
        <f>HYPERLINK("https://www.boe.es/gazeta/dias/1833/02/19/pdfs/GMD-1833-22.pdf#page=5","Abrir facsímil")</f>
        <v>Abrir facsímil</v>
      </c>
      <c r="K3965" s="3" t="s">
        <v>24</v>
      </c>
    </row>
    <row r="3966" spans="1:11" ht="42" customHeight="1">
      <c r="A3966" s="2" t="s">
        <v>8456</v>
      </c>
      <c r="B3966" s="2" t="s">
        <v>8457</v>
      </c>
      <c r="C3966" s="2" t="s">
        <v>49</v>
      </c>
      <c r="D3966" s="2" t="s">
        <v>50</v>
      </c>
      <c r="E3966" s="5" t="s">
        <v>155</v>
      </c>
      <c r="F3966" s="3" t="s">
        <v>156</v>
      </c>
      <c r="G3966" s="3" t="s">
        <v>37</v>
      </c>
      <c r="H3966" s="2" t="s">
        <v>22</v>
      </c>
      <c r="I3966" s="2" t="s">
        <v>8458</v>
      </c>
      <c r="J3966" s="3" t="str">
        <f>HYPERLINK("https://www.boe.es/gazeta/dias/1833/08/01/pdfs/GMD-1833-93.pdf#page=2","Abrir facsímil")</f>
        <v>Abrir facsímil</v>
      </c>
      <c r="K3966" s="3" t="s">
        <v>24</v>
      </c>
    </row>
    <row r="3967" spans="1:11" ht="42" customHeight="1">
      <c r="A3967" s="2" t="s">
        <v>8459</v>
      </c>
      <c r="B3967" s="2" t="s">
        <v>8460</v>
      </c>
      <c r="C3967" s="2" t="s">
        <v>26</v>
      </c>
      <c r="D3967" s="2" t="s">
        <v>18</v>
      </c>
      <c r="E3967" s="5" t="s">
        <v>377</v>
      </c>
      <c r="F3967" s="3" t="s">
        <v>378</v>
      </c>
      <c r="G3967" s="3" t="s">
        <v>45</v>
      </c>
      <c r="H3967" s="2" t="s">
        <v>22</v>
      </c>
      <c r="I3967" s="2" t="s">
        <v>8461</v>
      </c>
      <c r="J3967" s="3" t="str">
        <f>HYPERLINK("https://www.boe.es/gazeta/dias/1833/02/05/pdfs/GMD-1833-16.pdf#page=6","Abrir facsímil")</f>
        <v>Abrir facsímil</v>
      </c>
      <c r="K3967" s="3" t="s">
        <v>24</v>
      </c>
    </row>
    <row r="3968" spans="1:11" ht="42" customHeight="1">
      <c r="A3968" s="2" t="s">
        <v>8462</v>
      </c>
      <c r="B3968" s="2" t="s">
        <v>8463</v>
      </c>
      <c r="C3968" s="2" t="s">
        <v>207</v>
      </c>
      <c r="D3968" s="2" t="s">
        <v>18</v>
      </c>
      <c r="E3968" s="5" t="s">
        <v>436</v>
      </c>
      <c r="F3968" s="3" t="s">
        <v>437</v>
      </c>
      <c r="G3968" s="3" t="s">
        <v>628</v>
      </c>
      <c r="H3968" s="2" t="s">
        <v>38</v>
      </c>
      <c r="I3968" s="2" t="s">
        <v>8464</v>
      </c>
      <c r="J3968" s="3" t="str">
        <f>HYPERLINK("https://www.boe.es/gazeta/dias/1833/03/23/pdfs/GMD-1833-36.pdf#page=6","Abrir facsímil")</f>
        <v>Abrir facsímil</v>
      </c>
      <c r="K3968" s="3" t="s">
        <v>40</v>
      </c>
    </row>
    <row r="3969" spans="1:11" ht="42" customHeight="1">
      <c r="A3969" s="2" t="s">
        <v>8465</v>
      </c>
      <c r="B3969" s="2" t="s">
        <v>8466</v>
      </c>
      <c r="C3969" s="2" t="s">
        <v>17</v>
      </c>
      <c r="D3969" s="2" t="s">
        <v>18</v>
      </c>
      <c r="E3969" s="5" t="s">
        <v>58</v>
      </c>
      <c r="F3969" s="3" t="s">
        <v>59</v>
      </c>
      <c r="G3969" s="3" t="s">
        <v>56</v>
      </c>
      <c r="H3969" s="2" t="s">
        <v>22</v>
      </c>
      <c r="I3969" s="2" t="s">
        <v>8467</v>
      </c>
      <c r="J3969" s="3" t="str">
        <f>HYPERLINK("https://www.boe.es/gazeta/dias/1833/10/03/pdfs/GMD-1833-121.pdf#page=1","Abrir facsímil")</f>
        <v>Abrir facsímil</v>
      </c>
      <c r="K3969" s="3" t="s">
        <v>24</v>
      </c>
    </row>
    <row r="3970" spans="1:11" ht="42" customHeight="1">
      <c r="A3970" s="2" t="s">
        <v>8468</v>
      </c>
      <c r="B3970" s="2" t="s">
        <v>8469</v>
      </c>
      <c r="C3970" s="2" t="s">
        <v>49</v>
      </c>
      <c r="D3970" s="2" t="s">
        <v>50</v>
      </c>
      <c r="E3970" s="5" t="s">
        <v>150</v>
      </c>
      <c r="F3970" s="3" t="s">
        <v>151</v>
      </c>
      <c r="G3970" s="3" t="s">
        <v>56</v>
      </c>
      <c r="H3970" s="2" t="s">
        <v>22</v>
      </c>
      <c r="I3970" s="2" t="s">
        <v>8470</v>
      </c>
      <c r="J3970" s="3" t="str">
        <f>HYPERLINK("https://www.boe.es/gazeta/dias/1833/10/24/pdfs/GMD-1833-131.pdf#page=1","Abrir facsímil")</f>
        <v>Abrir facsímil</v>
      </c>
      <c r="K3970" s="3" t="s">
        <v>24</v>
      </c>
    </row>
    <row r="3971" spans="1:11" ht="42" customHeight="1">
      <c r="A3971" s="2" t="s">
        <v>8471</v>
      </c>
      <c r="B3971" s="2" t="s">
        <v>8472</v>
      </c>
      <c r="C3971" s="2" t="s">
        <v>17</v>
      </c>
      <c r="D3971" s="2" t="s">
        <v>18</v>
      </c>
      <c r="E3971" s="5" t="s">
        <v>399</v>
      </c>
      <c r="F3971" s="3" t="s">
        <v>400</v>
      </c>
      <c r="G3971" s="3" t="s">
        <v>21</v>
      </c>
      <c r="H3971" s="2" t="s">
        <v>22</v>
      </c>
      <c r="I3971" s="2" t="s">
        <v>8473</v>
      </c>
      <c r="J3971" s="3" t="str">
        <f>HYPERLINK("https://www.boe.es/gazeta/dias/1833/05/18/pdfs/GMD-1833-61.pdf#page=4","Abrir facsímil")</f>
        <v>Abrir facsímil</v>
      </c>
      <c r="K3971" s="3" t="s">
        <v>24</v>
      </c>
    </row>
    <row r="3972" spans="1:11" ht="42" customHeight="1">
      <c r="A3972" s="2" t="s">
        <v>8474</v>
      </c>
      <c r="B3972" s="2" t="s">
        <v>8474</v>
      </c>
      <c r="C3972" s="2" t="s">
        <v>33</v>
      </c>
      <c r="D3972" s="2" t="s">
        <v>34</v>
      </c>
      <c r="E3972" s="5" t="s">
        <v>841</v>
      </c>
      <c r="F3972" s="3" t="s">
        <v>842</v>
      </c>
      <c r="G3972" s="3" t="s">
        <v>127</v>
      </c>
      <c r="H3972" s="2" t="s">
        <v>22</v>
      </c>
      <c r="I3972" s="2" t="s">
        <v>8475</v>
      </c>
      <c r="J3972" s="3" t="str">
        <f>HYPERLINK("https://www.boe.es/gazeta/dias/1833/11/02/pdfs/GMD-1833-137.pdf#page=5","Abrir facsímil")</f>
        <v>Abrir facsímil</v>
      </c>
      <c r="K3972" s="3" t="s">
        <v>24</v>
      </c>
    </row>
    <row r="3973" spans="1:11" ht="42" customHeight="1">
      <c r="A3973" s="2" t="s">
        <v>8474</v>
      </c>
      <c r="B3973" s="2" t="s">
        <v>8474</v>
      </c>
      <c r="C3973" s="2" t="s">
        <v>131</v>
      </c>
      <c r="D3973" s="2" t="s">
        <v>18</v>
      </c>
      <c r="E3973" s="5" t="s">
        <v>601</v>
      </c>
      <c r="F3973" s="3" t="s">
        <v>602</v>
      </c>
      <c r="G3973" s="3" t="s">
        <v>21</v>
      </c>
      <c r="H3973" s="2" t="s">
        <v>22</v>
      </c>
      <c r="I3973" s="2" t="s">
        <v>8476</v>
      </c>
      <c r="J3973" s="3" t="str">
        <f>HYPERLINK("https://www.boe.es/gazeta/dias/1833/12/21/pdfs/GMD-1833-163.pdf#page=4","Abrir facsímil")</f>
        <v>Abrir facsímil</v>
      </c>
      <c r="K3973" s="3" t="s">
        <v>24</v>
      </c>
    </row>
    <row r="3974" spans="1:11" ht="42" customHeight="1">
      <c r="A3974" s="2" t="s">
        <v>8477</v>
      </c>
      <c r="B3974" s="2" t="s">
        <v>8478</v>
      </c>
      <c r="C3974" s="2" t="s">
        <v>26</v>
      </c>
      <c r="D3974" s="2" t="s">
        <v>18</v>
      </c>
      <c r="E3974" s="5" t="s">
        <v>159</v>
      </c>
      <c r="F3974" s="3" t="s">
        <v>160</v>
      </c>
      <c r="G3974" s="3" t="s">
        <v>175</v>
      </c>
      <c r="H3974" s="2" t="s">
        <v>22</v>
      </c>
      <c r="I3974" s="2" t="s">
        <v>8479</v>
      </c>
      <c r="J3974" s="3" t="str">
        <f>HYPERLINK("https://www.boe.es/gazeta/dias/1833/09/24/pdfs/GMD-1833-116.pdf#page=7","Abrir facsímil")</f>
        <v>Abrir facsímil</v>
      </c>
      <c r="K3974" s="3" t="s">
        <v>24</v>
      </c>
    </row>
    <row r="3975" spans="1:11" ht="42" customHeight="1">
      <c r="A3975" s="2" t="s">
        <v>8480</v>
      </c>
      <c r="B3975" s="2" t="s">
        <v>8481</v>
      </c>
      <c r="C3975" s="2" t="s">
        <v>207</v>
      </c>
      <c r="D3975" s="2" t="s">
        <v>18</v>
      </c>
      <c r="E3975" s="5" t="s">
        <v>208</v>
      </c>
      <c r="F3975" s="3" t="s">
        <v>209</v>
      </c>
      <c r="G3975" s="3" t="s">
        <v>127</v>
      </c>
      <c r="H3975" s="2" t="s">
        <v>22</v>
      </c>
      <c r="I3975" s="2" t="s">
        <v>8482</v>
      </c>
      <c r="J3975" s="3" t="str">
        <f>HYPERLINK("https://www.boe.es/gazeta/dias/1833/01/01/pdfs/GMD-1833-1.pdf#page=5","Abrir facsímil")</f>
        <v>Abrir facsímil</v>
      </c>
      <c r="K3975" s="3" t="s">
        <v>24</v>
      </c>
    </row>
    <row r="3976" spans="1:11" ht="42" customHeight="1">
      <c r="A3976" s="2" t="s">
        <v>8483</v>
      </c>
      <c r="B3976" s="2" t="s">
        <v>8483</v>
      </c>
      <c r="C3976" s="2" t="s">
        <v>49</v>
      </c>
      <c r="D3976" s="2" t="s">
        <v>50</v>
      </c>
      <c r="E3976" s="5" t="s">
        <v>192</v>
      </c>
      <c r="F3976" s="3" t="s">
        <v>218</v>
      </c>
      <c r="G3976" s="3" t="s">
        <v>219</v>
      </c>
      <c r="H3976" s="2" t="s">
        <v>22</v>
      </c>
      <c r="I3976" s="2" t="s">
        <v>8484</v>
      </c>
      <c r="J3976" s="3" t="str">
        <f>HYPERLINK("https://www.boe.es/gazeta/dias/1833/12/14/pdfs/GMD-1833-159.pdf#page=4","Abrir facsímil")</f>
        <v>Abrir facsímil</v>
      </c>
      <c r="K3976" s="3" t="s">
        <v>24</v>
      </c>
    </row>
    <row r="3977" spans="1:11" ht="42" customHeight="1">
      <c r="A3977" s="2" t="s">
        <v>8485</v>
      </c>
      <c r="B3977" s="2" t="s">
        <v>8486</v>
      </c>
      <c r="C3977" s="2" t="s">
        <v>207</v>
      </c>
      <c r="D3977" s="2" t="s">
        <v>18</v>
      </c>
      <c r="E3977" s="5" t="s">
        <v>170</v>
      </c>
      <c r="F3977" s="3" t="s">
        <v>171</v>
      </c>
      <c r="G3977" s="3" t="s">
        <v>56</v>
      </c>
      <c r="H3977" s="2" t="s">
        <v>22</v>
      </c>
      <c r="I3977" s="2" t="s">
        <v>8487</v>
      </c>
      <c r="J3977" s="3" t="str">
        <f>HYPERLINK("https://www.boe.es/gazeta/dias/1833/09/26/pdfs/GMD-1833-117.pdf#page=1","Abrir facsímil")</f>
        <v>Abrir facsímil</v>
      </c>
      <c r="K3977" s="3" t="s">
        <v>24</v>
      </c>
    </row>
    <row r="3978" spans="1:11" ht="42" customHeight="1">
      <c r="A3978" s="2" t="s">
        <v>8488</v>
      </c>
      <c r="B3978" s="2" t="s">
        <v>8488</v>
      </c>
      <c r="C3978" s="2" t="s">
        <v>33</v>
      </c>
      <c r="D3978" s="2" t="s">
        <v>34</v>
      </c>
      <c r="E3978" s="5" t="s">
        <v>364</v>
      </c>
      <c r="F3978" s="3" t="s">
        <v>365</v>
      </c>
      <c r="G3978" s="3" t="s">
        <v>21</v>
      </c>
      <c r="H3978" s="2" t="s">
        <v>22</v>
      </c>
      <c r="I3978" s="2" t="s">
        <v>8489</v>
      </c>
      <c r="J3978" s="3" t="str">
        <f>HYPERLINK("https://www.boe.es/gazeta/dias/1833/11/07/pdfs/GMD-1833-139.pdf#page=4","Abrir facsímil")</f>
        <v>Abrir facsímil</v>
      </c>
      <c r="K3978" s="3" t="s">
        <v>24</v>
      </c>
    </row>
    <row r="3979" spans="1:11" ht="42" customHeight="1">
      <c r="A3979" s="2" t="s">
        <v>8490</v>
      </c>
      <c r="B3979" s="2" t="s">
        <v>8491</v>
      </c>
      <c r="C3979" s="2" t="s">
        <v>33</v>
      </c>
      <c r="D3979" s="2" t="s">
        <v>34</v>
      </c>
      <c r="E3979" s="5" t="s">
        <v>159</v>
      </c>
      <c r="F3979" s="3" t="s">
        <v>160</v>
      </c>
      <c r="G3979" s="3" t="s">
        <v>175</v>
      </c>
      <c r="H3979" s="2" t="s">
        <v>22</v>
      </c>
      <c r="I3979" s="2" t="s">
        <v>8492</v>
      </c>
      <c r="J3979" s="3" t="str">
        <f>HYPERLINK("https://www.boe.es/gazeta/dias/1833/09/24/pdfs/GMD-1833-116.pdf#page=7","Abrir facsímil")</f>
        <v>Abrir facsímil</v>
      </c>
      <c r="K3979" s="3" t="s">
        <v>24</v>
      </c>
    </row>
    <row r="3980" spans="1:11" ht="42" customHeight="1">
      <c r="A3980" s="2" t="s">
        <v>8493</v>
      </c>
      <c r="B3980" s="2" t="s">
        <v>8494</v>
      </c>
      <c r="C3980" s="2" t="s">
        <v>131</v>
      </c>
      <c r="D3980" s="2" t="s">
        <v>18</v>
      </c>
      <c r="E3980" s="5" t="s">
        <v>752</v>
      </c>
      <c r="F3980" s="3" t="s">
        <v>753</v>
      </c>
      <c r="G3980" s="3" t="s">
        <v>45</v>
      </c>
      <c r="H3980" s="2" t="s">
        <v>22</v>
      </c>
      <c r="I3980" s="2" t="s">
        <v>8495</v>
      </c>
      <c r="J3980" s="3" t="str">
        <f>HYPERLINK("https://www.boe.es/gazeta/dias/1833/10/10/pdfs/GMD-1833-124.pdf#page=6","Abrir facsímil")</f>
        <v>Abrir facsímil</v>
      </c>
      <c r="K3980" s="3" t="s">
        <v>24</v>
      </c>
    </row>
    <row r="3981" spans="1:11" ht="42" customHeight="1">
      <c r="A3981" s="2" t="s">
        <v>8496</v>
      </c>
      <c r="B3981" s="2" t="s">
        <v>8497</v>
      </c>
      <c r="C3981" s="2" t="s">
        <v>131</v>
      </c>
      <c r="D3981" s="2" t="s">
        <v>18</v>
      </c>
      <c r="E3981" s="5" t="s">
        <v>399</v>
      </c>
      <c r="F3981" s="3" t="s">
        <v>400</v>
      </c>
      <c r="G3981" s="3" t="s">
        <v>21</v>
      </c>
      <c r="H3981" s="2" t="s">
        <v>22</v>
      </c>
      <c r="I3981" s="2" t="s">
        <v>8498</v>
      </c>
      <c r="J3981" s="3" t="str">
        <f>HYPERLINK("https://www.boe.es/gazeta/dias/1833/05/18/pdfs/GMD-1833-61.pdf#page=4","Abrir facsímil")</f>
        <v>Abrir facsímil</v>
      </c>
      <c r="K3981" s="3" t="s">
        <v>24</v>
      </c>
    </row>
    <row r="3982" spans="1:11" ht="42" customHeight="1">
      <c r="A3982" s="2" t="s">
        <v>8499</v>
      </c>
      <c r="B3982" s="2" t="s">
        <v>8499</v>
      </c>
      <c r="C3982" s="2" t="s">
        <v>122</v>
      </c>
      <c r="D3982" s="2" t="s">
        <v>18</v>
      </c>
      <c r="E3982" s="5" t="s">
        <v>1083</v>
      </c>
      <c r="F3982" s="3" t="s">
        <v>1084</v>
      </c>
      <c r="G3982" s="3" t="s">
        <v>21</v>
      </c>
      <c r="H3982" s="2" t="s">
        <v>22</v>
      </c>
      <c r="I3982" s="2" t="s">
        <v>8500</v>
      </c>
      <c r="J3982" s="3" t="str">
        <f>HYPERLINK("https://www.boe.es/gazeta/dias/1833/07/11/pdfs/GMD-1833-84.pdf#page=4","Abrir facsímil")</f>
        <v>Abrir facsímil</v>
      </c>
      <c r="K3982" s="3" t="s">
        <v>24</v>
      </c>
    </row>
    <row r="3983" spans="1:11" ht="42" customHeight="1">
      <c r="A3983" s="2" t="s">
        <v>8499</v>
      </c>
      <c r="B3983" s="2" t="s">
        <v>8499</v>
      </c>
      <c r="C3983" s="2" t="s">
        <v>33</v>
      </c>
      <c r="D3983" s="2" t="s">
        <v>34</v>
      </c>
      <c r="E3983" s="5" t="s">
        <v>192</v>
      </c>
      <c r="F3983" s="3" t="s">
        <v>218</v>
      </c>
      <c r="G3983" s="3" t="s">
        <v>127</v>
      </c>
      <c r="H3983" s="2" t="s">
        <v>22</v>
      </c>
      <c r="I3983" s="2" t="s">
        <v>8501</v>
      </c>
      <c r="J3983" s="3" t="str">
        <f>HYPERLINK("https://www.boe.es/gazeta/dias/1833/12/14/pdfs/GMD-1833-159.pdf#page=5","Abrir facsímil")</f>
        <v>Abrir facsímil</v>
      </c>
      <c r="K3983" s="3" t="s">
        <v>24</v>
      </c>
    </row>
    <row r="3984" spans="1:11" ht="42" customHeight="1">
      <c r="A3984" s="2" t="s">
        <v>8502</v>
      </c>
      <c r="B3984" s="2" t="s">
        <v>8502</v>
      </c>
      <c r="C3984" s="2" t="s">
        <v>33</v>
      </c>
      <c r="D3984" s="2" t="s">
        <v>34</v>
      </c>
      <c r="E3984" s="5" t="s">
        <v>1360</v>
      </c>
      <c r="F3984" s="3" t="s">
        <v>1361</v>
      </c>
      <c r="G3984" s="3" t="s">
        <v>37</v>
      </c>
      <c r="H3984" s="2" t="s">
        <v>22</v>
      </c>
      <c r="I3984" s="2" t="s">
        <v>8503</v>
      </c>
      <c r="J3984" s="3" t="str">
        <f>HYPERLINK("https://www.boe.es/gazeta/dias/1833/08/24/pdfs/GMD-1833-103.pdf#page=2","Abrir facsímil")</f>
        <v>Abrir facsímil</v>
      </c>
      <c r="K3984" s="3" t="s">
        <v>24</v>
      </c>
    </row>
    <row r="3985" spans="1:11" ht="42" customHeight="1">
      <c r="A3985" s="2" t="s">
        <v>8504</v>
      </c>
      <c r="B3985" s="2" t="s">
        <v>8505</v>
      </c>
      <c r="C3985" s="2" t="s">
        <v>26</v>
      </c>
      <c r="D3985" s="2" t="s">
        <v>18</v>
      </c>
      <c r="E3985" s="5" t="s">
        <v>125</v>
      </c>
      <c r="F3985" s="3" t="s">
        <v>126</v>
      </c>
      <c r="G3985" s="3" t="s">
        <v>56</v>
      </c>
      <c r="H3985" s="2" t="s">
        <v>22</v>
      </c>
      <c r="I3985" s="2" t="s">
        <v>8506</v>
      </c>
      <c r="J3985" s="3" t="str">
        <f>HYPERLINK("https://www.boe.es/gazeta/dias/1833/08/29/pdfs/GMD-1833-105.pdf#page=1","Abrir facsímil")</f>
        <v>Abrir facsímil</v>
      </c>
      <c r="K3985" s="3" t="s">
        <v>24</v>
      </c>
    </row>
    <row r="3986" spans="1:11" ht="42" customHeight="1">
      <c r="A3986" s="2" t="s">
        <v>8507</v>
      </c>
      <c r="B3986" s="2" t="s">
        <v>8508</v>
      </c>
      <c r="C3986" s="2" t="s">
        <v>33</v>
      </c>
      <c r="D3986" s="2" t="s">
        <v>34</v>
      </c>
      <c r="E3986" s="5" t="s">
        <v>1087</v>
      </c>
      <c r="F3986" s="3" t="s">
        <v>1088</v>
      </c>
      <c r="G3986" s="3" t="s">
        <v>21</v>
      </c>
      <c r="H3986" s="2" t="s">
        <v>22</v>
      </c>
      <c r="I3986" s="2" t="s">
        <v>8509</v>
      </c>
      <c r="J3986" s="3" t="str">
        <f>HYPERLINK("https://www.boe.es/gazeta/dias/1833/01/24/pdfs/GMD-1833-11.pdf#page=4","Abrir facsímil")</f>
        <v>Abrir facsímil</v>
      </c>
      <c r="K3986" s="3" t="s">
        <v>24</v>
      </c>
    </row>
    <row r="3987" spans="1:11" ht="42" customHeight="1">
      <c r="A3987" s="2" t="s">
        <v>8510</v>
      </c>
      <c r="B3987" s="2" t="s">
        <v>8511</v>
      </c>
      <c r="C3987" s="2" t="s">
        <v>26</v>
      </c>
      <c r="D3987" s="2" t="s">
        <v>18</v>
      </c>
      <c r="E3987" s="5" t="s">
        <v>399</v>
      </c>
      <c r="F3987" s="3" t="s">
        <v>400</v>
      </c>
      <c r="G3987" s="3" t="s">
        <v>21</v>
      </c>
      <c r="H3987" s="2" t="s">
        <v>22</v>
      </c>
      <c r="I3987" s="2" t="s">
        <v>8512</v>
      </c>
      <c r="J3987" s="3" t="str">
        <f>HYPERLINK("https://www.boe.es/gazeta/dias/1833/05/18/pdfs/GMD-1833-61.pdf#page=4","Abrir facsímil")</f>
        <v>Abrir facsímil</v>
      </c>
      <c r="K3987" s="3" t="s">
        <v>24</v>
      </c>
    </row>
    <row r="3988" spans="1:11" ht="42" customHeight="1">
      <c r="A3988" s="2" t="s">
        <v>8513</v>
      </c>
      <c r="B3988" s="2" t="s">
        <v>8514</v>
      </c>
      <c r="C3988" s="2" t="s">
        <v>33</v>
      </c>
      <c r="D3988" s="2" t="s">
        <v>34</v>
      </c>
      <c r="E3988" s="5" t="s">
        <v>1125</v>
      </c>
      <c r="F3988" s="3" t="s">
        <v>1126</v>
      </c>
      <c r="G3988" s="3" t="s">
        <v>56</v>
      </c>
      <c r="H3988" s="2" t="s">
        <v>22</v>
      </c>
      <c r="I3988" s="2" t="s">
        <v>8515</v>
      </c>
      <c r="J3988" s="3" t="str">
        <f>HYPERLINK("https://www.boe.es/gazeta/dias/1833/04/30/pdfs/GMD-1833-53.pdf#page=1","Abrir facsímil")</f>
        <v>Abrir facsímil</v>
      </c>
      <c r="K3988" s="3" t="s">
        <v>24</v>
      </c>
    </row>
    <row r="3989" spans="1:11" ht="42" customHeight="1">
      <c r="A3989" s="2" t="s">
        <v>8516</v>
      </c>
      <c r="B3989" s="2" t="s">
        <v>8517</v>
      </c>
      <c r="C3989" s="2" t="s">
        <v>131</v>
      </c>
      <c r="D3989" s="2" t="s">
        <v>18</v>
      </c>
      <c r="E3989" s="5" t="s">
        <v>159</v>
      </c>
      <c r="F3989" s="3" t="s">
        <v>160</v>
      </c>
      <c r="G3989" s="3" t="s">
        <v>175</v>
      </c>
      <c r="H3989" s="2" t="s">
        <v>22</v>
      </c>
      <c r="I3989" s="2" t="s">
        <v>8518</v>
      </c>
      <c r="J3989" s="3" t="str">
        <f>HYPERLINK("https://www.boe.es/gazeta/dias/1833/09/24/pdfs/GMD-1833-116.pdf#page=7","Abrir facsímil")</f>
        <v>Abrir facsímil</v>
      </c>
      <c r="K3989" s="3" t="s">
        <v>24</v>
      </c>
    </row>
    <row r="3990" spans="1:11" ht="42" customHeight="1">
      <c r="A3990" s="2" t="s">
        <v>8519</v>
      </c>
      <c r="B3990" s="2" t="s">
        <v>8519</v>
      </c>
      <c r="C3990" s="2" t="s">
        <v>33</v>
      </c>
      <c r="D3990" s="2" t="s">
        <v>34</v>
      </c>
      <c r="E3990" s="5" t="s">
        <v>208</v>
      </c>
      <c r="F3990" s="3" t="s">
        <v>209</v>
      </c>
      <c r="G3990" s="3" t="s">
        <v>89</v>
      </c>
      <c r="H3990" s="2" t="s">
        <v>22</v>
      </c>
      <c r="I3990" s="2" t="s">
        <v>8520</v>
      </c>
      <c r="J3990" s="3" t="str">
        <f>HYPERLINK("https://www.boe.es/gazeta/dias/1833/01/01/pdfs/GMD-1833-1.pdf#page=3","Abrir facsímil")</f>
        <v>Abrir facsímil</v>
      </c>
      <c r="K3990" s="3" t="s">
        <v>24</v>
      </c>
    </row>
    <row r="3991" spans="1:11" ht="42" customHeight="1">
      <c r="A3991" s="2" t="s">
        <v>8519</v>
      </c>
      <c r="B3991" s="2" t="s">
        <v>8519</v>
      </c>
      <c r="C3991" s="2" t="s">
        <v>33</v>
      </c>
      <c r="D3991" s="2" t="s">
        <v>34</v>
      </c>
      <c r="E3991" s="5" t="s">
        <v>359</v>
      </c>
      <c r="F3991" s="3" t="s">
        <v>360</v>
      </c>
      <c r="G3991" s="3" t="s">
        <v>89</v>
      </c>
      <c r="H3991" s="2" t="s">
        <v>22</v>
      </c>
      <c r="I3991" s="2" t="s">
        <v>8521</v>
      </c>
      <c r="J3991" s="3" t="str">
        <f>HYPERLINK("https://www.boe.es/gazeta/dias/1833/05/16/pdfs/GMD-1833-60.pdf#page=3","Abrir facsímil")</f>
        <v>Abrir facsímil</v>
      </c>
      <c r="K3991" s="3" t="s">
        <v>24</v>
      </c>
    </row>
    <row r="3992" spans="1:11" ht="42" customHeight="1">
      <c r="A3992" s="2" t="s">
        <v>8519</v>
      </c>
      <c r="B3992" s="2" t="s">
        <v>8519</v>
      </c>
      <c r="C3992" s="2" t="s">
        <v>33</v>
      </c>
      <c r="D3992" s="2" t="s">
        <v>34</v>
      </c>
      <c r="E3992" s="5" t="s">
        <v>19</v>
      </c>
      <c r="F3992" s="3" t="s">
        <v>20</v>
      </c>
      <c r="G3992" s="3" t="s">
        <v>89</v>
      </c>
      <c r="H3992" s="2" t="s">
        <v>22</v>
      </c>
      <c r="I3992" s="2" t="s">
        <v>8522</v>
      </c>
      <c r="J3992" s="3" t="str">
        <f>HYPERLINK("https://www.boe.es/gazeta/dias/1833/09/07/pdfs/GMD-1833-109.pdf#page=3","Abrir facsímil")</f>
        <v>Abrir facsímil</v>
      </c>
      <c r="K3992" s="3" t="s">
        <v>24</v>
      </c>
    </row>
    <row r="3993" spans="1:11" ht="42" customHeight="1">
      <c r="A3993" s="2" t="s">
        <v>8523</v>
      </c>
      <c r="B3993" s="2" t="s">
        <v>8523</v>
      </c>
      <c r="C3993" s="2" t="s">
        <v>33</v>
      </c>
      <c r="D3993" s="2" t="s">
        <v>34</v>
      </c>
      <c r="E3993" s="5" t="s">
        <v>830</v>
      </c>
      <c r="F3993" s="3" t="s">
        <v>831</v>
      </c>
      <c r="G3993" s="3" t="s">
        <v>21</v>
      </c>
      <c r="H3993" s="2" t="s">
        <v>22</v>
      </c>
      <c r="I3993" s="2" t="s">
        <v>8524</v>
      </c>
      <c r="J3993" s="3" t="str">
        <f>HYPERLINK("https://www.boe.es/gazeta/dias/1833/02/16/pdfs/GMD-1833-21.pdf#page=4","Abrir facsímil")</f>
        <v>Abrir facsímil</v>
      </c>
      <c r="K3993" s="3" t="s">
        <v>24</v>
      </c>
    </row>
    <row r="3994" spans="1:11" ht="42" customHeight="1">
      <c r="A3994" s="2" t="s">
        <v>8523</v>
      </c>
      <c r="B3994" s="2" t="s">
        <v>8523</v>
      </c>
      <c r="C3994" s="2" t="s">
        <v>33</v>
      </c>
      <c r="D3994" s="2" t="s">
        <v>34</v>
      </c>
      <c r="E3994" s="5" t="s">
        <v>780</v>
      </c>
      <c r="F3994" s="3" t="s">
        <v>781</v>
      </c>
      <c r="G3994" s="3" t="s">
        <v>89</v>
      </c>
      <c r="H3994" s="2" t="s">
        <v>22</v>
      </c>
      <c r="I3994" s="2" t="s">
        <v>8525</v>
      </c>
      <c r="J3994" s="3" t="str">
        <f>HYPERLINK("https://www.boe.es/gazeta/dias/1833/03/07/pdfs/GMD-1833-29.pdf#page=3","Abrir facsímil")</f>
        <v>Abrir facsímil</v>
      </c>
      <c r="K3994" s="3" t="s">
        <v>24</v>
      </c>
    </row>
    <row r="3995" spans="1:11" ht="42" customHeight="1">
      <c r="A3995" s="2" t="s">
        <v>8526</v>
      </c>
      <c r="B3995" s="2" t="s">
        <v>8526</v>
      </c>
      <c r="C3995" s="2" t="s">
        <v>207</v>
      </c>
      <c r="D3995" s="2" t="s">
        <v>18</v>
      </c>
      <c r="E3995" s="5" t="s">
        <v>523</v>
      </c>
      <c r="F3995" s="3" t="s">
        <v>524</v>
      </c>
      <c r="G3995" s="3" t="s">
        <v>21</v>
      </c>
      <c r="H3995" s="2" t="s">
        <v>22</v>
      </c>
      <c r="I3995" s="2" t="s">
        <v>8527</v>
      </c>
      <c r="J3995" s="3" t="str">
        <f>HYPERLINK("https://www.boe.es/gazeta/dias/1833/04/27/pdfs/GMD-1833-52.pdf#page=4","Abrir facsímil")</f>
        <v>Abrir facsímil</v>
      </c>
      <c r="K3995" s="3" t="s">
        <v>24</v>
      </c>
    </row>
    <row r="3996" spans="1:11" ht="42" customHeight="1">
      <c r="A3996" s="2" t="s">
        <v>8528</v>
      </c>
      <c r="B3996" s="2" t="s">
        <v>8528</v>
      </c>
      <c r="C3996" s="2" t="s">
        <v>33</v>
      </c>
      <c r="D3996" s="2" t="s">
        <v>34</v>
      </c>
      <c r="E3996" s="5" t="s">
        <v>364</v>
      </c>
      <c r="F3996" s="3" t="s">
        <v>365</v>
      </c>
      <c r="G3996" s="3" t="s">
        <v>21</v>
      </c>
      <c r="H3996" s="2" t="s">
        <v>22</v>
      </c>
      <c r="I3996" s="2" t="s">
        <v>8529</v>
      </c>
      <c r="J3996" s="3" t="str">
        <f>HYPERLINK("https://www.boe.es/gazeta/dias/1833/11/07/pdfs/GMD-1833-139.pdf#page=4","Abrir facsímil")</f>
        <v>Abrir facsímil</v>
      </c>
      <c r="K3996" s="3" t="s">
        <v>24</v>
      </c>
    </row>
    <row r="3997" spans="1:11" ht="42" customHeight="1">
      <c r="A3997" s="2" t="s">
        <v>8528</v>
      </c>
      <c r="B3997" s="2" t="s">
        <v>8528</v>
      </c>
      <c r="C3997" s="2" t="s">
        <v>26</v>
      </c>
      <c r="D3997" s="2" t="s">
        <v>18</v>
      </c>
      <c r="E3997" s="5" t="s">
        <v>72</v>
      </c>
      <c r="F3997" s="3" t="s">
        <v>73</v>
      </c>
      <c r="G3997" s="3" t="s">
        <v>56</v>
      </c>
      <c r="H3997" s="2" t="s">
        <v>22</v>
      </c>
      <c r="I3997" s="2" t="s">
        <v>8530</v>
      </c>
      <c r="J3997" s="3" t="str">
        <f>HYPERLINK("https://www.boe.es/gazeta/dias/1833/11/26/pdfs/GMD-1833-150.pdf#page=1","Abrir facsímil")</f>
        <v>Abrir facsímil</v>
      </c>
      <c r="K3997" s="3" t="s">
        <v>24</v>
      </c>
    </row>
    <row r="3998" spans="1:11" ht="42" customHeight="1">
      <c r="A3998" s="2" t="s">
        <v>8531</v>
      </c>
      <c r="B3998" s="2" t="s">
        <v>8532</v>
      </c>
      <c r="C3998" s="2" t="s">
        <v>26</v>
      </c>
      <c r="D3998" s="2" t="s">
        <v>18</v>
      </c>
      <c r="E3998" s="5" t="s">
        <v>359</v>
      </c>
      <c r="F3998" s="3" t="s">
        <v>360</v>
      </c>
      <c r="G3998" s="3" t="s">
        <v>37</v>
      </c>
      <c r="H3998" s="2" t="s">
        <v>22</v>
      </c>
      <c r="I3998" s="2" t="s">
        <v>8533</v>
      </c>
      <c r="J3998" s="3" t="str">
        <f>HYPERLINK("https://www.boe.es/gazeta/dias/1833/05/16/pdfs/GMD-1833-60.pdf#page=2","Abrir facsímil")</f>
        <v>Abrir facsímil</v>
      </c>
      <c r="K3998" s="3" t="s">
        <v>24</v>
      </c>
    </row>
    <row r="3999" spans="1:11" ht="42" customHeight="1">
      <c r="A3999" s="2" t="s">
        <v>8534</v>
      </c>
      <c r="B3999" s="2" t="s">
        <v>8535</v>
      </c>
      <c r="C3999" s="2" t="s">
        <v>26</v>
      </c>
      <c r="D3999" s="2" t="s">
        <v>18</v>
      </c>
      <c r="E3999" s="5" t="s">
        <v>259</v>
      </c>
      <c r="F3999" s="3" t="s">
        <v>260</v>
      </c>
      <c r="G3999" s="3" t="s">
        <v>21</v>
      </c>
      <c r="H3999" s="2" t="s">
        <v>22</v>
      </c>
      <c r="I3999" s="2" t="s">
        <v>8536</v>
      </c>
      <c r="J3999" s="3" t="str">
        <f>HYPERLINK("https://www.boe.es/gazeta/dias/1833/02/26/pdfs/GMD-1833-25.pdf#page=4","Abrir facsímil")</f>
        <v>Abrir facsímil</v>
      </c>
      <c r="K3999" s="3" t="s">
        <v>24</v>
      </c>
    </row>
    <row r="4000" spans="1:11" ht="42" customHeight="1">
      <c r="A4000" s="2" t="s">
        <v>8537</v>
      </c>
      <c r="B4000" s="2" t="s">
        <v>8538</v>
      </c>
      <c r="C4000" s="2" t="s">
        <v>297</v>
      </c>
      <c r="D4000" s="2" t="s">
        <v>18</v>
      </c>
      <c r="E4000" s="5" t="s">
        <v>426</v>
      </c>
      <c r="F4000" s="3" t="s">
        <v>1257</v>
      </c>
      <c r="G4000" s="3" t="s">
        <v>56</v>
      </c>
      <c r="H4000" s="2" t="s">
        <v>38</v>
      </c>
      <c r="I4000" s="2" t="s">
        <v>8539</v>
      </c>
      <c r="J4000" s="3" t="str">
        <f>HYPERLINK("https://www.boe.es/gazeta/dias/1833/10/31/pdfs/GMD-1833-135.pdf#page=1","Abrir facsímil")</f>
        <v>Abrir facsímil</v>
      </c>
      <c r="K4000" s="3" t="s">
        <v>40</v>
      </c>
    </row>
    <row r="4001" spans="1:11" ht="42" customHeight="1">
      <c r="A4001" s="2" t="s">
        <v>8540</v>
      </c>
      <c r="B4001" s="2" t="s">
        <v>8541</v>
      </c>
      <c r="C4001" s="2" t="s">
        <v>26</v>
      </c>
      <c r="D4001" s="2" t="s">
        <v>18</v>
      </c>
      <c r="E4001" s="5" t="s">
        <v>443</v>
      </c>
      <c r="F4001" s="3" t="s">
        <v>444</v>
      </c>
      <c r="G4001" s="3" t="s">
        <v>21</v>
      </c>
      <c r="H4001" s="2" t="s">
        <v>22</v>
      </c>
      <c r="I4001" s="2" t="s">
        <v>8542</v>
      </c>
      <c r="J4001" s="3" t="str">
        <f>HYPERLINK("https://www.boe.es/gazeta/dias/1833/07/25/pdfs/GMD-1833-90.pdf#page=4","Abrir facsímil")</f>
        <v>Abrir facsímil</v>
      </c>
      <c r="K4001" s="3" t="s">
        <v>24</v>
      </c>
    </row>
    <row r="4002" spans="1:11" ht="42" customHeight="1">
      <c r="A4002" s="2" t="s">
        <v>8543</v>
      </c>
      <c r="B4002" s="2" t="s">
        <v>8544</v>
      </c>
      <c r="C4002" s="2" t="s">
        <v>26</v>
      </c>
      <c r="D4002" s="2" t="s">
        <v>18</v>
      </c>
      <c r="E4002" s="5" t="s">
        <v>110</v>
      </c>
      <c r="F4002" s="3" t="s">
        <v>111</v>
      </c>
      <c r="G4002" s="3" t="s">
        <v>21</v>
      </c>
      <c r="H4002" s="2" t="s">
        <v>22</v>
      </c>
      <c r="I4002" s="2" t="s">
        <v>8545</v>
      </c>
      <c r="J4002" s="3" t="str">
        <f>HYPERLINK("https://www.boe.es/gazeta/dias/1833/11/16/pdfs/GMD-1833-143.pdf#page=4","Abrir facsímil")</f>
        <v>Abrir facsímil</v>
      </c>
      <c r="K4002" s="3" t="s">
        <v>24</v>
      </c>
    </row>
    <row r="4003" spans="1:11" ht="42" customHeight="1">
      <c r="A4003" s="2" t="s">
        <v>8546</v>
      </c>
      <c r="B4003" s="2" t="s">
        <v>8546</v>
      </c>
      <c r="C4003" s="2" t="s">
        <v>33</v>
      </c>
      <c r="D4003" s="2" t="s">
        <v>34</v>
      </c>
      <c r="E4003" s="5" t="s">
        <v>478</v>
      </c>
      <c r="F4003" s="3" t="s">
        <v>479</v>
      </c>
      <c r="G4003" s="3" t="s">
        <v>21</v>
      </c>
      <c r="H4003" s="2" t="s">
        <v>22</v>
      </c>
      <c r="I4003" s="2" t="s">
        <v>8547</v>
      </c>
      <c r="J4003" s="3" t="str">
        <f>HYPERLINK("https://www.boe.es/gazeta/dias/1833/10/19/pdfs/GMD-1833-129.pdf#page=4","Abrir facsímil")</f>
        <v>Abrir facsímil</v>
      </c>
      <c r="K4003" s="3" t="s">
        <v>24</v>
      </c>
    </row>
    <row r="4004" spans="1:11" ht="42" customHeight="1">
      <c r="A4004" s="2" t="s">
        <v>8548</v>
      </c>
      <c r="B4004" s="2" t="s">
        <v>8548</v>
      </c>
      <c r="C4004" s="2" t="s">
        <v>33</v>
      </c>
      <c r="D4004" s="2" t="s">
        <v>34</v>
      </c>
      <c r="E4004" s="5" t="s">
        <v>192</v>
      </c>
      <c r="F4004" s="3" t="s">
        <v>218</v>
      </c>
      <c r="G4004" s="3" t="s">
        <v>89</v>
      </c>
      <c r="H4004" s="2" t="s">
        <v>22</v>
      </c>
      <c r="I4004" s="2" t="s">
        <v>8549</v>
      </c>
      <c r="J4004" s="3" t="str">
        <f>HYPERLINK("https://www.boe.es/gazeta/dias/1833/12/14/pdfs/GMD-1833-159.pdf#page=3","Abrir facsímil")</f>
        <v>Abrir facsímil</v>
      </c>
      <c r="K4004" s="3" t="s">
        <v>24</v>
      </c>
    </row>
    <row r="4005" spans="1:11" ht="42" customHeight="1">
      <c r="A4005" s="2" t="s">
        <v>8550</v>
      </c>
      <c r="B4005" s="2" t="s">
        <v>8550</v>
      </c>
      <c r="C4005" s="2" t="s">
        <v>33</v>
      </c>
      <c r="D4005" s="2" t="s">
        <v>34</v>
      </c>
      <c r="E4005" s="5" t="s">
        <v>2600</v>
      </c>
      <c r="F4005" s="3" t="s">
        <v>2601</v>
      </c>
      <c r="G4005" s="3" t="s">
        <v>127</v>
      </c>
      <c r="H4005" s="2" t="s">
        <v>22</v>
      </c>
      <c r="I4005" s="2" t="s">
        <v>8551</v>
      </c>
      <c r="J4005" s="3" t="str">
        <f>HYPERLINK("https://www.boe.es/gazeta/dias/1833/12/10/pdfs/GMD-1833-157.pdf#page=5","Abrir facsímil")</f>
        <v>Abrir facsímil</v>
      </c>
      <c r="K4005" s="3" t="s">
        <v>24</v>
      </c>
    </row>
    <row r="4006" spans="1:11" ht="42" customHeight="1">
      <c r="A4006" s="2" t="s">
        <v>8552</v>
      </c>
      <c r="B4006" s="2" t="s">
        <v>8552</v>
      </c>
      <c r="C4006" s="2" t="s">
        <v>33</v>
      </c>
      <c r="D4006" s="2" t="s">
        <v>34</v>
      </c>
      <c r="E4006" s="5" t="s">
        <v>241</v>
      </c>
      <c r="F4006" s="3" t="s">
        <v>242</v>
      </c>
      <c r="G4006" s="3" t="s">
        <v>21</v>
      </c>
      <c r="H4006" s="2" t="s">
        <v>22</v>
      </c>
      <c r="I4006" s="2" t="s">
        <v>8553</v>
      </c>
      <c r="J4006" s="3" t="str">
        <f>HYPERLINK("https://www.boe.es/gazeta/dias/1833/11/09/pdfs/GMD-1833-140.pdf#page=4","Abrir facsímil")</f>
        <v>Abrir facsímil</v>
      </c>
      <c r="K4006" s="3" t="s">
        <v>24</v>
      </c>
    </row>
    <row r="4007" spans="1:11" ht="42" customHeight="1">
      <c r="A4007" s="2" t="s">
        <v>8554</v>
      </c>
      <c r="B4007" s="2" t="s">
        <v>8555</v>
      </c>
      <c r="C4007" s="2" t="s">
        <v>33</v>
      </c>
      <c r="D4007" s="2" t="s">
        <v>34</v>
      </c>
      <c r="E4007" s="5" t="s">
        <v>531</v>
      </c>
      <c r="F4007" s="3" t="s">
        <v>532</v>
      </c>
      <c r="G4007" s="3" t="s">
        <v>21</v>
      </c>
      <c r="H4007" s="2" t="s">
        <v>22</v>
      </c>
      <c r="I4007" s="2" t="s">
        <v>8556</v>
      </c>
      <c r="J4007" s="3" t="str">
        <f>HYPERLINK("https://www.boe.es/gazeta/dias/1833/05/09/pdfs/GMD-1833-57.pdf#page=4","Abrir facsímil")</f>
        <v>Abrir facsímil</v>
      </c>
      <c r="K4007" s="3" t="s">
        <v>24</v>
      </c>
    </row>
    <row r="4008" spans="1:11" ht="42" customHeight="1">
      <c r="A4008" s="2" t="s">
        <v>8554</v>
      </c>
      <c r="B4008" s="2" t="s">
        <v>8555</v>
      </c>
      <c r="C4008" s="2" t="s">
        <v>33</v>
      </c>
      <c r="D4008" s="2" t="s">
        <v>34</v>
      </c>
      <c r="E4008" s="5" t="s">
        <v>241</v>
      </c>
      <c r="F4008" s="3" t="s">
        <v>242</v>
      </c>
      <c r="G4008" s="3" t="s">
        <v>21</v>
      </c>
      <c r="H4008" s="2" t="s">
        <v>22</v>
      </c>
      <c r="I4008" s="2" t="s">
        <v>8557</v>
      </c>
      <c r="J4008" s="3" t="str">
        <f>HYPERLINK("https://www.boe.es/gazeta/dias/1833/11/09/pdfs/GMD-1833-140.pdf#page=4","Abrir facsímil")</f>
        <v>Abrir facsímil</v>
      </c>
      <c r="K4008" s="3" t="s">
        <v>24</v>
      </c>
    </row>
    <row r="4009" spans="1:11" ht="42" customHeight="1">
      <c r="A4009" s="2" t="s">
        <v>8554</v>
      </c>
      <c r="B4009" s="2" t="s">
        <v>8555</v>
      </c>
      <c r="C4009" s="2" t="s">
        <v>33</v>
      </c>
      <c r="D4009" s="2" t="s">
        <v>34</v>
      </c>
      <c r="E4009" s="5" t="s">
        <v>409</v>
      </c>
      <c r="F4009" s="3" t="s">
        <v>410</v>
      </c>
      <c r="G4009" s="3" t="s">
        <v>127</v>
      </c>
      <c r="H4009" s="2" t="s">
        <v>22</v>
      </c>
      <c r="I4009" s="2" t="s">
        <v>8558</v>
      </c>
      <c r="J4009" s="3" t="str">
        <f>HYPERLINK("https://www.boe.es/gazeta/dias/1833/11/23/pdfs/GMD-1833-147.pdf#page=5","Abrir facsímil")</f>
        <v>Abrir facsímil</v>
      </c>
      <c r="K4009" s="3" t="s">
        <v>24</v>
      </c>
    </row>
    <row r="4010" spans="1:11" ht="42" customHeight="1">
      <c r="A4010" s="2" t="s">
        <v>8554</v>
      </c>
      <c r="B4010" s="2" t="s">
        <v>8555</v>
      </c>
      <c r="C4010" s="2" t="s">
        <v>33</v>
      </c>
      <c r="D4010" s="2" t="s">
        <v>191</v>
      </c>
      <c r="E4010" s="5" t="s">
        <v>3001</v>
      </c>
      <c r="F4010" s="3" t="s">
        <v>3002</v>
      </c>
      <c r="G4010" s="3" t="s">
        <v>56</v>
      </c>
      <c r="H4010" s="2" t="s">
        <v>22</v>
      </c>
      <c r="I4010" s="2" t="s">
        <v>8559</v>
      </c>
      <c r="J4010" s="3" t="str">
        <f>HYPERLINK("https://www.boe.es/gazeta/dias/1833/11/24/pdfs/GMD-1833-148E.pdf#page=1","Abrir facsímil")</f>
        <v>Abrir facsímil</v>
      </c>
      <c r="K4010" s="3" t="s">
        <v>24</v>
      </c>
    </row>
    <row r="4011" spans="1:11" ht="42" customHeight="1">
      <c r="A4011" s="2" t="s">
        <v>8554</v>
      </c>
      <c r="B4011" s="2" t="s">
        <v>8555</v>
      </c>
      <c r="C4011" s="2" t="s">
        <v>33</v>
      </c>
      <c r="D4011" s="2" t="s">
        <v>191</v>
      </c>
      <c r="E4011" s="5" t="s">
        <v>1377</v>
      </c>
      <c r="F4011" s="3" t="s">
        <v>1378</v>
      </c>
      <c r="G4011" s="3" t="s">
        <v>56</v>
      </c>
      <c r="H4011" s="2" t="s">
        <v>22</v>
      </c>
      <c r="I4011" s="2" t="s">
        <v>8560</v>
      </c>
      <c r="J4011" s="3" t="str">
        <f>HYPERLINK("https://www.boe.es/gazeta/dias/1833/11/25/pdfs/GMD-1833-149E.pdf#page=1","Abrir facsímil")</f>
        <v>Abrir facsímil</v>
      </c>
      <c r="K4011" s="3" t="s">
        <v>24</v>
      </c>
    </row>
    <row r="4012" spans="1:11" ht="42" customHeight="1">
      <c r="A4012" s="2" t="s">
        <v>8554</v>
      </c>
      <c r="B4012" s="2" t="s">
        <v>8555</v>
      </c>
      <c r="C4012" s="2" t="s">
        <v>33</v>
      </c>
      <c r="D4012" s="2" t="s">
        <v>34</v>
      </c>
      <c r="E4012" s="5" t="s">
        <v>43</v>
      </c>
      <c r="F4012" s="3" t="s">
        <v>44</v>
      </c>
      <c r="G4012" s="3" t="s">
        <v>127</v>
      </c>
      <c r="H4012" s="2" t="s">
        <v>22</v>
      </c>
      <c r="I4012" s="2" t="s">
        <v>8561</v>
      </c>
      <c r="J4012" s="3" t="str">
        <f>HYPERLINK("https://www.boe.es/gazeta/dias/1833/12/07/pdfs/GMD-1833-156.pdf#page=5","Abrir facsímil")</f>
        <v>Abrir facsímil</v>
      </c>
      <c r="K4012" s="3" t="s">
        <v>24</v>
      </c>
    </row>
    <row r="4013" spans="1:11" ht="42" customHeight="1">
      <c r="A4013" s="2" t="s">
        <v>8554</v>
      </c>
      <c r="B4013" s="2" t="s">
        <v>8555</v>
      </c>
      <c r="C4013" s="2" t="s">
        <v>33</v>
      </c>
      <c r="D4013" s="2" t="s">
        <v>34</v>
      </c>
      <c r="E4013" s="5" t="s">
        <v>452</v>
      </c>
      <c r="F4013" s="3" t="s">
        <v>453</v>
      </c>
      <c r="G4013" s="3" t="s">
        <v>127</v>
      </c>
      <c r="H4013" s="2" t="s">
        <v>22</v>
      </c>
      <c r="I4013" s="2" t="s">
        <v>8562</v>
      </c>
      <c r="J4013" s="3" t="str">
        <f>HYPERLINK("https://www.boe.es/gazeta/dias/1833/12/17/pdfs/GMD-1833-161.pdf#page=5","Abrir facsímil")</f>
        <v>Abrir facsímil</v>
      </c>
      <c r="K4013" s="3" t="s">
        <v>24</v>
      </c>
    </row>
    <row r="4014" spans="1:11" ht="42" customHeight="1">
      <c r="A4014" s="2" t="s">
        <v>8563</v>
      </c>
      <c r="B4014" s="2" t="s">
        <v>8563</v>
      </c>
      <c r="C4014" s="2" t="s">
        <v>26</v>
      </c>
      <c r="D4014" s="2" t="s">
        <v>18</v>
      </c>
      <c r="E4014" s="5" t="s">
        <v>461</v>
      </c>
      <c r="F4014" s="3" t="s">
        <v>462</v>
      </c>
      <c r="G4014" s="3" t="s">
        <v>37</v>
      </c>
      <c r="H4014" s="2" t="s">
        <v>22</v>
      </c>
      <c r="I4014" s="2" t="s">
        <v>8564</v>
      </c>
      <c r="J4014" s="3" t="str">
        <f>HYPERLINK("https://www.boe.es/gazeta/dias/1833/01/26/pdfs/GMD-1833-12.pdf#page=2","Abrir facsímil")</f>
        <v>Abrir facsímil</v>
      </c>
      <c r="K4014" s="3" t="s">
        <v>24</v>
      </c>
    </row>
    <row r="4015" spans="1:11" ht="42" customHeight="1">
      <c r="A4015" s="2" t="s">
        <v>8565</v>
      </c>
      <c r="B4015" s="2" t="s">
        <v>8566</v>
      </c>
      <c r="C4015" s="2" t="s">
        <v>131</v>
      </c>
      <c r="D4015" s="2" t="s">
        <v>18</v>
      </c>
      <c r="E4015" s="5" t="s">
        <v>155</v>
      </c>
      <c r="F4015" s="3" t="s">
        <v>156</v>
      </c>
      <c r="G4015" s="3" t="s">
        <v>21</v>
      </c>
      <c r="H4015" s="2" t="s">
        <v>22</v>
      </c>
      <c r="I4015" s="2" t="s">
        <v>8567</v>
      </c>
      <c r="J4015" s="3" t="str">
        <f>HYPERLINK("https://www.boe.es/gazeta/dias/1833/08/01/pdfs/GMD-1833-93.pdf#page=4","Abrir facsímil")</f>
        <v>Abrir facsímil</v>
      </c>
      <c r="K4015" s="3" t="s">
        <v>24</v>
      </c>
    </row>
    <row r="4016" spans="1:11" ht="42" customHeight="1">
      <c r="A4016" s="2" t="s">
        <v>8568</v>
      </c>
      <c r="B4016" s="2" t="s">
        <v>8569</v>
      </c>
      <c r="C4016" s="2" t="s">
        <v>33</v>
      </c>
      <c r="D4016" s="2" t="s">
        <v>34</v>
      </c>
      <c r="E4016" s="5" t="s">
        <v>520</v>
      </c>
      <c r="F4016" s="3" t="s">
        <v>521</v>
      </c>
      <c r="G4016" s="3" t="s">
        <v>56</v>
      </c>
      <c r="H4016" s="2" t="s">
        <v>22</v>
      </c>
      <c r="I4016" s="2" t="s">
        <v>8570</v>
      </c>
      <c r="J4016" s="3" t="str">
        <f>HYPERLINK("https://www.boe.es/gazeta/dias/1833/04/11/pdfs/GMD-1833-45.pdf#page=1","Abrir facsímil")</f>
        <v>Abrir facsímil</v>
      </c>
      <c r="K4016" s="3" t="s">
        <v>24</v>
      </c>
    </row>
    <row r="4017" spans="1:11" ht="42" customHeight="1">
      <c r="A4017" s="2" t="s">
        <v>8571</v>
      </c>
      <c r="B4017" s="2" t="s">
        <v>8571</v>
      </c>
      <c r="C4017" s="2" t="s">
        <v>49</v>
      </c>
      <c r="D4017" s="2" t="s">
        <v>50</v>
      </c>
      <c r="E4017" s="5" t="s">
        <v>58</v>
      </c>
      <c r="F4017" s="3" t="s">
        <v>59</v>
      </c>
      <c r="G4017" s="3" t="s">
        <v>56</v>
      </c>
      <c r="H4017" s="2" t="s">
        <v>22</v>
      </c>
      <c r="I4017" s="2" t="s">
        <v>8572</v>
      </c>
      <c r="J4017" s="3" t="str">
        <f>HYPERLINK("https://www.boe.es/gazeta/dias/1833/10/03/pdfs/GMD-1833-121.pdf#page=1","Abrir facsímil")</f>
        <v>Abrir facsímil</v>
      </c>
      <c r="K4017" s="3" t="s">
        <v>24</v>
      </c>
    </row>
    <row r="4018" spans="1:11" ht="42" customHeight="1">
      <c r="A4018" s="2" t="s">
        <v>8573</v>
      </c>
      <c r="B4018" s="2" t="s">
        <v>8573</v>
      </c>
      <c r="C4018" s="2" t="s">
        <v>26</v>
      </c>
      <c r="D4018" s="2" t="s">
        <v>18</v>
      </c>
      <c r="E4018" s="5" t="s">
        <v>159</v>
      </c>
      <c r="F4018" s="3" t="s">
        <v>160</v>
      </c>
      <c r="G4018" s="3" t="s">
        <v>175</v>
      </c>
      <c r="H4018" s="2" t="s">
        <v>22</v>
      </c>
      <c r="I4018" s="2" t="s">
        <v>8574</v>
      </c>
      <c r="J4018" s="3" t="str">
        <f>HYPERLINK("https://www.boe.es/gazeta/dias/1833/09/24/pdfs/GMD-1833-116.pdf#page=7","Abrir facsímil")</f>
        <v>Abrir facsímil</v>
      </c>
      <c r="K4018" s="3" t="s">
        <v>24</v>
      </c>
    </row>
    <row r="4019" spans="1:11" ht="42" customHeight="1">
      <c r="A4019" s="2" t="s">
        <v>8575</v>
      </c>
      <c r="B4019" s="2" t="s">
        <v>8575</v>
      </c>
      <c r="C4019" s="2" t="s">
        <v>33</v>
      </c>
      <c r="D4019" s="2" t="s">
        <v>34</v>
      </c>
      <c r="E4019" s="5" t="s">
        <v>1017</v>
      </c>
      <c r="F4019" s="3" t="s">
        <v>1018</v>
      </c>
      <c r="G4019" s="3" t="s">
        <v>56</v>
      </c>
      <c r="H4019" s="2" t="s">
        <v>22</v>
      </c>
      <c r="I4019" s="2" t="s">
        <v>8576</v>
      </c>
      <c r="J4019" s="3" t="str">
        <f>HYPERLINK("https://www.boe.es/gazeta/dias/1833/10/08/pdfs/GMD-1833-123.pdf#page=1","Abrir facsímil")</f>
        <v>Abrir facsímil</v>
      </c>
      <c r="K4019" s="3" t="s">
        <v>24</v>
      </c>
    </row>
    <row r="4020" spans="1:11" ht="42" customHeight="1">
      <c r="A4020" s="2" t="s">
        <v>8577</v>
      </c>
      <c r="B4020" s="2" t="s">
        <v>8577</v>
      </c>
      <c r="C4020" s="2" t="s">
        <v>33</v>
      </c>
      <c r="D4020" s="2" t="s">
        <v>34</v>
      </c>
      <c r="E4020" s="5" t="s">
        <v>739</v>
      </c>
      <c r="F4020" s="3" t="s">
        <v>740</v>
      </c>
      <c r="G4020" s="3" t="s">
        <v>89</v>
      </c>
      <c r="H4020" s="2" t="s">
        <v>22</v>
      </c>
      <c r="I4020" s="2" t="s">
        <v>8578</v>
      </c>
      <c r="J4020" s="3" t="str">
        <f>HYPERLINK("https://www.boe.es/gazeta/dias/1833/07/06/pdfs/GMD-1833-82.pdf#page=3","Abrir facsímil")</f>
        <v>Abrir facsímil</v>
      </c>
      <c r="K4020" s="3" t="s">
        <v>24</v>
      </c>
    </row>
    <row r="4021" spans="1:11" ht="42" customHeight="1">
      <c r="A4021" s="2" t="s">
        <v>8579</v>
      </c>
      <c r="B4021" s="2" t="s">
        <v>8579</v>
      </c>
      <c r="C4021" s="2" t="s">
        <v>33</v>
      </c>
      <c r="D4021" s="2" t="s">
        <v>34</v>
      </c>
      <c r="E4021" s="5" t="s">
        <v>581</v>
      </c>
      <c r="F4021" s="3" t="s">
        <v>582</v>
      </c>
      <c r="G4021" s="3" t="s">
        <v>56</v>
      </c>
      <c r="H4021" s="2" t="s">
        <v>22</v>
      </c>
      <c r="I4021" s="2" t="s">
        <v>8580</v>
      </c>
      <c r="J4021" s="3" t="str">
        <f>HYPERLINK("https://www.boe.es/gazeta/dias/1833/08/27/pdfs/GMD-1833-104.pdf#page=1","Abrir facsímil")</f>
        <v>Abrir facsímil</v>
      </c>
      <c r="K4021" s="3" t="s">
        <v>24</v>
      </c>
    </row>
    <row r="4022" spans="1:11" ht="42" customHeight="1">
      <c r="A4022" s="2" t="s">
        <v>8581</v>
      </c>
      <c r="B4022" s="2" t="s">
        <v>8582</v>
      </c>
      <c r="C4022" s="2" t="s">
        <v>33</v>
      </c>
      <c r="D4022" s="2" t="s">
        <v>34</v>
      </c>
      <c r="E4022" s="5" t="s">
        <v>159</v>
      </c>
      <c r="F4022" s="3" t="s">
        <v>160</v>
      </c>
      <c r="G4022" s="3" t="s">
        <v>89</v>
      </c>
      <c r="H4022" s="2" t="s">
        <v>22</v>
      </c>
      <c r="I4022" s="2" t="s">
        <v>8583</v>
      </c>
      <c r="J4022" s="3" t="str">
        <f>HYPERLINK("https://www.boe.es/gazeta/dias/1833/09/24/pdfs/GMD-1833-116.pdf#page=3","Abrir facsímil")</f>
        <v>Abrir facsímil</v>
      </c>
      <c r="K4022" s="3" t="s">
        <v>24</v>
      </c>
    </row>
    <row r="4023" spans="1:11" ht="42" customHeight="1">
      <c r="A4023" s="2" t="s">
        <v>8584</v>
      </c>
      <c r="B4023" s="2" t="s">
        <v>8584</v>
      </c>
      <c r="C4023" s="2" t="s">
        <v>33</v>
      </c>
      <c r="D4023" s="2" t="s">
        <v>34</v>
      </c>
      <c r="E4023" s="5" t="s">
        <v>702</v>
      </c>
      <c r="F4023" s="3" t="s">
        <v>703</v>
      </c>
      <c r="G4023" s="3" t="s">
        <v>704</v>
      </c>
      <c r="H4023" s="2" t="s">
        <v>22</v>
      </c>
      <c r="I4023" s="2" t="s">
        <v>8585</v>
      </c>
      <c r="J4023" s="3" t="str">
        <f>HYPERLINK("https://www.boe.es/gazeta/dias/1833/09/14/pdfs/GMD-1833-112.pdf#page=3","Abrir facsímil")</f>
        <v>Abrir facsímil</v>
      </c>
      <c r="K4023" s="3" t="s">
        <v>24</v>
      </c>
    </row>
    <row r="4024" spans="1:11" ht="42" customHeight="1">
      <c r="A4024" s="2" t="s">
        <v>8586</v>
      </c>
      <c r="B4024" s="2" t="s">
        <v>8586</v>
      </c>
      <c r="C4024" s="2" t="s">
        <v>33</v>
      </c>
      <c r="D4024" s="2" t="s">
        <v>34</v>
      </c>
      <c r="E4024" s="5" t="s">
        <v>466</v>
      </c>
      <c r="F4024" s="3" t="s">
        <v>467</v>
      </c>
      <c r="G4024" s="3" t="s">
        <v>21</v>
      </c>
      <c r="H4024" s="2" t="s">
        <v>22</v>
      </c>
      <c r="I4024" s="2" t="s">
        <v>8587</v>
      </c>
      <c r="J4024" s="3" t="str">
        <f>HYPERLINK("https://www.boe.es/gazeta/dias/1833/10/22/pdfs/GMD-1833-130.pdf#page=4","Abrir facsímil")</f>
        <v>Abrir facsímil</v>
      </c>
      <c r="K4024" s="3" t="s">
        <v>24</v>
      </c>
    </row>
    <row r="4025" spans="1:11" ht="42" customHeight="1">
      <c r="A4025" s="2" t="s">
        <v>8588</v>
      </c>
      <c r="B4025" s="2" t="s">
        <v>8588</v>
      </c>
      <c r="C4025" s="2" t="s">
        <v>33</v>
      </c>
      <c r="D4025" s="2" t="s">
        <v>34</v>
      </c>
      <c r="E4025" s="5" t="s">
        <v>1138</v>
      </c>
      <c r="F4025" s="3" t="s">
        <v>1139</v>
      </c>
      <c r="G4025" s="3" t="s">
        <v>127</v>
      </c>
      <c r="H4025" s="2" t="s">
        <v>22</v>
      </c>
      <c r="I4025" s="2" t="s">
        <v>8589</v>
      </c>
      <c r="J4025" s="3" t="str">
        <f>HYPERLINK("https://www.boe.es/gazeta/dias/1833/10/26/pdfs/GMD-1833-132.pdf#page=5","Abrir facsímil")</f>
        <v>Abrir facsímil</v>
      </c>
      <c r="K4025" s="3" t="s">
        <v>24</v>
      </c>
    </row>
    <row r="4026" spans="1:11" ht="42" customHeight="1">
      <c r="A4026" s="2" t="s">
        <v>8590</v>
      </c>
      <c r="B4026" s="2" t="s">
        <v>8591</v>
      </c>
      <c r="C4026" s="2" t="s">
        <v>33</v>
      </c>
      <c r="D4026" s="2" t="s">
        <v>34</v>
      </c>
      <c r="E4026" s="5" t="s">
        <v>452</v>
      </c>
      <c r="F4026" s="3" t="s">
        <v>453</v>
      </c>
      <c r="G4026" s="3" t="s">
        <v>89</v>
      </c>
      <c r="H4026" s="2" t="s">
        <v>38</v>
      </c>
      <c r="I4026" s="2" t="s">
        <v>8592</v>
      </c>
      <c r="J4026" s="3" t="str">
        <f>HYPERLINK("https://www.boe.es/gazeta/dias/1833/12/17/pdfs/GMD-1833-161.pdf#page=3","Abrir facsímil")</f>
        <v>Abrir facsímil</v>
      </c>
      <c r="K4026" s="3" t="s">
        <v>40</v>
      </c>
    </row>
    <row r="4027" spans="1:11" ht="42" customHeight="1">
      <c r="A4027" s="2" t="s">
        <v>8593</v>
      </c>
      <c r="B4027" s="2" t="s">
        <v>8594</v>
      </c>
      <c r="C4027" s="2" t="s">
        <v>33</v>
      </c>
      <c r="D4027" s="2" t="s">
        <v>34</v>
      </c>
      <c r="E4027" s="5" t="s">
        <v>352</v>
      </c>
      <c r="F4027" s="3" t="s">
        <v>353</v>
      </c>
      <c r="G4027" s="3" t="s">
        <v>21</v>
      </c>
      <c r="H4027" s="2" t="s">
        <v>22</v>
      </c>
      <c r="I4027" s="2" t="s">
        <v>8595</v>
      </c>
      <c r="J4027" s="3" t="str">
        <f>HYPERLINK("https://www.boe.es/gazeta/dias/1833/07/13/pdfs/GMD-1833-85.pdf#page=4","Abrir facsímil")</f>
        <v>Abrir facsímil</v>
      </c>
      <c r="K4027" s="3" t="s">
        <v>24</v>
      </c>
    </row>
    <row r="4028" spans="1:11" ht="42" customHeight="1">
      <c r="A4028" s="2" t="s">
        <v>8596</v>
      </c>
      <c r="B4028" s="2" t="s">
        <v>8597</v>
      </c>
      <c r="C4028" s="2" t="s">
        <v>33</v>
      </c>
      <c r="D4028" s="2" t="s">
        <v>34</v>
      </c>
      <c r="E4028" s="5" t="s">
        <v>266</v>
      </c>
      <c r="F4028" s="3" t="s">
        <v>267</v>
      </c>
      <c r="G4028" s="3" t="s">
        <v>21</v>
      </c>
      <c r="H4028" s="2" t="s">
        <v>22</v>
      </c>
      <c r="I4028" s="2" t="s">
        <v>8598</v>
      </c>
      <c r="J4028" s="3" t="str">
        <f>HYPERLINK("https://www.boe.es/gazeta/dias/1833/10/05/pdfs/GMD-1833-122.pdf#page=4","Abrir facsímil")</f>
        <v>Abrir facsímil</v>
      </c>
      <c r="K4028" s="3" t="s">
        <v>24</v>
      </c>
    </row>
    <row r="4029" spans="1:11" ht="42" customHeight="1">
      <c r="A4029" s="2" t="s">
        <v>8599</v>
      </c>
      <c r="B4029" s="2" t="s">
        <v>8600</v>
      </c>
      <c r="C4029" s="2" t="s">
        <v>33</v>
      </c>
      <c r="D4029" s="2" t="s">
        <v>34</v>
      </c>
      <c r="E4029" s="5" t="s">
        <v>125</v>
      </c>
      <c r="F4029" s="3" t="s">
        <v>126</v>
      </c>
      <c r="G4029" s="3" t="s">
        <v>127</v>
      </c>
      <c r="H4029" s="2" t="s">
        <v>22</v>
      </c>
      <c r="I4029" s="2" t="s">
        <v>8601</v>
      </c>
      <c r="J4029" s="3" t="str">
        <f>HYPERLINK("https://www.boe.es/gazeta/dias/1833/08/29/pdfs/GMD-1833-105.pdf#page=5","Abrir facsímil")</f>
        <v>Abrir facsímil</v>
      </c>
      <c r="K4029" s="3" t="s">
        <v>24</v>
      </c>
    </row>
    <row r="4030" spans="1:11" ht="42" customHeight="1">
      <c r="A4030" s="2" t="s">
        <v>8602</v>
      </c>
      <c r="B4030" s="2" t="s">
        <v>8603</v>
      </c>
      <c r="C4030" s="2" t="s">
        <v>33</v>
      </c>
      <c r="D4030" s="2" t="s">
        <v>34</v>
      </c>
      <c r="E4030" s="5" t="s">
        <v>409</v>
      </c>
      <c r="F4030" s="3" t="s">
        <v>410</v>
      </c>
      <c r="G4030" s="3" t="s">
        <v>21</v>
      </c>
      <c r="H4030" s="2" t="s">
        <v>38</v>
      </c>
      <c r="I4030" s="2" t="s">
        <v>8604</v>
      </c>
      <c r="J4030" s="3" t="str">
        <f>HYPERLINK("https://www.boe.es/gazeta/dias/1833/11/23/pdfs/GMD-1833-147.pdf#page=4","Abrir facsímil")</f>
        <v>Abrir facsímil</v>
      </c>
      <c r="K4030" s="3" t="s">
        <v>40</v>
      </c>
    </row>
    <row r="4031" spans="1:11" ht="42" customHeight="1">
      <c r="A4031" s="2" t="s">
        <v>8605</v>
      </c>
      <c r="B4031" s="2" t="s">
        <v>8605</v>
      </c>
      <c r="C4031" s="2" t="s">
        <v>33</v>
      </c>
      <c r="D4031" s="2" t="s">
        <v>34</v>
      </c>
      <c r="E4031" s="5" t="s">
        <v>1017</v>
      </c>
      <c r="F4031" s="3" t="s">
        <v>1018</v>
      </c>
      <c r="G4031" s="3" t="s">
        <v>37</v>
      </c>
      <c r="H4031" s="2" t="s">
        <v>22</v>
      </c>
      <c r="I4031" s="2" t="s">
        <v>8606</v>
      </c>
      <c r="J4031" s="3" t="str">
        <f>HYPERLINK("https://www.boe.es/gazeta/dias/1833/10/08/pdfs/GMD-1833-123.pdf#page=2","Abrir facsímil")</f>
        <v>Abrir facsímil</v>
      </c>
      <c r="K4031" s="3" t="s">
        <v>24</v>
      </c>
    </row>
    <row r="4032" spans="1:11" ht="42" customHeight="1">
      <c r="A4032" s="2" t="s">
        <v>8607</v>
      </c>
      <c r="B4032" s="2" t="s">
        <v>8607</v>
      </c>
      <c r="C4032" s="2" t="s">
        <v>26</v>
      </c>
      <c r="D4032" s="2" t="s">
        <v>18</v>
      </c>
      <c r="E4032" s="5" t="s">
        <v>87</v>
      </c>
      <c r="F4032" s="3" t="s">
        <v>88</v>
      </c>
      <c r="G4032" s="3" t="s">
        <v>21</v>
      </c>
      <c r="H4032" s="2" t="s">
        <v>22</v>
      </c>
      <c r="I4032" s="2" t="s">
        <v>8608</v>
      </c>
      <c r="J4032" s="3" t="str">
        <f>HYPERLINK("https://www.boe.es/gazeta/dias/1833/04/20/pdfs/GMD-1833-49.pdf#page=4","Abrir facsímil")</f>
        <v>Abrir facsímil</v>
      </c>
      <c r="K4032" s="3" t="s">
        <v>24</v>
      </c>
    </row>
    <row r="4033" spans="1:11" ht="42" customHeight="1">
      <c r="A4033" s="2" t="s">
        <v>8609</v>
      </c>
      <c r="B4033" s="2" t="s">
        <v>8609</v>
      </c>
      <c r="C4033" s="2" t="s">
        <v>17</v>
      </c>
      <c r="D4033" s="2" t="s">
        <v>18</v>
      </c>
      <c r="E4033" s="5" t="s">
        <v>364</v>
      </c>
      <c r="F4033" s="3" t="s">
        <v>365</v>
      </c>
      <c r="G4033" s="3" t="s">
        <v>2634</v>
      </c>
      <c r="H4033" s="2" t="s">
        <v>22</v>
      </c>
      <c r="I4033" s="2" t="s">
        <v>8610</v>
      </c>
      <c r="J4033" s="3" t="str">
        <f>HYPERLINK("https://www.boe.es/gazeta/dias/1833/11/07/pdfs/GMD-1833-139.pdf#page=5","Abrir facsímil")</f>
        <v>Abrir facsímil</v>
      </c>
      <c r="K4033" s="3" t="s">
        <v>24</v>
      </c>
    </row>
    <row r="4034" spans="1:11" ht="42" customHeight="1">
      <c r="A4034" s="2" t="s">
        <v>8611</v>
      </c>
      <c r="B4034" s="2" t="s">
        <v>8612</v>
      </c>
      <c r="C4034" s="2" t="s">
        <v>33</v>
      </c>
      <c r="D4034" s="2" t="s">
        <v>34</v>
      </c>
      <c r="E4034" s="5" t="s">
        <v>623</v>
      </c>
      <c r="F4034" s="3" t="s">
        <v>624</v>
      </c>
      <c r="G4034" s="3" t="s">
        <v>37</v>
      </c>
      <c r="H4034" s="2" t="s">
        <v>22</v>
      </c>
      <c r="I4034" s="2" t="s">
        <v>8613</v>
      </c>
      <c r="J4034" s="3" t="str">
        <f>HYPERLINK("https://www.boe.es/gazeta/dias/1833/09/17/pdfs/GMD-1833-113.pdf#page=2","Abrir facsímil")</f>
        <v>Abrir facsímil</v>
      </c>
      <c r="K4034" s="3" t="s">
        <v>24</v>
      </c>
    </row>
    <row r="4035" spans="1:11" ht="42" customHeight="1">
      <c r="A4035" s="2" t="s">
        <v>8614</v>
      </c>
      <c r="B4035" s="2" t="s">
        <v>8614</v>
      </c>
      <c r="C4035" s="2" t="s">
        <v>122</v>
      </c>
      <c r="D4035" s="2" t="s">
        <v>18</v>
      </c>
      <c r="E4035" s="5" t="s">
        <v>1867</v>
      </c>
      <c r="F4035" s="3" t="s">
        <v>1868</v>
      </c>
      <c r="G4035" s="3" t="s">
        <v>56</v>
      </c>
      <c r="H4035" s="2" t="s">
        <v>22</v>
      </c>
      <c r="I4035" s="2" t="s">
        <v>8615</v>
      </c>
      <c r="J4035" s="3" t="str">
        <f>HYPERLINK("https://www.boe.es/gazeta/dias/1833/01/15/pdfs/GMD-1833-7.pdf#page=1","Abrir facsímil")</f>
        <v>Abrir facsímil</v>
      </c>
      <c r="K4035" s="3" t="s">
        <v>24</v>
      </c>
    </row>
    <row r="4036" spans="1:11" ht="42" customHeight="1">
      <c r="A4036" s="2" t="s">
        <v>8614</v>
      </c>
      <c r="B4036" s="2" t="s">
        <v>8614</v>
      </c>
      <c r="C4036" s="2" t="s">
        <v>131</v>
      </c>
      <c r="D4036" s="2" t="s">
        <v>18</v>
      </c>
      <c r="E4036" s="5" t="s">
        <v>743</v>
      </c>
      <c r="F4036" s="3" t="s">
        <v>744</v>
      </c>
      <c r="G4036" s="3" t="s">
        <v>5203</v>
      </c>
      <c r="H4036" s="2" t="s">
        <v>22</v>
      </c>
      <c r="I4036" s="2" t="s">
        <v>8616</v>
      </c>
      <c r="J4036" s="3" t="str">
        <f>HYPERLINK("https://www.boe.es/gazeta/dias/1833/02/19/pdfs/GMD-1833-22.pdf#page=2","Abrir facsímil")</f>
        <v>Abrir facsímil</v>
      </c>
      <c r="K4036" s="3" t="s">
        <v>24</v>
      </c>
    </row>
    <row r="4037" spans="1:11" ht="42" customHeight="1">
      <c r="A4037" s="2" t="s">
        <v>8614</v>
      </c>
      <c r="B4037" s="2" t="s">
        <v>8614</v>
      </c>
      <c r="C4037" s="2" t="s">
        <v>33</v>
      </c>
      <c r="D4037" s="2" t="s">
        <v>34</v>
      </c>
      <c r="E4037" s="5" t="s">
        <v>137</v>
      </c>
      <c r="F4037" s="3" t="s">
        <v>138</v>
      </c>
      <c r="G4037" s="3" t="s">
        <v>21</v>
      </c>
      <c r="H4037" s="2" t="s">
        <v>22</v>
      </c>
      <c r="I4037" s="2" t="s">
        <v>8617</v>
      </c>
      <c r="J4037" s="3" t="str">
        <f>HYPERLINK("https://www.boe.es/gazeta/dias/1833/03/12/pdfs/GMD-1833-31.pdf#page=4","Abrir facsímil")</f>
        <v>Abrir facsímil</v>
      </c>
      <c r="K4037" s="3" t="s">
        <v>24</v>
      </c>
    </row>
    <row r="4038" spans="1:11" ht="42" customHeight="1">
      <c r="A4038" s="2" t="s">
        <v>8614</v>
      </c>
      <c r="B4038" s="2" t="s">
        <v>8614</v>
      </c>
      <c r="C4038" s="2" t="s">
        <v>131</v>
      </c>
      <c r="D4038" s="2" t="s">
        <v>18</v>
      </c>
      <c r="E4038" s="5" t="s">
        <v>729</v>
      </c>
      <c r="F4038" s="3" t="s">
        <v>730</v>
      </c>
      <c r="G4038" s="3" t="s">
        <v>56</v>
      </c>
      <c r="H4038" s="2" t="s">
        <v>22</v>
      </c>
      <c r="I4038" s="2" t="s">
        <v>8618</v>
      </c>
      <c r="J4038" s="3" t="str">
        <f>HYPERLINK("https://www.boe.es/gazeta/dias/1833/03/14/pdfs/GMD-1833-32.pdf#page=1","Abrir facsímil")</f>
        <v>Abrir facsímil</v>
      </c>
      <c r="K4038" s="3" t="s">
        <v>24</v>
      </c>
    </row>
    <row r="4039" spans="1:11" ht="42" customHeight="1">
      <c r="A4039" s="2" t="s">
        <v>8614</v>
      </c>
      <c r="B4039" s="2" t="s">
        <v>8614</v>
      </c>
      <c r="C4039" s="2" t="s">
        <v>33</v>
      </c>
      <c r="D4039" s="2" t="s">
        <v>34</v>
      </c>
      <c r="E4039" s="5" t="s">
        <v>404</v>
      </c>
      <c r="F4039" s="3" t="s">
        <v>405</v>
      </c>
      <c r="G4039" s="3" t="s">
        <v>1564</v>
      </c>
      <c r="H4039" s="2" t="s">
        <v>22</v>
      </c>
      <c r="I4039" s="2" t="s">
        <v>8619</v>
      </c>
      <c r="J4039" s="3" t="str">
        <f>HYPERLINK("https://www.boe.es/gazeta/dias/1833/03/16/pdfs/GMD-1833-33.pdf#page=2","Abrir facsímil")</f>
        <v>Abrir facsímil</v>
      </c>
      <c r="K4039" s="3" t="s">
        <v>24</v>
      </c>
    </row>
    <row r="4040" spans="1:11" ht="42" customHeight="1">
      <c r="A4040" s="2" t="s">
        <v>8614</v>
      </c>
      <c r="B4040" s="2" t="s">
        <v>8614</v>
      </c>
      <c r="C4040" s="2" t="s">
        <v>26</v>
      </c>
      <c r="D4040" s="2" t="s">
        <v>18</v>
      </c>
      <c r="E4040" s="5" t="s">
        <v>285</v>
      </c>
      <c r="F4040" s="3" t="s">
        <v>286</v>
      </c>
      <c r="G4040" s="3" t="s">
        <v>21</v>
      </c>
      <c r="H4040" s="2" t="s">
        <v>22</v>
      </c>
      <c r="I4040" s="2" t="s">
        <v>8620</v>
      </c>
      <c r="J4040" s="3" t="str">
        <f>HYPERLINK("https://www.boe.es/gazeta/dias/1833/04/04/pdfs/GMD-1833-41.pdf#page=4","Abrir facsímil")</f>
        <v>Abrir facsímil</v>
      </c>
      <c r="K4040" s="3" t="s">
        <v>24</v>
      </c>
    </row>
    <row r="4041" spans="1:11" ht="42" customHeight="1">
      <c r="A4041" s="2" t="s">
        <v>8614</v>
      </c>
      <c r="B4041" s="2" t="s">
        <v>8614</v>
      </c>
      <c r="C4041" s="2" t="s">
        <v>17</v>
      </c>
      <c r="D4041" s="2" t="s">
        <v>18</v>
      </c>
      <c r="E4041" s="5" t="s">
        <v>514</v>
      </c>
      <c r="F4041" s="3" t="s">
        <v>515</v>
      </c>
      <c r="G4041" s="3" t="s">
        <v>516</v>
      </c>
      <c r="H4041" s="2" t="s">
        <v>22</v>
      </c>
      <c r="I4041" s="2" t="s">
        <v>8621</v>
      </c>
      <c r="J4041" s="3" t="str">
        <f>HYPERLINK("https://www.boe.es/gazeta/dias/1833/04/06/pdfs/GMD-1833-42.pdf#page=3","Abrir facsímil")</f>
        <v>Abrir facsímil</v>
      </c>
      <c r="K4041" s="3" t="s">
        <v>24</v>
      </c>
    </row>
    <row r="4042" spans="1:11" ht="42" customHeight="1">
      <c r="A4042" s="2" t="s">
        <v>8614</v>
      </c>
      <c r="B4042" s="2" t="s">
        <v>8614</v>
      </c>
      <c r="C4042" s="2" t="s">
        <v>26</v>
      </c>
      <c r="D4042" s="2" t="s">
        <v>18</v>
      </c>
      <c r="E4042" s="5" t="s">
        <v>1882</v>
      </c>
      <c r="F4042" s="3" t="s">
        <v>1883</v>
      </c>
      <c r="G4042" s="3" t="s">
        <v>1884</v>
      </c>
      <c r="H4042" s="2" t="s">
        <v>22</v>
      </c>
      <c r="I4042" s="2" t="s">
        <v>8622</v>
      </c>
      <c r="J4042" s="3" t="str">
        <f>HYPERLINK("https://www.boe.es/gazeta/dias/1833/04/16/pdfs/GMD-1833-47.pdf#page=4","Abrir facsímil")</f>
        <v>Abrir facsímil</v>
      </c>
      <c r="K4042" s="3" t="s">
        <v>24</v>
      </c>
    </row>
    <row r="4043" spans="1:11" ht="42" customHeight="1">
      <c r="A4043" s="2" t="s">
        <v>8614</v>
      </c>
      <c r="B4043" s="2" t="s">
        <v>8614</v>
      </c>
      <c r="C4043" s="2" t="s">
        <v>26</v>
      </c>
      <c r="D4043" s="2" t="s">
        <v>18</v>
      </c>
      <c r="E4043" s="5" t="s">
        <v>940</v>
      </c>
      <c r="F4043" s="3" t="s">
        <v>941</v>
      </c>
      <c r="G4043" s="3" t="s">
        <v>21</v>
      </c>
      <c r="H4043" s="2" t="s">
        <v>22</v>
      </c>
      <c r="I4043" s="2" t="s">
        <v>8623</v>
      </c>
      <c r="J4043" s="3" t="str">
        <f>HYPERLINK("https://www.boe.es/gazeta/dias/1833/04/23/pdfs/GMD-1833-50.pdf#page=4","Abrir facsímil")</f>
        <v>Abrir facsímil</v>
      </c>
      <c r="K4043" s="3" t="s">
        <v>24</v>
      </c>
    </row>
    <row r="4044" spans="1:11" ht="42" customHeight="1">
      <c r="A4044" s="2" t="s">
        <v>8614</v>
      </c>
      <c r="B4044" s="2" t="s">
        <v>8614</v>
      </c>
      <c r="C4044" s="2" t="s">
        <v>26</v>
      </c>
      <c r="D4044" s="2" t="s">
        <v>18</v>
      </c>
      <c r="E4044" s="5" t="s">
        <v>197</v>
      </c>
      <c r="F4044" s="3" t="s">
        <v>198</v>
      </c>
      <c r="G4044" s="3" t="s">
        <v>21</v>
      </c>
      <c r="H4044" s="2" t="s">
        <v>22</v>
      </c>
      <c r="I4044" s="2" t="s">
        <v>8624</v>
      </c>
      <c r="J4044" s="3" t="str">
        <f>HYPERLINK("https://www.boe.es/gazeta/dias/1833/05/07/pdfs/GMD-1833-56.pdf#page=4","Abrir facsímil")</f>
        <v>Abrir facsímil</v>
      </c>
      <c r="K4044" s="3" t="s">
        <v>24</v>
      </c>
    </row>
    <row r="4045" spans="1:11" ht="42" customHeight="1">
      <c r="A4045" s="2" t="s">
        <v>8614</v>
      </c>
      <c r="B4045" s="2" t="s">
        <v>8614</v>
      </c>
      <c r="C4045" s="2" t="s">
        <v>26</v>
      </c>
      <c r="D4045" s="2" t="s">
        <v>18</v>
      </c>
      <c r="E4045" s="5" t="s">
        <v>92</v>
      </c>
      <c r="F4045" s="3" t="s">
        <v>93</v>
      </c>
      <c r="G4045" s="3" t="s">
        <v>21</v>
      </c>
      <c r="H4045" s="2" t="s">
        <v>22</v>
      </c>
      <c r="I4045" s="2" t="s">
        <v>8625</v>
      </c>
      <c r="J4045" s="3" t="str">
        <f>HYPERLINK("https://www.boe.es/gazeta/dias/1833/05/21/pdfs/GMD-1833-62.pdf#page=4","Abrir facsímil")</f>
        <v>Abrir facsímil</v>
      </c>
      <c r="K4045" s="3" t="s">
        <v>24</v>
      </c>
    </row>
    <row r="4046" spans="1:11" ht="42" customHeight="1">
      <c r="A4046" s="2" t="s">
        <v>8614</v>
      </c>
      <c r="B4046" s="2" t="s">
        <v>8614</v>
      </c>
      <c r="C4046" s="2" t="s">
        <v>33</v>
      </c>
      <c r="D4046" s="2" t="s">
        <v>34</v>
      </c>
      <c r="E4046" s="5" t="s">
        <v>551</v>
      </c>
      <c r="F4046" s="3" t="s">
        <v>552</v>
      </c>
      <c r="G4046" s="3" t="s">
        <v>21</v>
      </c>
      <c r="H4046" s="2" t="s">
        <v>22</v>
      </c>
      <c r="I4046" s="2" t="s">
        <v>8626</v>
      </c>
      <c r="J4046" s="3" t="str">
        <f>HYPERLINK("https://www.boe.es/gazeta/dias/1833/06/27/pdfs/GMD-1833-78.pdf#page=4","Abrir facsímil")</f>
        <v>Abrir facsímil</v>
      </c>
      <c r="K4046" s="3" t="s">
        <v>24</v>
      </c>
    </row>
    <row r="4047" spans="1:11" ht="42" customHeight="1">
      <c r="A4047" s="2" t="s">
        <v>8614</v>
      </c>
      <c r="B4047" s="2" t="s">
        <v>8614</v>
      </c>
      <c r="C4047" s="2" t="s">
        <v>33</v>
      </c>
      <c r="D4047" s="2" t="s">
        <v>34</v>
      </c>
      <c r="E4047" s="5" t="s">
        <v>554</v>
      </c>
      <c r="F4047" s="3" t="s">
        <v>555</v>
      </c>
      <c r="G4047" s="3" t="s">
        <v>89</v>
      </c>
      <c r="H4047" s="2" t="s">
        <v>22</v>
      </c>
      <c r="I4047" s="2" t="s">
        <v>8627</v>
      </c>
      <c r="J4047" s="3" t="str">
        <f>HYPERLINK("https://www.boe.es/gazeta/dias/1833/06/29/pdfs/GMD-1833-79.pdf#page=3","Abrir facsímil")</f>
        <v>Abrir facsímil</v>
      </c>
      <c r="K4047" s="3" t="s">
        <v>24</v>
      </c>
    </row>
    <row r="4048" spans="1:11" ht="42" customHeight="1">
      <c r="A4048" s="2" t="s">
        <v>8614</v>
      </c>
      <c r="B4048" s="2" t="s">
        <v>8614</v>
      </c>
      <c r="C4048" s="2" t="s">
        <v>33</v>
      </c>
      <c r="D4048" s="2" t="s">
        <v>34</v>
      </c>
      <c r="E4048" s="5" t="s">
        <v>2968</v>
      </c>
      <c r="F4048" s="3" t="s">
        <v>2969</v>
      </c>
      <c r="G4048" s="3" t="s">
        <v>89</v>
      </c>
      <c r="H4048" s="2" t="s">
        <v>22</v>
      </c>
      <c r="I4048" s="2" t="s">
        <v>8628</v>
      </c>
      <c r="J4048" s="3" t="str">
        <f>HYPERLINK("https://www.boe.es/gazeta/dias/1833/09/28/pdfs/GMD-1833-118.pdf#page=3","Abrir facsímil")</f>
        <v>Abrir facsímil</v>
      </c>
      <c r="K4048" s="3" t="s">
        <v>24</v>
      </c>
    </row>
    <row r="4049" spans="1:11" ht="42" customHeight="1">
      <c r="A4049" s="2" t="s">
        <v>8614</v>
      </c>
      <c r="B4049" s="2" t="s">
        <v>8614</v>
      </c>
      <c r="C4049" s="2" t="s">
        <v>26</v>
      </c>
      <c r="D4049" s="2" t="s">
        <v>18</v>
      </c>
      <c r="E4049" s="5" t="s">
        <v>61</v>
      </c>
      <c r="F4049" s="3" t="s">
        <v>62</v>
      </c>
      <c r="G4049" s="3" t="s">
        <v>89</v>
      </c>
      <c r="H4049" s="2" t="s">
        <v>22</v>
      </c>
      <c r="I4049" s="2" t="s">
        <v>8629</v>
      </c>
      <c r="J4049" s="3" t="str">
        <f>HYPERLINK("https://www.boe.es/gazeta/dias/1833/10/15/pdfs/GMD-1833-126.pdf#page=3","Abrir facsímil")</f>
        <v>Abrir facsímil</v>
      </c>
      <c r="K4049" s="3" t="s">
        <v>24</v>
      </c>
    </row>
    <row r="4050" spans="1:11" ht="42" customHeight="1">
      <c r="A4050" s="2" t="s">
        <v>8614</v>
      </c>
      <c r="B4050" s="2" t="s">
        <v>8614</v>
      </c>
      <c r="C4050" s="2" t="s">
        <v>33</v>
      </c>
      <c r="D4050" s="2" t="s">
        <v>34</v>
      </c>
      <c r="E4050" s="5" t="s">
        <v>324</v>
      </c>
      <c r="F4050" s="3" t="s">
        <v>325</v>
      </c>
      <c r="G4050" s="3" t="s">
        <v>89</v>
      </c>
      <c r="H4050" s="2" t="s">
        <v>22</v>
      </c>
      <c r="I4050" s="2" t="s">
        <v>8630</v>
      </c>
      <c r="J4050" s="3" t="str">
        <f>HYPERLINK("https://www.boe.es/gazeta/dias/1833/11/14/pdfs/GMD-1833-142.pdf#page=3","Abrir facsímil")</f>
        <v>Abrir facsímil</v>
      </c>
      <c r="K4050" s="3" t="s">
        <v>24</v>
      </c>
    </row>
    <row r="4051" spans="1:11" ht="42" customHeight="1">
      <c r="A4051" s="2" t="s">
        <v>8631</v>
      </c>
      <c r="B4051" s="2" t="s">
        <v>8631</v>
      </c>
      <c r="C4051" s="2" t="s">
        <v>258</v>
      </c>
      <c r="D4051" s="2" t="s">
        <v>50</v>
      </c>
      <c r="E4051" s="5" t="s">
        <v>1125</v>
      </c>
      <c r="F4051" s="3" t="s">
        <v>1126</v>
      </c>
      <c r="G4051" s="3" t="s">
        <v>21</v>
      </c>
      <c r="H4051" s="2" t="s">
        <v>22</v>
      </c>
      <c r="I4051" s="2" t="s">
        <v>8632</v>
      </c>
      <c r="J4051" s="3" t="str">
        <f>HYPERLINK("https://www.boe.es/gazeta/dias/1833/04/30/pdfs/GMD-1833-53.pdf#page=4","Abrir facsímil")</f>
        <v>Abrir facsímil</v>
      </c>
      <c r="K4051" s="3" t="s">
        <v>24</v>
      </c>
    </row>
    <row r="4052" spans="1:11" ht="42" customHeight="1">
      <c r="A4052" s="2" t="s">
        <v>8633</v>
      </c>
      <c r="B4052" s="2" t="s">
        <v>8634</v>
      </c>
      <c r="C4052" s="2" t="s">
        <v>49</v>
      </c>
      <c r="D4052" s="2" t="s">
        <v>50</v>
      </c>
      <c r="E4052" s="5" t="s">
        <v>54</v>
      </c>
      <c r="F4052" s="3" t="s">
        <v>55</v>
      </c>
      <c r="G4052" s="3" t="s">
        <v>1708</v>
      </c>
      <c r="H4052" s="2" t="s">
        <v>22</v>
      </c>
      <c r="I4052" s="2" t="s">
        <v>8635</v>
      </c>
      <c r="J4052" s="3" t="str">
        <f>HYPERLINK("https://www.boe.es/gazeta/dias/1833/05/11/pdfs/GMD-1833-58.pdf#page=4","Abrir facsímil")</f>
        <v>Abrir facsímil</v>
      </c>
      <c r="K4052" s="3" t="s">
        <v>24</v>
      </c>
    </row>
    <row r="4053" spans="1:11" ht="42" customHeight="1">
      <c r="A4053" s="2" t="s">
        <v>8636</v>
      </c>
      <c r="B4053" s="2" t="s">
        <v>8636</v>
      </c>
      <c r="C4053" s="2" t="s">
        <v>33</v>
      </c>
      <c r="D4053" s="2" t="s">
        <v>34</v>
      </c>
      <c r="E4053" s="5" t="s">
        <v>78</v>
      </c>
      <c r="F4053" s="3" t="s">
        <v>79</v>
      </c>
      <c r="G4053" s="3" t="s">
        <v>1345</v>
      </c>
      <c r="H4053" s="2" t="s">
        <v>22</v>
      </c>
      <c r="I4053" s="2" t="s">
        <v>8637</v>
      </c>
      <c r="J4053" s="3" t="str">
        <f>HYPERLINK("https://www.boe.es/gazeta/dias/1833/02/21/pdfs/GMD-1833-23.pdf#page=4","Abrir facsímil")</f>
        <v>Abrir facsímil</v>
      </c>
      <c r="K4053" s="3" t="s">
        <v>24</v>
      </c>
    </row>
    <row r="4054" spans="1:11" ht="42" customHeight="1">
      <c r="A4054" s="2" t="s">
        <v>8636</v>
      </c>
      <c r="B4054" s="2" t="s">
        <v>8636</v>
      </c>
      <c r="C4054" s="2" t="s">
        <v>33</v>
      </c>
      <c r="D4054" s="2" t="s">
        <v>34</v>
      </c>
      <c r="E4054" s="5" t="s">
        <v>307</v>
      </c>
      <c r="F4054" s="3" t="s">
        <v>308</v>
      </c>
      <c r="G4054" s="3" t="s">
        <v>89</v>
      </c>
      <c r="H4054" s="2" t="s">
        <v>22</v>
      </c>
      <c r="I4054" s="2" t="s">
        <v>8638</v>
      </c>
      <c r="J4054" s="3" t="str">
        <f>HYPERLINK("https://www.boe.es/gazeta/dias/1833/03/09/pdfs/GMD-1833-30.pdf#page=3","Abrir facsímil")</f>
        <v>Abrir facsímil</v>
      </c>
      <c r="K4054" s="3" t="s">
        <v>24</v>
      </c>
    </row>
    <row r="4055" spans="1:11" ht="42" customHeight="1">
      <c r="A4055" s="2" t="s">
        <v>8639</v>
      </c>
      <c r="B4055" s="2" t="s">
        <v>8639</v>
      </c>
      <c r="C4055" s="2" t="s">
        <v>33</v>
      </c>
      <c r="D4055" s="2" t="s">
        <v>34</v>
      </c>
      <c r="E4055" s="5" t="s">
        <v>485</v>
      </c>
      <c r="F4055" s="3" t="s">
        <v>486</v>
      </c>
      <c r="G4055" s="3" t="s">
        <v>21</v>
      </c>
      <c r="H4055" s="2" t="s">
        <v>22</v>
      </c>
      <c r="I4055" s="2" t="s">
        <v>8640</v>
      </c>
      <c r="J4055" s="3" t="str">
        <f>HYPERLINK("https://www.boe.es/gazeta/dias/1833/12/19/pdfs/GMD-1833-162.pdf#page=4","Abrir facsímil")</f>
        <v>Abrir facsímil</v>
      </c>
      <c r="K4055" s="3" t="s">
        <v>24</v>
      </c>
    </row>
    <row r="4056" spans="1:11" ht="42" customHeight="1">
      <c r="A4056" s="2" t="s">
        <v>8641</v>
      </c>
      <c r="B4056" s="2" t="s">
        <v>8642</v>
      </c>
      <c r="C4056" s="2" t="s">
        <v>207</v>
      </c>
      <c r="D4056" s="2" t="s">
        <v>18</v>
      </c>
      <c r="E4056" s="5" t="s">
        <v>66</v>
      </c>
      <c r="F4056" s="3" t="s">
        <v>67</v>
      </c>
      <c r="G4056" s="3" t="s">
        <v>68</v>
      </c>
      <c r="H4056" s="2" t="s">
        <v>22</v>
      </c>
      <c r="I4056" s="2" t="s">
        <v>8643</v>
      </c>
      <c r="J4056" s="3" t="str">
        <f>HYPERLINK("https://www.boe.es/gazeta/dias/1833/01/31/pdfs/GMD-1833-14.pdf#page=4","Abrir facsímil")</f>
        <v>Abrir facsímil</v>
      </c>
      <c r="K4056" s="3" t="s">
        <v>24</v>
      </c>
    </row>
    <row r="4057" spans="1:11" ht="42" customHeight="1">
      <c r="A4057" s="2" t="s">
        <v>8644</v>
      </c>
      <c r="B4057" s="2" t="s">
        <v>8644</v>
      </c>
      <c r="C4057" s="2" t="s">
        <v>33</v>
      </c>
      <c r="D4057" s="2" t="s">
        <v>34</v>
      </c>
      <c r="E4057" s="5" t="s">
        <v>859</v>
      </c>
      <c r="F4057" s="3" t="s">
        <v>860</v>
      </c>
      <c r="G4057" s="3" t="s">
        <v>37</v>
      </c>
      <c r="H4057" s="2" t="s">
        <v>22</v>
      </c>
      <c r="I4057" s="2" t="s">
        <v>8645</v>
      </c>
      <c r="J4057" s="3" t="str">
        <f>HYPERLINK("https://www.boe.es/gazeta/dias/1833/10/12/pdfs/GMD-1833-125.pdf#page=2","Abrir facsímil")</f>
        <v>Abrir facsímil</v>
      </c>
      <c r="K4057" s="3" t="s">
        <v>24</v>
      </c>
    </row>
    <row r="4058" spans="1:11" ht="42" customHeight="1">
      <c r="A4058" s="2" t="s">
        <v>8646</v>
      </c>
      <c r="B4058" s="2" t="s">
        <v>8646</v>
      </c>
      <c r="C4058" s="2" t="s">
        <v>33</v>
      </c>
      <c r="D4058" s="2" t="s">
        <v>34</v>
      </c>
      <c r="E4058" s="5" t="s">
        <v>854</v>
      </c>
      <c r="F4058" s="3" t="s">
        <v>855</v>
      </c>
      <c r="G4058" s="3" t="s">
        <v>37</v>
      </c>
      <c r="H4058" s="2" t="s">
        <v>22</v>
      </c>
      <c r="I4058" s="2" t="s">
        <v>8647</v>
      </c>
      <c r="J4058" s="3" t="str">
        <f>HYPERLINK("https://www.boe.es/gazeta/dias/1833/04/13/pdfs/GMD-1833-46.pdf#page=2","Abrir facsímil")</f>
        <v>Abrir facsímil</v>
      </c>
      <c r="K4058" s="3" t="s">
        <v>24</v>
      </c>
    </row>
    <row r="4059" spans="1:11" ht="42" customHeight="1">
      <c r="A4059" s="2" t="s">
        <v>8646</v>
      </c>
      <c r="B4059" s="2" t="s">
        <v>8646</v>
      </c>
      <c r="C4059" s="2" t="s">
        <v>122</v>
      </c>
      <c r="D4059" s="2" t="s">
        <v>18</v>
      </c>
      <c r="E4059" s="5" t="s">
        <v>452</v>
      </c>
      <c r="F4059" s="3" t="s">
        <v>453</v>
      </c>
      <c r="G4059" s="3" t="s">
        <v>56</v>
      </c>
      <c r="H4059" s="2" t="s">
        <v>22</v>
      </c>
      <c r="I4059" s="2" t="s">
        <v>8648</v>
      </c>
      <c r="J4059" s="3" t="str">
        <f>HYPERLINK("https://www.boe.es/gazeta/dias/1833/12/17/pdfs/GMD-1833-161.pdf#page=1","Abrir facsímil")</f>
        <v>Abrir facsímil</v>
      </c>
      <c r="K4059" s="3" t="s">
        <v>24</v>
      </c>
    </row>
    <row r="4060" spans="1:11" ht="42" customHeight="1">
      <c r="A4060" s="2" t="s">
        <v>8649</v>
      </c>
      <c r="B4060" s="2" t="s">
        <v>8649</v>
      </c>
      <c r="C4060" s="2" t="s">
        <v>33</v>
      </c>
      <c r="D4060" s="2" t="s">
        <v>34</v>
      </c>
      <c r="E4060" s="5" t="s">
        <v>2134</v>
      </c>
      <c r="F4060" s="3" t="s">
        <v>2135</v>
      </c>
      <c r="G4060" s="3" t="s">
        <v>56</v>
      </c>
      <c r="H4060" s="2" t="s">
        <v>22</v>
      </c>
      <c r="I4060" s="2" t="s">
        <v>8650</v>
      </c>
      <c r="J4060" s="3" t="str">
        <f>HYPERLINK("https://www.boe.es/gazeta/dias/1833/04/02/pdfs/GMD-1833-40.pdf#page=1","Abrir facsímil")</f>
        <v>Abrir facsímil</v>
      </c>
      <c r="K4060" s="3" t="s">
        <v>24</v>
      </c>
    </row>
    <row r="4061" spans="1:11" ht="42" customHeight="1">
      <c r="A4061" s="2" t="s">
        <v>8651</v>
      </c>
      <c r="B4061" s="2" t="s">
        <v>8651</v>
      </c>
      <c r="C4061" s="2" t="s">
        <v>49</v>
      </c>
      <c r="D4061" s="2" t="s">
        <v>50</v>
      </c>
      <c r="E4061" s="5" t="s">
        <v>182</v>
      </c>
      <c r="F4061" s="3" t="s">
        <v>183</v>
      </c>
      <c r="G4061" s="3" t="s">
        <v>37</v>
      </c>
      <c r="H4061" s="2" t="s">
        <v>22</v>
      </c>
      <c r="I4061" s="2" t="s">
        <v>8652</v>
      </c>
      <c r="J4061" s="3" t="str">
        <f>HYPERLINK("https://www.boe.es/gazeta/dias/1833/02/12/pdfs/GMD-1833-19.pdf#page=2","Abrir facsímil")</f>
        <v>Abrir facsímil</v>
      </c>
      <c r="K4061" s="3" t="s">
        <v>24</v>
      </c>
    </row>
    <row r="4062" spans="1:11" ht="42" customHeight="1">
      <c r="A4062" s="2" t="s">
        <v>8651</v>
      </c>
      <c r="B4062" s="2" t="s">
        <v>8651</v>
      </c>
      <c r="C4062" s="2" t="s">
        <v>49</v>
      </c>
      <c r="D4062" s="2" t="s">
        <v>50</v>
      </c>
      <c r="E4062" s="5" t="s">
        <v>830</v>
      </c>
      <c r="F4062" s="3" t="s">
        <v>831</v>
      </c>
      <c r="G4062" s="3" t="s">
        <v>37</v>
      </c>
      <c r="H4062" s="2" t="s">
        <v>22</v>
      </c>
      <c r="I4062" s="2" t="s">
        <v>8653</v>
      </c>
      <c r="J4062" s="3" t="str">
        <f>HYPERLINK("https://www.boe.es/gazeta/dias/1833/02/16/pdfs/GMD-1833-21.pdf#page=2","Abrir facsímil")</f>
        <v>Abrir facsímil</v>
      </c>
      <c r="K4062" s="3" t="s">
        <v>24</v>
      </c>
    </row>
    <row r="4063" spans="1:11" ht="42" customHeight="1">
      <c r="A4063" s="2" t="s">
        <v>8651</v>
      </c>
      <c r="B4063" s="2" t="s">
        <v>8651</v>
      </c>
      <c r="C4063" s="2" t="s">
        <v>33</v>
      </c>
      <c r="D4063" s="2" t="s">
        <v>34</v>
      </c>
      <c r="E4063" s="5" t="s">
        <v>743</v>
      </c>
      <c r="F4063" s="3" t="s">
        <v>744</v>
      </c>
      <c r="G4063" s="3" t="s">
        <v>89</v>
      </c>
      <c r="H4063" s="2" t="s">
        <v>22</v>
      </c>
      <c r="I4063" s="2" t="s">
        <v>8654</v>
      </c>
      <c r="J4063" s="3" t="str">
        <f>HYPERLINK("https://www.boe.es/gazeta/dias/1833/02/19/pdfs/GMD-1833-22.pdf#page=3","Abrir facsímil")</f>
        <v>Abrir facsímil</v>
      </c>
      <c r="K4063" s="3" t="s">
        <v>24</v>
      </c>
    </row>
    <row r="4064" spans="1:11" ht="42" customHeight="1">
      <c r="A4064" s="2" t="s">
        <v>8651</v>
      </c>
      <c r="B4064" s="2" t="s">
        <v>8651</v>
      </c>
      <c r="C4064" s="2" t="s">
        <v>49</v>
      </c>
      <c r="D4064" s="2" t="s">
        <v>50</v>
      </c>
      <c r="E4064" s="5" t="s">
        <v>259</v>
      </c>
      <c r="F4064" s="3" t="s">
        <v>260</v>
      </c>
      <c r="G4064" s="3" t="s">
        <v>89</v>
      </c>
      <c r="H4064" s="2" t="s">
        <v>22</v>
      </c>
      <c r="I4064" s="2" t="s">
        <v>8655</v>
      </c>
      <c r="J4064" s="3" t="str">
        <f>HYPERLINK("https://www.boe.es/gazeta/dias/1833/02/26/pdfs/GMD-1833-25.pdf#page=3","Abrir facsímil")</f>
        <v>Abrir facsímil</v>
      </c>
      <c r="K4064" s="3" t="s">
        <v>24</v>
      </c>
    </row>
    <row r="4065" spans="1:11" ht="42" customHeight="1">
      <c r="A4065" s="2" t="s">
        <v>8651</v>
      </c>
      <c r="B4065" s="2" t="s">
        <v>8651</v>
      </c>
      <c r="C4065" s="2" t="s">
        <v>49</v>
      </c>
      <c r="D4065" s="2" t="s">
        <v>50</v>
      </c>
      <c r="E4065" s="5" t="s">
        <v>35</v>
      </c>
      <c r="F4065" s="3" t="s">
        <v>36</v>
      </c>
      <c r="G4065" s="3" t="s">
        <v>56</v>
      </c>
      <c r="H4065" s="2" t="s">
        <v>22</v>
      </c>
      <c r="I4065" s="2" t="s">
        <v>8656</v>
      </c>
      <c r="J4065" s="3" t="str">
        <f>HYPERLINK("https://www.boe.es/gazeta/dias/1833/02/28/pdfs/GMD-1833-26.pdf#page=1","Abrir facsímil")</f>
        <v>Abrir facsímil</v>
      </c>
      <c r="K4065" s="3" t="s">
        <v>24</v>
      </c>
    </row>
    <row r="4066" spans="1:11" ht="42" customHeight="1">
      <c r="A4066" s="2" t="s">
        <v>8651</v>
      </c>
      <c r="B4066" s="2" t="s">
        <v>8651</v>
      </c>
      <c r="C4066" s="2" t="s">
        <v>33</v>
      </c>
      <c r="D4066" s="2" t="s">
        <v>34</v>
      </c>
      <c r="E4066" s="5" t="s">
        <v>780</v>
      </c>
      <c r="F4066" s="3" t="s">
        <v>781</v>
      </c>
      <c r="G4066" s="3" t="s">
        <v>37</v>
      </c>
      <c r="H4066" s="2" t="s">
        <v>22</v>
      </c>
      <c r="I4066" s="2" t="s">
        <v>8657</v>
      </c>
      <c r="J4066" s="3" t="str">
        <f>HYPERLINK("https://www.boe.es/gazeta/dias/1833/03/07/pdfs/GMD-1833-29.pdf#page=2","Abrir facsímil")</f>
        <v>Abrir facsímil</v>
      </c>
      <c r="K4066" s="3" t="s">
        <v>24</v>
      </c>
    </row>
    <row r="4067" spans="1:11" ht="42" customHeight="1">
      <c r="A4067" s="2" t="s">
        <v>8651</v>
      </c>
      <c r="B4067" s="2" t="s">
        <v>8651</v>
      </c>
      <c r="C4067" s="2" t="s">
        <v>33</v>
      </c>
      <c r="D4067" s="2" t="s">
        <v>34</v>
      </c>
      <c r="E4067" s="5" t="s">
        <v>1582</v>
      </c>
      <c r="F4067" s="3" t="s">
        <v>1583</v>
      </c>
      <c r="G4067" s="3" t="s">
        <v>56</v>
      </c>
      <c r="H4067" s="2" t="s">
        <v>22</v>
      </c>
      <c r="I4067" s="2" t="s">
        <v>8658</v>
      </c>
      <c r="J4067" s="3" t="str">
        <f>HYPERLINK("https://www.boe.es/gazeta/dias/1833/03/19/pdfs/GMD-1833-34.pdf#page=1","Abrir facsímil")</f>
        <v>Abrir facsímil</v>
      </c>
      <c r="K4067" s="3" t="s">
        <v>24</v>
      </c>
    </row>
    <row r="4068" spans="1:11" ht="42" customHeight="1">
      <c r="A4068" s="2" t="s">
        <v>8651</v>
      </c>
      <c r="B4068" s="2" t="s">
        <v>8651</v>
      </c>
      <c r="C4068" s="2" t="s">
        <v>33</v>
      </c>
      <c r="D4068" s="2" t="s">
        <v>34</v>
      </c>
      <c r="E4068" s="5" t="s">
        <v>1107</v>
      </c>
      <c r="F4068" s="3" t="s">
        <v>1108</v>
      </c>
      <c r="G4068" s="3" t="s">
        <v>56</v>
      </c>
      <c r="H4068" s="2" t="s">
        <v>22</v>
      </c>
      <c r="I4068" s="2" t="s">
        <v>8659</v>
      </c>
      <c r="J4068" s="3" t="str">
        <f>HYPERLINK("https://www.boe.es/gazeta/dias/1833/03/21/pdfs/GMD-1833-35.pdf#page=1","Abrir facsímil")</f>
        <v>Abrir facsímil</v>
      </c>
      <c r="K4068" s="3" t="s">
        <v>24</v>
      </c>
    </row>
    <row r="4069" spans="1:11" ht="42" customHeight="1">
      <c r="A4069" s="2" t="s">
        <v>8651</v>
      </c>
      <c r="B4069" s="2" t="s">
        <v>8651</v>
      </c>
      <c r="C4069" s="2" t="s">
        <v>33</v>
      </c>
      <c r="D4069" s="2" t="s">
        <v>34</v>
      </c>
      <c r="E4069" s="5" t="s">
        <v>27</v>
      </c>
      <c r="F4069" s="3" t="s">
        <v>28</v>
      </c>
      <c r="G4069" s="3" t="s">
        <v>56</v>
      </c>
      <c r="H4069" s="2" t="s">
        <v>22</v>
      </c>
      <c r="I4069" s="2" t="s">
        <v>8660</v>
      </c>
      <c r="J4069" s="3" t="str">
        <f>HYPERLINK("https://www.boe.es/gazeta/dias/1833/03/30/pdfs/GMD-1833-39.pdf#page=1","Abrir facsímil")</f>
        <v>Abrir facsímil</v>
      </c>
      <c r="K4069" s="3" t="s">
        <v>24</v>
      </c>
    </row>
    <row r="4070" spans="1:11" ht="42" customHeight="1">
      <c r="A4070" s="2" t="s">
        <v>8651</v>
      </c>
      <c r="B4070" s="2" t="s">
        <v>8651</v>
      </c>
      <c r="C4070" s="2" t="s">
        <v>33</v>
      </c>
      <c r="D4070" s="2" t="s">
        <v>34</v>
      </c>
      <c r="E4070" s="5" t="s">
        <v>854</v>
      </c>
      <c r="F4070" s="3" t="s">
        <v>855</v>
      </c>
      <c r="G4070" s="3" t="s">
        <v>37</v>
      </c>
      <c r="H4070" s="2" t="s">
        <v>22</v>
      </c>
      <c r="I4070" s="2" t="s">
        <v>8661</v>
      </c>
      <c r="J4070" s="3" t="str">
        <f>HYPERLINK("https://www.boe.es/gazeta/dias/1833/04/13/pdfs/GMD-1833-46.pdf#page=2","Abrir facsímil")</f>
        <v>Abrir facsímil</v>
      </c>
      <c r="K4070" s="3" t="s">
        <v>24</v>
      </c>
    </row>
    <row r="4071" spans="1:11" ht="42" customHeight="1">
      <c r="A4071" s="2" t="s">
        <v>8651</v>
      </c>
      <c r="B4071" s="2" t="s">
        <v>8651</v>
      </c>
      <c r="C4071" s="2" t="s">
        <v>49</v>
      </c>
      <c r="D4071" s="2" t="s">
        <v>50</v>
      </c>
      <c r="E4071" s="5" t="s">
        <v>528</v>
      </c>
      <c r="F4071" s="3" t="s">
        <v>529</v>
      </c>
      <c r="G4071" s="3" t="s">
        <v>56</v>
      </c>
      <c r="H4071" s="2" t="s">
        <v>22</v>
      </c>
      <c r="I4071" s="2" t="s">
        <v>8662</v>
      </c>
      <c r="J4071" s="3" t="str">
        <f>HYPERLINK("https://www.boe.es/gazeta/dias/1833/05/04/pdfs/GMD-1833-55.pdf#page=1","Abrir facsímil")</f>
        <v>Abrir facsímil</v>
      </c>
      <c r="K4071" s="3" t="s">
        <v>24</v>
      </c>
    </row>
    <row r="4072" spans="1:11" ht="42" customHeight="1">
      <c r="A4072" s="2" t="s">
        <v>8651</v>
      </c>
      <c r="B4072" s="2" t="s">
        <v>8651</v>
      </c>
      <c r="C4072" s="2" t="s">
        <v>49</v>
      </c>
      <c r="D4072" s="2" t="s">
        <v>50</v>
      </c>
      <c r="E4072" s="5" t="s">
        <v>54</v>
      </c>
      <c r="F4072" s="3" t="s">
        <v>55</v>
      </c>
      <c r="G4072" s="3" t="s">
        <v>56</v>
      </c>
      <c r="H4072" s="2" t="s">
        <v>22</v>
      </c>
      <c r="I4072" s="2" t="s">
        <v>8663</v>
      </c>
      <c r="J4072" s="3" t="str">
        <f>HYPERLINK("https://www.boe.es/gazeta/dias/1833/05/11/pdfs/GMD-1833-58.pdf#page=1","Abrir facsímil")</f>
        <v>Abrir facsímil</v>
      </c>
      <c r="K4072" s="3" t="s">
        <v>24</v>
      </c>
    </row>
    <row r="4073" spans="1:11" ht="42" customHeight="1">
      <c r="A4073" s="2" t="s">
        <v>8651</v>
      </c>
      <c r="B4073" s="2" t="s">
        <v>8651</v>
      </c>
      <c r="C4073" s="2" t="s">
        <v>33</v>
      </c>
      <c r="D4073" s="2" t="s">
        <v>34</v>
      </c>
      <c r="E4073" s="5" t="s">
        <v>289</v>
      </c>
      <c r="F4073" s="3" t="s">
        <v>290</v>
      </c>
      <c r="G4073" s="3" t="s">
        <v>56</v>
      </c>
      <c r="H4073" s="2" t="s">
        <v>22</v>
      </c>
      <c r="I4073" s="2" t="s">
        <v>8664</v>
      </c>
      <c r="J4073" s="3" t="str">
        <f>HYPERLINK("https://www.boe.es/gazeta/dias/1833/05/23/pdfs/GMD-1833-63.pdf#page=1","Abrir facsímil")</f>
        <v>Abrir facsímil</v>
      </c>
      <c r="K4073" s="3" t="s">
        <v>24</v>
      </c>
    </row>
    <row r="4074" spans="1:11" ht="42" customHeight="1">
      <c r="A4074" s="2" t="s">
        <v>8651</v>
      </c>
      <c r="B4074" s="2" t="s">
        <v>8651</v>
      </c>
      <c r="C4074" s="2" t="s">
        <v>33</v>
      </c>
      <c r="D4074" s="2" t="s">
        <v>34</v>
      </c>
      <c r="E4074" s="5" t="s">
        <v>19</v>
      </c>
      <c r="F4074" s="3" t="s">
        <v>20</v>
      </c>
      <c r="G4074" s="3" t="s">
        <v>21</v>
      </c>
      <c r="H4074" s="2" t="s">
        <v>22</v>
      </c>
      <c r="I4074" s="2" t="s">
        <v>8665</v>
      </c>
      <c r="J4074" s="3" t="str">
        <f>HYPERLINK("https://www.boe.es/gazeta/dias/1833/09/07/pdfs/GMD-1833-109.pdf#page=4","Abrir facsímil")</f>
        <v>Abrir facsímil</v>
      </c>
      <c r="K4074" s="3" t="s">
        <v>24</v>
      </c>
    </row>
    <row r="4075" spans="1:11" ht="42" customHeight="1">
      <c r="A4075" s="2" t="s">
        <v>8651</v>
      </c>
      <c r="B4075" s="2" t="s">
        <v>8651</v>
      </c>
      <c r="C4075" s="2" t="s">
        <v>33</v>
      </c>
      <c r="D4075" s="2" t="s">
        <v>34</v>
      </c>
      <c r="E4075" s="5" t="s">
        <v>58</v>
      </c>
      <c r="F4075" s="3" t="s">
        <v>59</v>
      </c>
      <c r="G4075" s="3" t="s">
        <v>37</v>
      </c>
      <c r="H4075" s="2" t="s">
        <v>22</v>
      </c>
      <c r="I4075" s="2" t="s">
        <v>8666</v>
      </c>
      <c r="J4075" s="3" t="str">
        <f>HYPERLINK("https://www.boe.es/gazeta/dias/1833/10/03/pdfs/GMD-1833-121.pdf#page=2","Abrir facsímil")</f>
        <v>Abrir facsímil</v>
      </c>
      <c r="K4075" s="3" t="s">
        <v>24</v>
      </c>
    </row>
    <row r="4076" spans="1:11" ht="42" customHeight="1">
      <c r="A4076" s="2" t="s">
        <v>8651</v>
      </c>
      <c r="B4076" s="2" t="s">
        <v>8651</v>
      </c>
      <c r="C4076" s="2" t="s">
        <v>33</v>
      </c>
      <c r="D4076" s="2" t="s">
        <v>34</v>
      </c>
      <c r="E4076" s="5" t="s">
        <v>1017</v>
      </c>
      <c r="F4076" s="3" t="s">
        <v>1018</v>
      </c>
      <c r="G4076" s="3" t="s">
        <v>37</v>
      </c>
      <c r="H4076" s="2" t="s">
        <v>22</v>
      </c>
      <c r="I4076" s="2" t="s">
        <v>8667</v>
      </c>
      <c r="J4076" s="3" t="str">
        <f>HYPERLINK("https://www.boe.es/gazeta/dias/1833/10/08/pdfs/GMD-1833-123.pdf#page=2","Abrir facsímil")</f>
        <v>Abrir facsímil</v>
      </c>
      <c r="K4076" s="3" t="s">
        <v>24</v>
      </c>
    </row>
    <row r="4077" spans="1:11" ht="42" customHeight="1">
      <c r="A4077" s="2" t="s">
        <v>8651</v>
      </c>
      <c r="B4077" s="2" t="s">
        <v>8651</v>
      </c>
      <c r="C4077" s="2" t="s">
        <v>33</v>
      </c>
      <c r="D4077" s="2" t="s">
        <v>34</v>
      </c>
      <c r="E4077" s="5" t="s">
        <v>859</v>
      </c>
      <c r="F4077" s="3" t="s">
        <v>860</v>
      </c>
      <c r="G4077" s="3" t="s">
        <v>56</v>
      </c>
      <c r="H4077" s="2" t="s">
        <v>22</v>
      </c>
      <c r="I4077" s="2" t="s">
        <v>8668</v>
      </c>
      <c r="J4077" s="3" t="str">
        <f>HYPERLINK("https://www.boe.es/gazeta/dias/1833/10/12/pdfs/GMD-1833-125.pdf#page=1","Abrir facsímil")</f>
        <v>Abrir facsímil</v>
      </c>
      <c r="K4077" s="3" t="s">
        <v>24</v>
      </c>
    </row>
    <row r="4078" spans="1:11" ht="42" customHeight="1">
      <c r="A4078" s="2" t="s">
        <v>8651</v>
      </c>
      <c r="B4078" s="2" t="s">
        <v>8651</v>
      </c>
      <c r="C4078" s="2" t="s">
        <v>33</v>
      </c>
      <c r="D4078" s="2" t="s">
        <v>191</v>
      </c>
      <c r="E4078" s="5" t="s">
        <v>4728</v>
      </c>
      <c r="F4078" s="3" t="s">
        <v>4729</v>
      </c>
      <c r="G4078" s="3" t="s">
        <v>56</v>
      </c>
      <c r="H4078" s="2" t="s">
        <v>22</v>
      </c>
      <c r="I4078" s="2" t="s">
        <v>8669</v>
      </c>
      <c r="J4078" s="3" t="str">
        <f>HYPERLINK("https://www.boe.es/gazeta/dias/1833/10/16/pdfs/GMD-1833-127E.pdf#page=1","Abrir facsímil")</f>
        <v>Abrir facsímil</v>
      </c>
      <c r="K4078" s="3" t="s">
        <v>24</v>
      </c>
    </row>
    <row r="4079" spans="1:11" ht="42" customHeight="1">
      <c r="A4079" s="2" t="s">
        <v>8651</v>
      </c>
      <c r="B4079" s="2" t="s">
        <v>8651</v>
      </c>
      <c r="C4079" s="2" t="s">
        <v>33</v>
      </c>
      <c r="D4079" s="2" t="s">
        <v>34</v>
      </c>
      <c r="E4079" s="5" t="s">
        <v>1371</v>
      </c>
      <c r="F4079" s="3" t="s">
        <v>1372</v>
      </c>
      <c r="G4079" s="3" t="s">
        <v>56</v>
      </c>
      <c r="H4079" s="2" t="s">
        <v>22</v>
      </c>
      <c r="I4079" s="2" t="s">
        <v>8670</v>
      </c>
      <c r="J4079" s="3" t="str">
        <f>HYPERLINK("https://www.boe.es/gazeta/dias/1833/10/17/pdfs/GMD-1833-128.pdf#page=1","Abrir facsímil")</f>
        <v>Abrir facsímil</v>
      </c>
      <c r="K4079" s="3" t="s">
        <v>24</v>
      </c>
    </row>
    <row r="4080" spans="1:11" ht="42" customHeight="1">
      <c r="A4080" s="2" t="s">
        <v>8651</v>
      </c>
      <c r="B4080" s="2" t="s">
        <v>8651</v>
      </c>
      <c r="C4080" s="2" t="s">
        <v>33</v>
      </c>
      <c r="D4080" s="2" t="s">
        <v>34</v>
      </c>
      <c r="E4080" s="5" t="s">
        <v>1371</v>
      </c>
      <c r="F4080" s="3" t="s">
        <v>1372</v>
      </c>
      <c r="G4080" s="3" t="s">
        <v>37</v>
      </c>
      <c r="H4080" s="2" t="s">
        <v>22</v>
      </c>
      <c r="I4080" s="2" t="s">
        <v>8671</v>
      </c>
      <c r="J4080" s="3" t="str">
        <f>HYPERLINK("https://www.boe.es/gazeta/dias/1833/10/17/pdfs/GMD-1833-128.pdf#page=2","Abrir facsímil")</f>
        <v>Abrir facsímil</v>
      </c>
      <c r="K4080" s="3" t="s">
        <v>24</v>
      </c>
    </row>
    <row r="4081" spans="1:11" ht="42" customHeight="1">
      <c r="A4081" s="2" t="s">
        <v>8651</v>
      </c>
      <c r="B4081" s="2" t="s">
        <v>8651</v>
      </c>
      <c r="C4081" s="2" t="s">
        <v>33</v>
      </c>
      <c r="D4081" s="2" t="s">
        <v>34</v>
      </c>
      <c r="E4081" s="5" t="s">
        <v>426</v>
      </c>
      <c r="F4081" s="3" t="s">
        <v>1257</v>
      </c>
      <c r="G4081" s="3" t="s">
        <v>56</v>
      </c>
      <c r="H4081" s="2" t="s">
        <v>22</v>
      </c>
      <c r="I4081" s="2" t="s">
        <v>8672</v>
      </c>
      <c r="J4081" s="3" t="str">
        <f>HYPERLINK("https://www.boe.es/gazeta/dias/1833/10/31/pdfs/GMD-1833-135.pdf#page=1","Abrir facsímil")</f>
        <v>Abrir facsímil</v>
      </c>
      <c r="K4081" s="3" t="s">
        <v>24</v>
      </c>
    </row>
    <row r="4082" spans="1:11" ht="42" customHeight="1">
      <c r="A4082" s="2" t="s">
        <v>8651</v>
      </c>
      <c r="B4082" s="2" t="s">
        <v>8651</v>
      </c>
      <c r="C4082" s="2" t="s">
        <v>33</v>
      </c>
      <c r="D4082" s="2" t="s">
        <v>34</v>
      </c>
      <c r="E4082" s="5" t="s">
        <v>364</v>
      </c>
      <c r="F4082" s="3" t="s">
        <v>365</v>
      </c>
      <c r="G4082" s="3" t="s">
        <v>2634</v>
      </c>
      <c r="H4082" s="2" t="s">
        <v>22</v>
      </c>
      <c r="I4082" s="2" t="s">
        <v>8673</v>
      </c>
      <c r="J4082" s="3" t="str">
        <f>HYPERLINK("https://www.boe.es/gazeta/dias/1833/11/07/pdfs/GMD-1833-139.pdf#page=5","Abrir facsímil")</f>
        <v>Abrir facsímil</v>
      </c>
      <c r="K4082" s="3" t="s">
        <v>24</v>
      </c>
    </row>
    <row r="4083" spans="1:11" ht="42" customHeight="1">
      <c r="A4083" s="2" t="s">
        <v>8651</v>
      </c>
      <c r="B4083" s="2" t="s">
        <v>8651</v>
      </c>
      <c r="C4083" s="2" t="s">
        <v>33</v>
      </c>
      <c r="D4083" s="2" t="s">
        <v>34</v>
      </c>
      <c r="E4083" s="5" t="s">
        <v>1079</v>
      </c>
      <c r="F4083" s="3" t="s">
        <v>1080</v>
      </c>
      <c r="G4083" s="3" t="s">
        <v>37</v>
      </c>
      <c r="H4083" s="2" t="s">
        <v>22</v>
      </c>
      <c r="I4083" s="2" t="s">
        <v>8674</v>
      </c>
      <c r="J4083" s="3" t="str">
        <f>HYPERLINK("https://www.boe.es/gazeta/dias/1833/11/12/pdfs/GMD-1833-141.pdf#page=2","Abrir facsímil")</f>
        <v>Abrir facsímil</v>
      </c>
      <c r="K4083" s="3" t="s">
        <v>24</v>
      </c>
    </row>
    <row r="4084" spans="1:11" ht="42" customHeight="1">
      <c r="A4084" s="2" t="s">
        <v>8651</v>
      </c>
      <c r="B4084" s="2" t="s">
        <v>8651</v>
      </c>
      <c r="C4084" s="2" t="s">
        <v>33</v>
      </c>
      <c r="D4084" s="2" t="s">
        <v>34</v>
      </c>
      <c r="E4084" s="5" t="s">
        <v>110</v>
      </c>
      <c r="F4084" s="3" t="s">
        <v>111</v>
      </c>
      <c r="G4084" s="3" t="s">
        <v>45</v>
      </c>
      <c r="H4084" s="2" t="s">
        <v>22</v>
      </c>
      <c r="I4084" s="2" t="s">
        <v>8675</v>
      </c>
      <c r="J4084" s="3" t="str">
        <f>HYPERLINK("https://www.boe.es/gazeta/dias/1833/11/16/pdfs/GMD-1833-143.pdf#page=6","Abrir facsímil")</f>
        <v>Abrir facsímil</v>
      </c>
      <c r="K4084" s="3" t="s">
        <v>24</v>
      </c>
    </row>
    <row r="4085" spans="1:11" ht="42" customHeight="1">
      <c r="A4085" s="2" t="s">
        <v>8651</v>
      </c>
      <c r="B4085" s="2" t="s">
        <v>8651</v>
      </c>
      <c r="C4085" s="2" t="s">
        <v>33</v>
      </c>
      <c r="D4085" s="2" t="s">
        <v>34</v>
      </c>
      <c r="E4085" s="5" t="s">
        <v>787</v>
      </c>
      <c r="F4085" s="3" t="s">
        <v>788</v>
      </c>
      <c r="G4085" s="3" t="s">
        <v>56</v>
      </c>
      <c r="H4085" s="2" t="s">
        <v>22</v>
      </c>
      <c r="I4085" s="2" t="s">
        <v>8676</v>
      </c>
      <c r="J4085" s="3" t="str">
        <f>HYPERLINK("https://www.boe.es/gazeta/dias/1833/11/30/pdfs/GMD-1833-153.pdf#page=1","Abrir facsímil")</f>
        <v>Abrir facsímil</v>
      </c>
      <c r="K4085" s="3" t="s">
        <v>24</v>
      </c>
    </row>
    <row r="4086" spans="1:11" ht="42" customHeight="1">
      <c r="A4086" s="2" t="s">
        <v>8651</v>
      </c>
      <c r="B4086" s="2" t="s">
        <v>8651</v>
      </c>
      <c r="C4086" s="2" t="s">
        <v>33</v>
      </c>
      <c r="D4086" s="2" t="s">
        <v>34</v>
      </c>
      <c r="E4086" s="5" t="s">
        <v>787</v>
      </c>
      <c r="F4086" s="3" t="s">
        <v>788</v>
      </c>
      <c r="G4086" s="3" t="s">
        <v>21</v>
      </c>
      <c r="H4086" s="2" t="s">
        <v>22</v>
      </c>
      <c r="I4086" s="2" t="s">
        <v>8677</v>
      </c>
      <c r="J4086" s="3" t="str">
        <f>HYPERLINK("https://www.boe.es/gazeta/dias/1833/11/30/pdfs/GMD-1833-153.pdf#page=4","Abrir facsímil")</f>
        <v>Abrir facsímil</v>
      </c>
      <c r="K4086" s="3" t="s">
        <v>24</v>
      </c>
    </row>
    <row r="4087" spans="1:11" ht="42" customHeight="1">
      <c r="A4087" s="2" t="s">
        <v>8651</v>
      </c>
      <c r="B4087" s="2" t="s">
        <v>8651</v>
      </c>
      <c r="C4087" s="2" t="s">
        <v>33</v>
      </c>
      <c r="D4087" s="2" t="s">
        <v>34</v>
      </c>
      <c r="E4087" s="5" t="s">
        <v>421</v>
      </c>
      <c r="F4087" s="3" t="s">
        <v>422</v>
      </c>
      <c r="G4087" s="3" t="s">
        <v>45</v>
      </c>
      <c r="H4087" s="2" t="s">
        <v>22</v>
      </c>
      <c r="I4087" s="2" t="s">
        <v>8678</v>
      </c>
      <c r="J4087" s="3" t="str">
        <f>HYPERLINK("https://www.boe.es/gazeta/dias/1833/12/05/pdfs/GMD-1833-155.pdf#page=6","Abrir facsímil")</f>
        <v>Abrir facsímil</v>
      </c>
      <c r="K4087" s="3" t="s">
        <v>24</v>
      </c>
    </row>
    <row r="4088" spans="1:11" ht="42" customHeight="1">
      <c r="A4088" s="2" t="s">
        <v>8651</v>
      </c>
      <c r="B4088" s="2" t="s">
        <v>8651</v>
      </c>
      <c r="C4088" s="2" t="s">
        <v>33</v>
      </c>
      <c r="D4088" s="2" t="s">
        <v>34</v>
      </c>
      <c r="E4088" s="5" t="s">
        <v>43</v>
      </c>
      <c r="F4088" s="3" t="s">
        <v>44</v>
      </c>
      <c r="G4088" s="3" t="s">
        <v>89</v>
      </c>
      <c r="H4088" s="2" t="s">
        <v>22</v>
      </c>
      <c r="I4088" s="2" t="s">
        <v>8679</v>
      </c>
      <c r="J4088" s="3" t="str">
        <f>HYPERLINK("https://www.boe.es/gazeta/dias/1833/12/07/pdfs/GMD-1833-156.pdf#page=3","Abrir facsímil")</f>
        <v>Abrir facsímil</v>
      </c>
      <c r="K4088" s="3" t="s">
        <v>24</v>
      </c>
    </row>
    <row r="4089" spans="1:11" ht="42" customHeight="1">
      <c r="A4089" s="2" t="s">
        <v>8651</v>
      </c>
      <c r="B4089" s="2" t="s">
        <v>8651</v>
      </c>
      <c r="C4089" s="2" t="s">
        <v>33</v>
      </c>
      <c r="D4089" s="2" t="s">
        <v>191</v>
      </c>
      <c r="E4089" s="5" t="s">
        <v>192</v>
      </c>
      <c r="F4089" s="3" t="s">
        <v>193</v>
      </c>
      <c r="G4089" s="3" t="s">
        <v>56</v>
      </c>
      <c r="H4089" s="2" t="s">
        <v>22</v>
      </c>
      <c r="I4089" s="2" t="s">
        <v>8680</v>
      </c>
      <c r="J4089" s="3" t="str">
        <f>HYPERLINK("https://www.boe.es/gazeta/dias/1833/12/14/pdfs/GMD-1833-160E.pdf#page=1","Abrir facsímil")</f>
        <v>Abrir facsímil</v>
      </c>
      <c r="K4089" s="3" t="s">
        <v>24</v>
      </c>
    </row>
    <row r="4090" spans="1:11" ht="42" customHeight="1">
      <c r="A4090" s="2" t="s">
        <v>8651</v>
      </c>
      <c r="B4090" s="2" t="s">
        <v>8651</v>
      </c>
      <c r="C4090" s="2" t="s">
        <v>49</v>
      </c>
      <c r="D4090" s="2" t="s">
        <v>50</v>
      </c>
      <c r="E4090" s="5" t="s">
        <v>452</v>
      </c>
      <c r="F4090" s="3" t="s">
        <v>453</v>
      </c>
      <c r="G4090" s="3" t="s">
        <v>56</v>
      </c>
      <c r="H4090" s="2" t="s">
        <v>22</v>
      </c>
      <c r="I4090" s="2" t="s">
        <v>8681</v>
      </c>
      <c r="J4090" s="3" t="str">
        <f>HYPERLINK("https://www.boe.es/gazeta/dias/1833/12/17/pdfs/GMD-1833-161.pdf#page=1","Abrir facsímil")</f>
        <v>Abrir facsímil</v>
      </c>
      <c r="K4090" s="3" t="s">
        <v>24</v>
      </c>
    </row>
    <row r="4091" spans="1:11" ht="42" customHeight="1">
      <c r="A4091" s="2" t="s">
        <v>8651</v>
      </c>
      <c r="B4091" s="2" t="s">
        <v>8651</v>
      </c>
      <c r="C4091" s="2" t="s">
        <v>49</v>
      </c>
      <c r="D4091" s="2" t="s">
        <v>50</v>
      </c>
      <c r="E4091" s="5" t="s">
        <v>470</v>
      </c>
      <c r="F4091" s="3" t="s">
        <v>471</v>
      </c>
      <c r="G4091" s="3" t="s">
        <v>37</v>
      </c>
      <c r="H4091" s="2" t="s">
        <v>22</v>
      </c>
      <c r="I4091" s="2" t="s">
        <v>8682</v>
      </c>
      <c r="J4091" s="3" t="str">
        <f>HYPERLINK("https://www.boe.es/gazeta/dias/1833/12/28/pdfs/GMD-1833-166.pdf#page=2","Abrir facsímil")</f>
        <v>Abrir facsímil</v>
      </c>
      <c r="K4091" s="3" t="s">
        <v>24</v>
      </c>
    </row>
    <row r="4092" spans="1:11" ht="42" customHeight="1">
      <c r="A4092" s="2" t="s">
        <v>8651</v>
      </c>
      <c r="B4092" s="2" t="s">
        <v>8651</v>
      </c>
      <c r="C4092" s="2" t="s">
        <v>33</v>
      </c>
      <c r="D4092" s="2" t="s">
        <v>34</v>
      </c>
      <c r="E4092" s="5" t="s">
        <v>338</v>
      </c>
      <c r="F4092" s="3" t="s">
        <v>339</v>
      </c>
      <c r="G4092" s="3" t="s">
        <v>56</v>
      </c>
      <c r="H4092" s="2" t="s">
        <v>22</v>
      </c>
      <c r="I4092" s="2" t="s">
        <v>8683</v>
      </c>
      <c r="J4092" s="3" t="str">
        <f>HYPERLINK("https://www.boe.es/gazeta/dias/1833/12/31/pdfs/GMD-1833-167.pdf#page=1","Abrir facsímil")</f>
        <v>Abrir facsímil</v>
      </c>
      <c r="K4092" s="3" t="s">
        <v>24</v>
      </c>
    </row>
    <row r="4093" spans="1:11" ht="42" customHeight="1">
      <c r="A4093" s="2" t="s">
        <v>8684</v>
      </c>
      <c r="B4093" s="2" t="s">
        <v>8685</v>
      </c>
      <c r="C4093" s="2" t="s">
        <v>49</v>
      </c>
      <c r="D4093" s="2" t="s">
        <v>50</v>
      </c>
      <c r="E4093" s="5" t="s">
        <v>558</v>
      </c>
      <c r="F4093" s="3" t="s">
        <v>559</v>
      </c>
      <c r="G4093" s="3" t="s">
        <v>21</v>
      </c>
      <c r="H4093" s="2" t="s">
        <v>22</v>
      </c>
      <c r="I4093" s="2" t="s">
        <v>8686</v>
      </c>
      <c r="J4093" s="3" t="str">
        <f>HYPERLINK("https://www.boe.es/gazeta/dias/1833/07/16/pdfs/GMD-1833-86.pdf#page=4","Abrir facsímil")</f>
        <v>Abrir facsímil</v>
      </c>
      <c r="K4093" s="3" t="s">
        <v>24</v>
      </c>
    </row>
    <row r="4094" spans="1:11" ht="42" customHeight="1">
      <c r="A4094" s="2" t="s">
        <v>8687</v>
      </c>
      <c r="B4094" s="2" t="s">
        <v>8688</v>
      </c>
      <c r="C4094" s="2" t="s">
        <v>17</v>
      </c>
      <c r="D4094" s="2" t="s">
        <v>18</v>
      </c>
      <c r="E4094" s="5" t="s">
        <v>671</v>
      </c>
      <c r="F4094" s="3" t="s">
        <v>672</v>
      </c>
      <c r="G4094" s="3" t="s">
        <v>21</v>
      </c>
      <c r="H4094" s="2" t="s">
        <v>22</v>
      </c>
      <c r="I4094" s="2" t="s">
        <v>8689</v>
      </c>
      <c r="J4094" s="3" t="str">
        <f>HYPERLINK("https://www.boe.es/gazeta/dias/1833/11/28/pdfs/GMD-1833-151.pdf#page=4","Abrir facsímil")</f>
        <v>Abrir facsímil</v>
      </c>
      <c r="K4094" s="3" t="s">
        <v>24</v>
      </c>
    </row>
    <row r="4095" spans="1:11" ht="42" customHeight="1">
      <c r="A4095" s="2" t="s">
        <v>8690</v>
      </c>
      <c r="B4095" s="2" t="s">
        <v>8690</v>
      </c>
      <c r="C4095" s="2" t="s">
        <v>26</v>
      </c>
      <c r="D4095" s="2" t="s">
        <v>18</v>
      </c>
      <c r="E4095" s="5" t="s">
        <v>165</v>
      </c>
      <c r="F4095" s="3" t="s">
        <v>166</v>
      </c>
      <c r="G4095" s="3" t="s">
        <v>37</v>
      </c>
      <c r="H4095" s="2" t="s">
        <v>22</v>
      </c>
      <c r="I4095" s="2" t="s">
        <v>8691</v>
      </c>
      <c r="J4095" s="3" t="str">
        <f>HYPERLINK("https://www.boe.es/gazeta/dias/1833/08/15/pdfs/GMD-1833-99.pdf#page=2","Abrir facsímil")</f>
        <v>Abrir facsímil</v>
      </c>
      <c r="K4095" s="3" t="s">
        <v>24</v>
      </c>
    </row>
    <row r="4096" spans="1:11" ht="42" customHeight="1">
      <c r="A4096" s="2" t="s">
        <v>8692</v>
      </c>
      <c r="B4096" s="2" t="s">
        <v>8692</v>
      </c>
      <c r="C4096" s="2" t="s">
        <v>33</v>
      </c>
      <c r="D4096" s="2" t="s">
        <v>34</v>
      </c>
      <c r="E4096" s="5" t="s">
        <v>202</v>
      </c>
      <c r="F4096" s="3" t="s">
        <v>203</v>
      </c>
      <c r="G4096" s="3" t="s">
        <v>89</v>
      </c>
      <c r="H4096" s="2" t="s">
        <v>22</v>
      </c>
      <c r="I4096" s="2" t="s">
        <v>8693</v>
      </c>
      <c r="J4096" s="3" t="str">
        <f>HYPERLINK("https://www.boe.es/gazeta/dias/1833/05/14/pdfs/GMD-1833-59.pdf#page=3","Abrir facsímil")</f>
        <v>Abrir facsímil</v>
      </c>
      <c r="K4096" s="3" t="s">
        <v>24</v>
      </c>
    </row>
    <row r="4097" spans="1:11" ht="42" customHeight="1">
      <c r="A4097" s="2" t="s">
        <v>8694</v>
      </c>
      <c r="B4097" s="2" t="s">
        <v>8695</v>
      </c>
      <c r="C4097" s="2" t="s">
        <v>49</v>
      </c>
      <c r="D4097" s="2" t="s">
        <v>50</v>
      </c>
      <c r="E4097" s="5" t="s">
        <v>566</v>
      </c>
      <c r="F4097" s="3" t="s">
        <v>567</v>
      </c>
      <c r="G4097" s="3" t="s">
        <v>21</v>
      </c>
      <c r="H4097" s="2" t="s">
        <v>22</v>
      </c>
      <c r="I4097" s="2" t="s">
        <v>8696</v>
      </c>
      <c r="J4097" s="3" t="str">
        <f>HYPERLINK("https://www.boe.es/gazeta/dias/1833/07/30/pdfs/GMD-1833-92.pdf#page=4","Abrir facsímil")</f>
        <v>Abrir facsímil</v>
      </c>
      <c r="K4097" s="3" t="s">
        <v>24</v>
      </c>
    </row>
    <row r="4098" spans="1:11" ht="42" customHeight="1">
      <c r="A4098" s="2" t="s">
        <v>8697</v>
      </c>
      <c r="B4098" s="2" t="s">
        <v>8698</v>
      </c>
      <c r="C4098" s="2" t="s">
        <v>49</v>
      </c>
      <c r="D4098" s="2" t="s">
        <v>50</v>
      </c>
      <c r="E4098" s="5" t="s">
        <v>990</v>
      </c>
      <c r="F4098" s="3" t="s">
        <v>991</v>
      </c>
      <c r="G4098" s="3" t="s">
        <v>56</v>
      </c>
      <c r="H4098" s="2" t="s">
        <v>22</v>
      </c>
      <c r="I4098" s="2" t="s">
        <v>8699</v>
      </c>
      <c r="J4098" s="3" t="str">
        <f>HYPERLINK("https://www.boe.es/gazeta/dias/1833/05/02/pdfs/GMD-1833-54.pdf#page=1","Abrir facsímil")</f>
        <v>Abrir facsímil</v>
      </c>
      <c r="K4098" s="3" t="s">
        <v>24</v>
      </c>
    </row>
    <row r="4099" spans="1:11" ht="42" customHeight="1">
      <c r="A4099" s="2" t="s">
        <v>8700</v>
      </c>
      <c r="B4099" s="2" t="s">
        <v>8700</v>
      </c>
      <c r="C4099" s="2" t="s">
        <v>33</v>
      </c>
      <c r="D4099" s="2" t="s">
        <v>34</v>
      </c>
      <c r="E4099" s="5" t="s">
        <v>404</v>
      </c>
      <c r="F4099" s="3" t="s">
        <v>405</v>
      </c>
      <c r="G4099" s="3" t="s">
        <v>56</v>
      </c>
      <c r="H4099" s="2" t="s">
        <v>22</v>
      </c>
      <c r="I4099" s="2" t="s">
        <v>8701</v>
      </c>
      <c r="J4099" s="3" t="str">
        <f>HYPERLINK("https://www.boe.es/gazeta/dias/1833/03/16/pdfs/GMD-1833-33.pdf#page=1","Abrir facsímil")</f>
        <v>Abrir facsímil</v>
      </c>
      <c r="K4099" s="3" t="s">
        <v>24</v>
      </c>
    </row>
    <row r="4100" spans="1:11" ht="42" customHeight="1">
      <c r="A4100" s="2" t="s">
        <v>8702</v>
      </c>
      <c r="B4100" s="2" t="s">
        <v>8703</v>
      </c>
      <c r="C4100" s="2" t="s">
        <v>33</v>
      </c>
      <c r="D4100" s="2" t="s">
        <v>34</v>
      </c>
      <c r="E4100" s="5" t="s">
        <v>285</v>
      </c>
      <c r="F4100" s="3" t="s">
        <v>286</v>
      </c>
      <c r="G4100" s="3" t="s">
        <v>37</v>
      </c>
      <c r="H4100" s="2" t="s">
        <v>22</v>
      </c>
      <c r="I4100" s="2" t="s">
        <v>8704</v>
      </c>
      <c r="J4100" s="3" t="str">
        <f>HYPERLINK("https://www.boe.es/gazeta/dias/1833/04/04/pdfs/GMD-1833-41.pdf#page=2","Abrir facsímil")</f>
        <v>Abrir facsímil</v>
      </c>
      <c r="K4100" s="3" t="s">
        <v>24</v>
      </c>
    </row>
    <row r="4101" spans="1:11" ht="42" customHeight="1">
      <c r="A4101" s="2" t="s">
        <v>8705</v>
      </c>
      <c r="B4101" s="2" t="s">
        <v>8706</v>
      </c>
      <c r="C4101" s="2" t="s">
        <v>26</v>
      </c>
      <c r="D4101" s="2" t="s">
        <v>18</v>
      </c>
      <c r="E4101" s="5" t="s">
        <v>66</v>
      </c>
      <c r="F4101" s="3" t="s">
        <v>67</v>
      </c>
      <c r="G4101" s="3" t="s">
        <v>37</v>
      </c>
      <c r="H4101" s="2" t="s">
        <v>22</v>
      </c>
      <c r="I4101" s="2" t="s">
        <v>8707</v>
      </c>
      <c r="J4101" s="3" t="str">
        <f>HYPERLINK("https://www.boe.es/gazeta/dias/1833/01/31/pdfs/GMD-1833-14.pdf#page=2","Abrir facsímil")</f>
        <v>Abrir facsímil</v>
      </c>
      <c r="K4101" s="3" t="s">
        <v>24</v>
      </c>
    </row>
    <row r="4102" spans="1:11" ht="42" customHeight="1">
      <c r="A4102" s="2" t="s">
        <v>8708</v>
      </c>
      <c r="B4102" s="2" t="s">
        <v>8709</v>
      </c>
      <c r="C4102" s="2" t="s">
        <v>33</v>
      </c>
      <c r="D4102" s="2" t="s">
        <v>34</v>
      </c>
      <c r="E4102" s="5" t="s">
        <v>1125</v>
      </c>
      <c r="F4102" s="3" t="s">
        <v>1126</v>
      </c>
      <c r="G4102" s="3" t="s">
        <v>56</v>
      </c>
      <c r="H4102" s="2" t="s">
        <v>22</v>
      </c>
      <c r="I4102" s="2" t="s">
        <v>8710</v>
      </c>
      <c r="J4102" s="3" t="str">
        <f>HYPERLINK("https://www.boe.es/gazeta/dias/1833/04/30/pdfs/GMD-1833-53.pdf#page=1","Abrir facsímil")</f>
        <v>Abrir facsímil</v>
      </c>
      <c r="K4102" s="3" t="s">
        <v>24</v>
      </c>
    </row>
    <row r="4103" spans="1:11" ht="42" customHeight="1">
      <c r="A4103" s="2" t="s">
        <v>8711</v>
      </c>
      <c r="B4103" s="2" t="s">
        <v>8712</v>
      </c>
      <c r="C4103" s="2" t="s">
        <v>26</v>
      </c>
      <c r="D4103" s="2" t="s">
        <v>18</v>
      </c>
      <c r="E4103" s="5" t="s">
        <v>399</v>
      </c>
      <c r="F4103" s="3" t="s">
        <v>400</v>
      </c>
      <c r="G4103" s="3" t="s">
        <v>37</v>
      </c>
      <c r="H4103" s="2" t="s">
        <v>22</v>
      </c>
      <c r="I4103" s="2" t="s">
        <v>8713</v>
      </c>
      <c r="J4103" s="3" t="str">
        <f>HYPERLINK("https://www.boe.es/gazeta/dias/1833/05/18/pdfs/GMD-1833-61.pdf#page=2","Abrir facsímil")</f>
        <v>Abrir facsímil</v>
      </c>
      <c r="K4103" s="3" t="s">
        <v>24</v>
      </c>
    </row>
    <row r="4104" spans="1:11" ht="42" customHeight="1">
      <c r="A4104" s="2" t="s">
        <v>8714</v>
      </c>
      <c r="B4104" s="2" t="s">
        <v>8714</v>
      </c>
      <c r="C4104" s="2" t="s">
        <v>49</v>
      </c>
      <c r="D4104" s="2" t="s">
        <v>50</v>
      </c>
      <c r="E4104" s="5" t="s">
        <v>150</v>
      </c>
      <c r="F4104" s="3" t="s">
        <v>151</v>
      </c>
      <c r="G4104" s="3" t="s">
        <v>37</v>
      </c>
      <c r="H4104" s="2" t="s">
        <v>22</v>
      </c>
      <c r="I4104" s="2" t="s">
        <v>8715</v>
      </c>
      <c r="J4104" s="3" t="str">
        <f>HYPERLINK("https://www.boe.es/gazeta/dias/1833/10/24/pdfs/GMD-1833-131.pdf#page=2","Abrir facsímil")</f>
        <v>Abrir facsímil</v>
      </c>
      <c r="K4104" s="3" t="s">
        <v>24</v>
      </c>
    </row>
    <row r="4105" spans="1:11" ht="42" customHeight="1">
      <c r="A4105" s="2" t="s">
        <v>8714</v>
      </c>
      <c r="B4105" s="2" t="s">
        <v>8714</v>
      </c>
      <c r="C4105" s="2" t="s">
        <v>33</v>
      </c>
      <c r="D4105" s="2" t="s">
        <v>34</v>
      </c>
      <c r="E4105" s="5" t="s">
        <v>1138</v>
      </c>
      <c r="F4105" s="3" t="s">
        <v>1139</v>
      </c>
      <c r="G4105" s="3" t="s">
        <v>89</v>
      </c>
      <c r="H4105" s="2" t="s">
        <v>22</v>
      </c>
      <c r="I4105" s="2" t="s">
        <v>8716</v>
      </c>
      <c r="J4105" s="3" t="str">
        <f>HYPERLINK("https://www.boe.es/gazeta/dias/1833/10/26/pdfs/GMD-1833-132.pdf#page=3","Abrir facsímil")</f>
        <v>Abrir facsímil</v>
      </c>
      <c r="K4105" s="3" t="s">
        <v>24</v>
      </c>
    </row>
    <row r="4106" spans="1:11" ht="42" customHeight="1">
      <c r="A4106" s="2" t="s">
        <v>8714</v>
      </c>
      <c r="B4106" s="2" t="s">
        <v>8714</v>
      </c>
      <c r="C4106" s="2" t="s">
        <v>26</v>
      </c>
      <c r="D4106" s="2" t="s">
        <v>18</v>
      </c>
      <c r="E4106" s="5" t="s">
        <v>72</v>
      </c>
      <c r="F4106" s="3" t="s">
        <v>73</v>
      </c>
      <c r="G4106" s="3" t="s">
        <v>56</v>
      </c>
      <c r="H4106" s="2" t="s">
        <v>22</v>
      </c>
      <c r="I4106" s="2" t="s">
        <v>8717</v>
      </c>
      <c r="J4106" s="3" t="str">
        <f>HYPERLINK("https://www.boe.es/gazeta/dias/1833/11/26/pdfs/GMD-1833-150.pdf#page=1","Abrir facsímil")</f>
        <v>Abrir facsímil</v>
      </c>
      <c r="K4106" s="3" t="s">
        <v>24</v>
      </c>
    </row>
    <row r="4107" spans="1:11" ht="42" customHeight="1">
      <c r="A4107" s="2" t="s">
        <v>8714</v>
      </c>
      <c r="B4107" s="2" t="s">
        <v>8714</v>
      </c>
      <c r="C4107" s="2" t="s">
        <v>33</v>
      </c>
      <c r="D4107" s="2" t="s">
        <v>34</v>
      </c>
      <c r="E4107" s="5" t="s">
        <v>452</v>
      </c>
      <c r="F4107" s="3" t="s">
        <v>453</v>
      </c>
      <c r="G4107" s="3" t="s">
        <v>37</v>
      </c>
      <c r="H4107" s="2" t="s">
        <v>22</v>
      </c>
      <c r="I4107" s="2" t="s">
        <v>8718</v>
      </c>
      <c r="J4107" s="3" t="str">
        <f>HYPERLINK("https://www.boe.es/gazeta/dias/1833/12/17/pdfs/GMD-1833-161.pdf#page=2","Abrir facsímil")</f>
        <v>Abrir facsímil</v>
      </c>
      <c r="K4107" s="3" t="s">
        <v>24</v>
      </c>
    </row>
    <row r="4108" spans="1:11" ht="42" customHeight="1">
      <c r="A4108" s="2" t="s">
        <v>8719</v>
      </c>
      <c r="B4108" s="2" t="s">
        <v>8720</v>
      </c>
      <c r="C4108" s="2" t="s">
        <v>49</v>
      </c>
      <c r="D4108" s="2" t="s">
        <v>50</v>
      </c>
      <c r="E4108" s="5" t="s">
        <v>66</v>
      </c>
      <c r="F4108" s="3" t="s">
        <v>67</v>
      </c>
      <c r="G4108" s="3" t="s">
        <v>37</v>
      </c>
      <c r="H4108" s="2" t="s">
        <v>22</v>
      </c>
      <c r="I4108" s="2" t="s">
        <v>8721</v>
      </c>
      <c r="J4108" s="3" t="str">
        <f>HYPERLINK("https://www.boe.es/gazeta/dias/1833/01/31/pdfs/GMD-1833-14.pdf#page=2","Abrir facsímil")</f>
        <v>Abrir facsímil</v>
      </c>
      <c r="K4108" s="3" t="s">
        <v>24</v>
      </c>
    </row>
    <row r="4109" spans="1:11" ht="42" customHeight="1">
      <c r="A4109" s="2" t="s">
        <v>8722</v>
      </c>
      <c r="B4109" s="2" t="s">
        <v>8723</v>
      </c>
      <c r="C4109" s="2" t="s">
        <v>33</v>
      </c>
      <c r="D4109" s="2" t="s">
        <v>34</v>
      </c>
      <c r="E4109" s="5" t="s">
        <v>623</v>
      </c>
      <c r="F4109" s="3" t="s">
        <v>624</v>
      </c>
      <c r="G4109" s="3" t="s">
        <v>127</v>
      </c>
      <c r="H4109" s="2" t="s">
        <v>22</v>
      </c>
      <c r="I4109" s="2" t="s">
        <v>8724</v>
      </c>
      <c r="J4109" s="3" t="str">
        <f>HYPERLINK("https://www.boe.es/gazeta/dias/1833/09/17/pdfs/GMD-1833-113.pdf#page=5","Abrir facsímil")</f>
        <v>Abrir facsímil</v>
      </c>
      <c r="K4109" s="3" t="s">
        <v>24</v>
      </c>
    </row>
    <row r="4110" spans="1:11" ht="42" customHeight="1">
      <c r="A4110" s="2" t="s">
        <v>8725</v>
      </c>
      <c r="B4110" s="2" t="s">
        <v>8726</v>
      </c>
      <c r="C4110" s="2" t="s">
        <v>49</v>
      </c>
      <c r="D4110" s="2" t="s">
        <v>50</v>
      </c>
      <c r="E4110" s="5" t="s">
        <v>150</v>
      </c>
      <c r="F4110" s="3" t="s">
        <v>151</v>
      </c>
      <c r="G4110" s="3" t="s">
        <v>56</v>
      </c>
      <c r="H4110" s="2" t="s">
        <v>22</v>
      </c>
      <c r="I4110" s="2" t="s">
        <v>8727</v>
      </c>
      <c r="J4110" s="3" t="str">
        <f>HYPERLINK("https://www.boe.es/gazeta/dias/1833/10/24/pdfs/GMD-1833-131.pdf#page=1","Abrir facsímil")</f>
        <v>Abrir facsímil</v>
      </c>
      <c r="K4110" s="3" t="s">
        <v>24</v>
      </c>
    </row>
    <row r="4111" spans="1:11" ht="42" customHeight="1">
      <c r="A4111" s="2" t="s">
        <v>8728</v>
      </c>
      <c r="B4111" s="2" t="s">
        <v>8729</v>
      </c>
      <c r="C4111" s="2" t="s">
        <v>33</v>
      </c>
      <c r="D4111" s="2" t="s">
        <v>34</v>
      </c>
      <c r="E4111" s="5" t="s">
        <v>285</v>
      </c>
      <c r="F4111" s="3" t="s">
        <v>286</v>
      </c>
      <c r="G4111" s="3" t="s">
        <v>56</v>
      </c>
      <c r="H4111" s="2" t="s">
        <v>22</v>
      </c>
      <c r="I4111" s="2" t="s">
        <v>8730</v>
      </c>
      <c r="J4111" s="3" t="str">
        <f>HYPERLINK("https://www.boe.es/gazeta/dias/1833/04/04/pdfs/GMD-1833-41.pdf#page=1","Abrir facsímil")</f>
        <v>Abrir facsímil</v>
      </c>
      <c r="K4111" s="3" t="s">
        <v>24</v>
      </c>
    </row>
    <row r="4112" spans="1:11" ht="42" customHeight="1">
      <c r="A4112" s="2" t="s">
        <v>8731</v>
      </c>
      <c r="B4112" s="2" t="s">
        <v>8731</v>
      </c>
      <c r="C4112" s="2" t="s">
        <v>49</v>
      </c>
      <c r="D4112" s="2" t="s">
        <v>50</v>
      </c>
      <c r="E4112" s="5" t="s">
        <v>208</v>
      </c>
      <c r="F4112" s="3" t="s">
        <v>209</v>
      </c>
      <c r="G4112" s="3" t="s">
        <v>37</v>
      </c>
      <c r="H4112" s="2" t="s">
        <v>22</v>
      </c>
      <c r="I4112" s="2" t="s">
        <v>8732</v>
      </c>
      <c r="J4112" s="3" t="str">
        <f>HYPERLINK("https://www.boe.es/gazeta/dias/1833/01/01/pdfs/GMD-1833-1.pdf#page=2","Abrir facsímil")</f>
        <v>Abrir facsímil</v>
      </c>
      <c r="K4112" s="3" t="s">
        <v>24</v>
      </c>
    </row>
    <row r="4113" spans="1:11" ht="42" customHeight="1">
      <c r="A4113" s="2" t="s">
        <v>8733</v>
      </c>
      <c r="B4113" s="2" t="s">
        <v>8733</v>
      </c>
      <c r="C4113" s="2" t="s">
        <v>33</v>
      </c>
      <c r="D4113" s="2" t="s">
        <v>34</v>
      </c>
      <c r="E4113" s="5" t="s">
        <v>319</v>
      </c>
      <c r="F4113" s="3" t="s">
        <v>320</v>
      </c>
      <c r="G4113" s="3" t="s">
        <v>37</v>
      </c>
      <c r="H4113" s="2" t="s">
        <v>22</v>
      </c>
      <c r="I4113" s="2" t="s">
        <v>8734</v>
      </c>
      <c r="J4113" s="3" t="str">
        <f>HYPERLINK("https://www.boe.es/gazeta/dias/1833/08/03/pdfs/GMD-1833-94.pdf#page=2","Abrir facsímil")</f>
        <v>Abrir facsímil</v>
      </c>
      <c r="K4113" s="3" t="s">
        <v>24</v>
      </c>
    </row>
    <row r="4114" spans="1:11" ht="42" customHeight="1">
      <c r="A4114" s="2" t="s">
        <v>8735</v>
      </c>
      <c r="B4114" s="2" t="s">
        <v>8736</v>
      </c>
      <c r="C4114" s="2" t="s">
        <v>122</v>
      </c>
      <c r="D4114" s="2" t="s">
        <v>18</v>
      </c>
      <c r="E4114" s="5" t="s">
        <v>272</v>
      </c>
      <c r="F4114" s="3" t="s">
        <v>273</v>
      </c>
      <c r="G4114" s="3" t="s">
        <v>45</v>
      </c>
      <c r="H4114" s="2" t="s">
        <v>22</v>
      </c>
      <c r="I4114" s="2" t="s">
        <v>8737</v>
      </c>
      <c r="J4114" s="3" t="str">
        <f>HYPERLINK("https://www.boe.es/gazeta/dias/1833/11/19/pdfs/GMD-1833-144.pdf#page=6","Abrir facsímil")</f>
        <v>Abrir facsímil</v>
      </c>
      <c r="K4114" s="3" t="s">
        <v>24</v>
      </c>
    </row>
    <row r="4115" spans="1:11" ht="42" customHeight="1">
      <c r="A4115" s="2" t="s">
        <v>8738</v>
      </c>
      <c r="B4115" s="2" t="s">
        <v>8739</v>
      </c>
      <c r="C4115" s="2" t="s">
        <v>49</v>
      </c>
      <c r="D4115" s="2" t="s">
        <v>50</v>
      </c>
      <c r="E4115" s="5" t="s">
        <v>150</v>
      </c>
      <c r="F4115" s="3" t="s">
        <v>151</v>
      </c>
      <c r="G4115" s="3" t="s">
        <v>56</v>
      </c>
      <c r="H4115" s="2" t="s">
        <v>22</v>
      </c>
      <c r="I4115" s="2" t="s">
        <v>8740</v>
      </c>
      <c r="J4115" s="3" t="str">
        <f>HYPERLINK("https://www.boe.es/gazeta/dias/1833/10/24/pdfs/GMD-1833-131.pdf#page=1","Abrir facsímil")</f>
        <v>Abrir facsímil</v>
      </c>
      <c r="K4115" s="3" t="s">
        <v>24</v>
      </c>
    </row>
    <row r="4116" spans="1:11" ht="42" customHeight="1">
      <c r="A4116" s="2" t="s">
        <v>8741</v>
      </c>
      <c r="B4116" s="2" t="s">
        <v>8741</v>
      </c>
      <c r="C4116" s="2" t="s">
        <v>26</v>
      </c>
      <c r="D4116" s="2" t="s">
        <v>18</v>
      </c>
      <c r="E4116" s="5" t="s">
        <v>369</v>
      </c>
      <c r="F4116" s="3" t="s">
        <v>370</v>
      </c>
      <c r="G4116" s="3" t="s">
        <v>21</v>
      </c>
      <c r="H4116" s="2" t="s">
        <v>22</v>
      </c>
      <c r="I4116" s="2" t="s">
        <v>8742</v>
      </c>
      <c r="J4116" s="3" t="str">
        <f>HYPERLINK("https://www.boe.es/gazeta/dias/1833/07/27/pdfs/GMD-1833-91.pdf#page=4","Abrir facsímil")</f>
        <v>Abrir facsímil</v>
      </c>
      <c r="K4116" s="3" t="s">
        <v>24</v>
      </c>
    </row>
    <row r="4117" spans="1:11" ht="42" customHeight="1">
      <c r="A4117" s="2" t="s">
        <v>8741</v>
      </c>
      <c r="B4117" s="2" t="s">
        <v>8741</v>
      </c>
      <c r="C4117" s="2" t="s">
        <v>26</v>
      </c>
      <c r="D4117" s="2" t="s">
        <v>18</v>
      </c>
      <c r="E4117" s="5" t="s">
        <v>1165</v>
      </c>
      <c r="F4117" s="3" t="s">
        <v>1166</v>
      </c>
      <c r="G4117" s="3" t="s">
        <v>127</v>
      </c>
      <c r="H4117" s="2" t="s">
        <v>22</v>
      </c>
      <c r="I4117" s="2" t="s">
        <v>8743</v>
      </c>
      <c r="J4117" s="3" t="str">
        <f>HYPERLINK("https://www.boe.es/gazeta/dias/1833/09/12/pdfs/GMD-1833-111.pdf#page=5","Abrir facsímil")</f>
        <v>Abrir facsímil</v>
      </c>
      <c r="K4117" s="3" t="s">
        <v>24</v>
      </c>
    </row>
    <row r="4118" spans="1:11" ht="42" customHeight="1">
      <c r="A4118" s="2" t="s">
        <v>8744</v>
      </c>
      <c r="B4118" s="2" t="s">
        <v>8744</v>
      </c>
      <c r="C4118" s="2" t="s">
        <v>26</v>
      </c>
      <c r="D4118" s="2" t="s">
        <v>18</v>
      </c>
      <c r="E4118" s="5" t="s">
        <v>98</v>
      </c>
      <c r="F4118" s="3" t="s">
        <v>99</v>
      </c>
      <c r="G4118" s="3" t="s">
        <v>21</v>
      </c>
      <c r="H4118" s="2" t="s">
        <v>22</v>
      </c>
      <c r="I4118" s="2" t="s">
        <v>8745</v>
      </c>
      <c r="J4118" s="3" t="str">
        <f>HYPERLINK("https://www.boe.es/gazeta/dias/1833/07/04/pdfs/GMD-1833-81.pdf#page=4","Abrir facsímil")</f>
        <v>Abrir facsímil</v>
      </c>
      <c r="K4118" s="3" t="s">
        <v>24</v>
      </c>
    </row>
    <row r="4119" spans="1:11" ht="42" customHeight="1">
      <c r="A4119" s="2" t="s">
        <v>8746</v>
      </c>
      <c r="B4119" s="2" t="s">
        <v>8746</v>
      </c>
      <c r="C4119" s="2" t="s">
        <v>26</v>
      </c>
      <c r="D4119" s="2" t="s">
        <v>18</v>
      </c>
      <c r="E4119" s="5" t="s">
        <v>587</v>
      </c>
      <c r="F4119" s="3" t="s">
        <v>588</v>
      </c>
      <c r="G4119" s="3" t="s">
        <v>89</v>
      </c>
      <c r="H4119" s="2" t="s">
        <v>22</v>
      </c>
      <c r="I4119" s="2" t="s">
        <v>8747</v>
      </c>
      <c r="J4119" s="3" t="str">
        <f>HYPERLINK("https://www.boe.es/gazeta/dias/1833/09/03/pdfs/GMD-1833-107.pdf#page=3","Abrir facsímil")</f>
        <v>Abrir facsímil</v>
      </c>
      <c r="K4119" s="3" t="s">
        <v>24</v>
      </c>
    </row>
    <row r="4120" spans="1:11" ht="42" customHeight="1">
      <c r="A4120" s="2" t="s">
        <v>8748</v>
      </c>
      <c r="B4120" s="2" t="s">
        <v>8749</v>
      </c>
      <c r="C4120" s="2" t="s">
        <v>33</v>
      </c>
      <c r="D4120" s="2" t="s">
        <v>34</v>
      </c>
      <c r="E4120" s="5" t="s">
        <v>1288</v>
      </c>
      <c r="F4120" s="3" t="s">
        <v>1289</v>
      </c>
      <c r="G4120" s="3" t="s">
        <v>21</v>
      </c>
      <c r="H4120" s="2" t="s">
        <v>22</v>
      </c>
      <c r="I4120" s="2" t="s">
        <v>8750</v>
      </c>
      <c r="J4120" s="3" t="str">
        <f>HYPERLINK("https://www.boe.es/gazeta/dias/1833/09/19/pdfs/GMD-1833-114.pdf#page=4","Abrir facsímil")</f>
        <v>Abrir facsímil</v>
      </c>
      <c r="K4120" s="3" t="s">
        <v>24</v>
      </c>
    </row>
    <row r="4121" spans="1:11" ht="42" customHeight="1">
      <c r="A4121" s="2" t="s">
        <v>8751</v>
      </c>
      <c r="B4121" s="2" t="s">
        <v>8751</v>
      </c>
      <c r="C4121" s="2" t="s">
        <v>33</v>
      </c>
      <c r="D4121" s="2" t="s">
        <v>34</v>
      </c>
      <c r="E4121" s="5" t="s">
        <v>990</v>
      </c>
      <c r="F4121" s="3" t="s">
        <v>991</v>
      </c>
      <c r="G4121" s="3" t="s">
        <v>127</v>
      </c>
      <c r="H4121" s="2" t="s">
        <v>22</v>
      </c>
      <c r="I4121" s="2" t="s">
        <v>8752</v>
      </c>
      <c r="J4121" s="3" t="str">
        <f>HYPERLINK("https://www.boe.es/gazeta/dias/1833/05/02/pdfs/GMD-1833-54.pdf#page=5","Abrir facsímil")</f>
        <v>Abrir facsímil</v>
      </c>
      <c r="K4121" s="3" t="s">
        <v>24</v>
      </c>
    </row>
    <row r="4122" spans="1:11" ht="42" customHeight="1">
      <c r="A4122" s="2" t="s">
        <v>8751</v>
      </c>
      <c r="B4122" s="2" t="s">
        <v>8751</v>
      </c>
      <c r="C4122" s="2" t="s">
        <v>17</v>
      </c>
      <c r="D4122" s="2" t="s">
        <v>18</v>
      </c>
      <c r="E4122" s="5" t="s">
        <v>990</v>
      </c>
      <c r="F4122" s="3" t="s">
        <v>991</v>
      </c>
      <c r="G4122" s="3" t="s">
        <v>45</v>
      </c>
      <c r="H4122" s="2" t="s">
        <v>22</v>
      </c>
      <c r="I4122" s="2" t="s">
        <v>8753</v>
      </c>
      <c r="J4122" s="3" t="str">
        <f>HYPERLINK("https://www.boe.es/gazeta/dias/1833/05/02/pdfs/GMD-1833-54.pdf#page=6","Abrir facsímil")</f>
        <v>Abrir facsímil</v>
      </c>
      <c r="K4122" s="3" t="s">
        <v>24</v>
      </c>
    </row>
    <row r="4123" spans="1:11" ht="42" customHeight="1">
      <c r="A4123" s="2" t="s">
        <v>8754</v>
      </c>
      <c r="B4123" s="2" t="s">
        <v>8755</v>
      </c>
      <c r="C4123" s="2" t="s">
        <v>33</v>
      </c>
      <c r="D4123" s="2" t="s">
        <v>34</v>
      </c>
      <c r="E4123" s="5" t="s">
        <v>990</v>
      </c>
      <c r="F4123" s="3" t="s">
        <v>991</v>
      </c>
      <c r="G4123" s="3" t="s">
        <v>127</v>
      </c>
      <c r="H4123" s="2" t="s">
        <v>22</v>
      </c>
      <c r="I4123" s="2" t="s">
        <v>8756</v>
      </c>
      <c r="J4123" s="3" t="str">
        <f>HYPERLINK("https://www.boe.es/gazeta/dias/1833/05/02/pdfs/GMD-1833-54.pdf#page=5","Abrir facsímil")</f>
        <v>Abrir facsímil</v>
      </c>
      <c r="K4123" s="3" t="s">
        <v>24</v>
      </c>
    </row>
    <row r="4124" spans="1:11" ht="42" customHeight="1">
      <c r="A4124" s="2" t="s">
        <v>8757</v>
      </c>
      <c r="B4124" s="2" t="s">
        <v>8757</v>
      </c>
      <c r="C4124" s="2" t="s">
        <v>17</v>
      </c>
      <c r="D4124" s="2" t="s">
        <v>18</v>
      </c>
      <c r="E4124" s="5" t="s">
        <v>566</v>
      </c>
      <c r="F4124" s="3" t="s">
        <v>567</v>
      </c>
      <c r="G4124" s="3" t="s">
        <v>37</v>
      </c>
      <c r="H4124" s="2" t="s">
        <v>22</v>
      </c>
      <c r="I4124" s="2" t="s">
        <v>8758</v>
      </c>
      <c r="J4124" s="3" t="str">
        <f>HYPERLINK("https://www.boe.es/gazeta/dias/1833/07/30/pdfs/GMD-1833-92.pdf#page=2","Abrir facsímil")</f>
        <v>Abrir facsímil</v>
      </c>
      <c r="K4124" s="3" t="s">
        <v>24</v>
      </c>
    </row>
    <row r="4125" spans="1:11" ht="42" customHeight="1">
      <c r="A4125" s="2" t="s">
        <v>8759</v>
      </c>
      <c r="B4125" s="2" t="s">
        <v>8759</v>
      </c>
      <c r="C4125" s="2" t="s">
        <v>49</v>
      </c>
      <c r="D4125" s="2" t="s">
        <v>50</v>
      </c>
      <c r="E4125" s="5" t="s">
        <v>114</v>
      </c>
      <c r="F4125" s="3" t="s">
        <v>115</v>
      </c>
      <c r="G4125" s="3" t="s">
        <v>89</v>
      </c>
      <c r="H4125" s="2" t="s">
        <v>22</v>
      </c>
      <c r="I4125" s="2" t="s">
        <v>8760</v>
      </c>
      <c r="J4125" s="3" t="str">
        <f>HYPERLINK("https://www.boe.es/gazeta/dias/1833/08/20/pdfs/GMD-1833-101.pdf#page=3","Abrir facsímil")</f>
        <v>Abrir facsímil</v>
      </c>
      <c r="K4125" s="3" t="s">
        <v>24</v>
      </c>
    </row>
    <row r="4126" spans="1:11" ht="42" customHeight="1">
      <c r="A4126" s="2" t="s">
        <v>8761</v>
      </c>
      <c r="B4126" s="2" t="s">
        <v>8762</v>
      </c>
      <c r="C4126" s="2" t="s">
        <v>26</v>
      </c>
      <c r="D4126" s="2" t="s">
        <v>18</v>
      </c>
      <c r="E4126" s="5" t="s">
        <v>150</v>
      </c>
      <c r="F4126" s="3" t="s">
        <v>151</v>
      </c>
      <c r="G4126" s="3" t="s">
        <v>56</v>
      </c>
      <c r="H4126" s="2" t="s">
        <v>22</v>
      </c>
      <c r="I4126" s="2" t="s">
        <v>8763</v>
      </c>
      <c r="J4126" s="3" t="str">
        <f>HYPERLINK("https://www.boe.es/gazeta/dias/1833/10/24/pdfs/GMD-1833-131.pdf#page=1","Abrir facsímil")</f>
        <v>Abrir facsímil</v>
      </c>
      <c r="K4126" s="3" t="s">
        <v>24</v>
      </c>
    </row>
    <row r="4127" spans="1:11" ht="42" customHeight="1">
      <c r="A4127" s="2" t="s">
        <v>8764</v>
      </c>
      <c r="B4127" s="2" t="s">
        <v>8764</v>
      </c>
      <c r="C4127" s="2" t="s">
        <v>207</v>
      </c>
      <c r="D4127" s="2" t="s">
        <v>18</v>
      </c>
      <c r="E4127" s="5" t="s">
        <v>72</v>
      </c>
      <c r="F4127" s="3" t="s">
        <v>73</v>
      </c>
      <c r="G4127" s="3" t="s">
        <v>74</v>
      </c>
      <c r="H4127" s="2" t="s">
        <v>22</v>
      </c>
      <c r="I4127" s="2" t="s">
        <v>8765</v>
      </c>
      <c r="J4127" s="3" t="str">
        <f>HYPERLINK("https://www.boe.es/gazeta/dias/1833/11/26/pdfs/GMD-1833-150.pdf#page=4","Abrir facsímil")</f>
        <v>Abrir facsímil</v>
      </c>
      <c r="K4127" s="3" t="s">
        <v>24</v>
      </c>
    </row>
    <row r="4128" spans="1:11" ht="42" customHeight="1">
      <c r="A4128" s="2" t="s">
        <v>8766</v>
      </c>
      <c r="B4128" s="2" t="s">
        <v>8766</v>
      </c>
      <c r="C4128" s="2" t="s">
        <v>207</v>
      </c>
      <c r="D4128" s="2" t="s">
        <v>18</v>
      </c>
      <c r="E4128" s="5" t="s">
        <v>227</v>
      </c>
      <c r="F4128" s="3" t="s">
        <v>228</v>
      </c>
      <c r="G4128" s="3" t="s">
        <v>21</v>
      </c>
      <c r="H4128" s="2" t="s">
        <v>22</v>
      </c>
      <c r="I4128" s="2" t="s">
        <v>8767</v>
      </c>
      <c r="J4128" s="3" t="str">
        <f>HYPERLINK("https://www.boe.es/gazeta/dias/1833/08/08/pdfs/GMD-1833-96.pdf#page=4","Abrir facsímil")</f>
        <v>Abrir facsímil</v>
      </c>
      <c r="K4128" s="3" t="s">
        <v>24</v>
      </c>
    </row>
    <row r="4129" spans="1:11" ht="42" customHeight="1">
      <c r="A4129" s="2" t="s">
        <v>8768</v>
      </c>
      <c r="B4129" s="2" t="s">
        <v>8769</v>
      </c>
      <c r="C4129" s="2" t="s">
        <v>33</v>
      </c>
      <c r="D4129" s="2" t="s">
        <v>34</v>
      </c>
      <c r="E4129" s="5" t="s">
        <v>854</v>
      </c>
      <c r="F4129" s="3" t="s">
        <v>855</v>
      </c>
      <c r="G4129" s="3" t="s">
        <v>21</v>
      </c>
      <c r="H4129" s="2" t="s">
        <v>22</v>
      </c>
      <c r="I4129" s="2" t="s">
        <v>8770</v>
      </c>
      <c r="J4129" s="3" t="str">
        <f>HYPERLINK("https://www.boe.es/gazeta/dias/1833/04/13/pdfs/GMD-1833-46.pdf#page=4","Abrir facsímil")</f>
        <v>Abrir facsímil</v>
      </c>
      <c r="K4129" s="3" t="s">
        <v>24</v>
      </c>
    </row>
    <row r="4130" spans="1:11" ht="42" customHeight="1">
      <c r="A4130" s="2" t="s">
        <v>8771</v>
      </c>
      <c r="B4130" s="2" t="s">
        <v>8771</v>
      </c>
      <c r="C4130" s="2" t="s">
        <v>26</v>
      </c>
      <c r="D4130" s="2" t="s">
        <v>18</v>
      </c>
      <c r="E4130" s="5" t="s">
        <v>155</v>
      </c>
      <c r="F4130" s="3" t="s">
        <v>156</v>
      </c>
      <c r="G4130" s="3" t="s">
        <v>37</v>
      </c>
      <c r="H4130" s="2" t="s">
        <v>22</v>
      </c>
      <c r="I4130" s="2" t="s">
        <v>8772</v>
      </c>
      <c r="J4130" s="3" t="str">
        <f>HYPERLINK("https://www.boe.es/gazeta/dias/1833/08/01/pdfs/GMD-1833-93.pdf#page=2","Abrir facsímil")</f>
        <v>Abrir facsímil</v>
      </c>
      <c r="K4130" s="3" t="s">
        <v>24</v>
      </c>
    </row>
    <row r="4131" spans="1:11" ht="42" customHeight="1">
      <c r="A4131" s="2" t="s">
        <v>8773</v>
      </c>
      <c r="B4131" s="2" t="s">
        <v>8773</v>
      </c>
      <c r="C4131" s="2" t="s">
        <v>17</v>
      </c>
      <c r="D4131" s="2" t="s">
        <v>18</v>
      </c>
      <c r="E4131" s="5" t="s">
        <v>623</v>
      </c>
      <c r="F4131" s="3" t="s">
        <v>624</v>
      </c>
      <c r="G4131" s="3" t="s">
        <v>127</v>
      </c>
      <c r="H4131" s="2" t="s">
        <v>22</v>
      </c>
      <c r="I4131" s="2" t="s">
        <v>8774</v>
      </c>
      <c r="J4131" s="3" t="str">
        <f>HYPERLINK("https://www.boe.es/gazeta/dias/1833/09/17/pdfs/GMD-1833-113.pdf#page=5","Abrir facsímil")</f>
        <v>Abrir facsímil</v>
      </c>
      <c r="K4131" s="3" t="s">
        <v>24</v>
      </c>
    </row>
    <row r="4132" spans="1:11" ht="42" customHeight="1">
      <c r="A4132" s="2" t="s">
        <v>8775</v>
      </c>
      <c r="B4132" s="2" t="s">
        <v>8775</v>
      </c>
      <c r="C4132" s="2" t="s">
        <v>26</v>
      </c>
      <c r="D4132" s="2" t="s">
        <v>18</v>
      </c>
      <c r="E4132" s="5" t="s">
        <v>338</v>
      </c>
      <c r="F4132" s="3" t="s">
        <v>339</v>
      </c>
      <c r="G4132" s="3" t="s">
        <v>21</v>
      </c>
      <c r="H4132" s="2" t="s">
        <v>22</v>
      </c>
      <c r="I4132" s="2" t="s">
        <v>8776</v>
      </c>
      <c r="J4132" s="3" t="str">
        <f>HYPERLINK("https://www.boe.es/gazeta/dias/1833/12/31/pdfs/GMD-1833-167.pdf#page=4","Abrir facsímil")</f>
        <v>Abrir facsímil</v>
      </c>
      <c r="K4132" s="3" t="s">
        <v>24</v>
      </c>
    </row>
    <row r="4133" spans="1:11" ht="42" customHeight="1">
      <c r="A4133" s="2" t="s">
        <v>8777</v>
      </c>
      <c r="B4133" s="2" t="s">
        <v>8777</v>
      </c>
      <c r="C4133" s="2" t="s">
        <v>49</v>
      </c>
      <c r="D4133" s="2" t="s">
        <v>50</v>
      </c>
      <c r="E4133" s="5" t="s">
        <v>1882</v>
      </c>
      <c r="F4133" s="3" t="s">
        <v>1883</v>
      </c>
      <c r="G4133" s="3" t="s">
        <v>37</v>
      </c>
      <c r="H4133" s="2" t="s">
        <v>22</v>
      </c>
      <c r="I4133" s="2" t="s">
        <v>8778</v>
      </c>
      <c r="J4133" s="3" t="str">
        <f>HYPERLINK("https://www.boe.es/gazeta/dias/1833/04/16/pdfs/GMD-1833-47.pdf#page=2","Abrir facsímil")</f>
        <v>Abrir facsímil</v>
      </c>
      <c r="K4133" s="3" t="s">
        <v>24</v>
      </c>
    </row>
    <row r="4134" spans="1:11" ht="42" customHeight="1">
      <c r="A4134" s="2" t="s">
        <v>8779</v>
      </c>
      <c r="B4134" s="2" t="s">
        <v>8779</v>
      </c>
      <c r="C4134" s="2" t="s">
        <v>26</v>
      </c>
      <c r="D4134" s="2" t="s">
        <v>18</v>
      </c>
      <c r="E4134" s="5" t="s">
        <v>1824</v>
      </c>
      <c r="F4134" s="3" t="s">
        <v>1825</v>
      </c>
      <c r="G4134" s="3" t="s">
        <v>2139</v>
      </c>
      <c r="H4134" s="2" t="s">
        <v>22</v>
      </c>
      <c r="I4134" s="2" t="s">
        <v>8780</v>
      </c>
      <c r="J4134" s="3" t="str">
        <f>HYPERLINK("https://www.boe.es/gazeta/dias/1833/04/18/pdfs/GMD-1833-48.pdf#page=4","Abrir facsímil")</f>
        <v>Abrir facsímil</v>
      </c>
      <c r="K4134" s="3" t="s">
        <v>24</v>
      </c>
    </row>
    <row r="4135" spans="1:11" ht="42" customHeight="1">
      <c r="A4135" s="2" t="s">
        <v>8781</v>
      </c>
      <c r="B4135" s="2" t="s">
        <v>8782</v>
      </c>
      <c r="C4135" s="2" t="s">
        <v>26</v>
      </c>
      <c r="D4135" s="2" t="s">
        <v>18</v>
      </c>
      <c r="E4135" s="5" t="s">
        <v>466</v>
      </c>
      <c r="F4135" s="3" t="s">
        <v>467</v>
      </c>
      <c r="G4135" s="3" t="s">
        <v>37</v>
      </c>
      <c r="H4135" s="2" t="s">
        <v>22</v>
      </c>
      <c r="I4135" s="2" t="s">
        <v>8783</v>
      </c>
      <c r="J4135" s="3" t="str">
        <f>HYPERLINK("https://www.boe.es/gazeta/dias/1833/10/22/pdfs/GMD-1833-130.pdf#page=2","Abrir facsímil")</f>
        <v>Abrir facsímil</v>
      </c>
      <c r="K4135" s="3" t="s">
        <v>24</v>
      </c>
    </row>
    <row r="4136" spans="1:11" ht="42" customHeight="1">
      <c r="A4136" s="2" t="s">
        <v>8784</v>
      </c>
      <c r="B4136" s="2" t="s">
        <v>8785</v>
      </c>
      <c r="C4136" s="2" t="s">
        <v>26</v>
      </c>
      <c r="D4136" s="2" t="s">
        <v>18</v>
      </c>
      <c r="E4136" s="5" t="s">
        <v>159</v>
      </c>
      <c r="F4136" s="3" t="s">
        <v>160</v>
      </c>
      <c r="G4136" s="3" t="s">
        <v>175</v>
      </c>
      <c r="H4136" s="2" t="s">
        <v>22</v>
      </c>
      <c r="I4136" s="2" t="s">
        <v>8786</v>
      </c>
      <c r="J4136" s="3" t="str">
        <f>HYPERLINK("https://www.boe.es/gazeta/dias/1833/09/24/pdfs/GMD-1833-116.pdf#page=7","Abrir facsímil")</f>
        <v>Abrir facsímil</v>
      </c>
      <c r="K4136" s="3" t="s">
        <v>24</v>
      </c>
    </row>
    <row r="4137" spans="1:11" ht="42" customHeight="1">
      <c r="A4137" s="2" t="s">
        <v>8787</v>
      </c>
      <c r="B4137" s="2" t="s">
        <v>8788</v>
      </c>
      <c r="C4137" s="2" t="s">
        <v>49</v>
      </c>
      <c r="D4137" s="2" t="s">
        <v>50</v>
      </c>
      <c r="E4137" s="5" t="s">
        <v>298</v>
      </c>
      <c r="F4137" s="3" t="s">
        <v>299</v>
      </c>
      <c r="G4137" s="3" t="s">
        <v>3441</v>
      </c>
      <c r="H4137" s="2" t="s">
        <v>22</v>
      </c>
      <c r="I4137" s="2" t="s">
        <v>8789</v>
      </c>
      <c r="J4137" s="3" t="str">
        <f>HYPERLINK("https://www.boe.es/gazeta/dias/1833/12/26/pdfs/GMD-1833-165.pdf#page=1","Abrir facsímil")</f>
        <v>Abrir facsímil</v>
      </c>
      <c r="K4137" s="3" t="s">
        <v>24</v>
      </c>
    </row>
    <row r="4138" spans="1:11" ht="42" customHeight="1">
      <c r="A4138" s="2" t="s">
        <v>8790</v>
      </c>
      <c r="B4138" s="2" t="s">
        <v>8791</v>
      </c>
      <c r="C4138" s="2" t="s">
        <v>33</v>
      </c>
      <c r="D4138" s="2" t="s">
        <v>34</v>
      </c>
      <c r="E4138" s="5" t="s">
        <v>35</v>
      </c>
      <c r="F4138" s="3" t="s">
        <v>36</v>
      </c>
      <c r="G4138" s="3" t="s">
        <v>89</v>
      </c>
      <c r="H4138" s="2" t="s">
        <v>22</v>
      </c>
      <c r="I4138" s="2" t="s">
        <v>8792</v>
      </c>
      <c r="J4138" s="3" t="str">
        <f>HYPERLINK("https://www.boe.es/gazeta/dias/1833/02/28/pdfs/GMD-1833-26.pdf#page=3","Abrir facsímil")</f>
        <v>Abrir facsímil</v>
      </c>
      <c r="K4138" s="3" t="s">
        <v>24</v>
      </c>
    </row>
    <row r="4139" spans="1:11" ht="42" customHeight="1">
      <c r="A4139" s="2" t="s">
        <v>8793</v>
      </c>
      <c r="B4139" s="2" t="s">
        <v>8793</v>
      </c>
      <c r="C4139" s="2" t="s">
        <v>33</v>
      </c>
      <c r="D4139" s="2" t="s">
        <v>34</v>
      </c>
      <c r="E4139" s="5" t="s">
        <v>98</v>
      </c>
      <c r="F4139" s="3" t="s">
        <v>99</v>
      </c>
      <c r="G4139" s="3" t="s">
        <v>37</v>
      </c>
      <c r="H4139" s="2" t="s">
        <v>22</v>
      </c>
      <c r="I4139" s="2" t="s">
        <v>8794</v>
      </c>
      <c r="J4139" s="3" t="str">
        <f>HYPERLINK("https://www.boe.es/gazeta/dias/1833/07/04/pdfs/GMD-1833-81.pdf#page=2","Abrir facsímil")</f>
        <v>Abrir facsímil</v>
      </c>
      <c r="K4139" s="3" t="s">
        <v>24</v>
      </c>
    </row>
    <row r="4140" spans="1:11" ht="42" customHeight="1">
      <c r="A4140" s="2" t="s">
        <v>8795</v>
      </c>
      <c r="B4140" s="2" t="s">
        <v>8796</v>
      </c>
      <c r="C4140" s="2" t="s">
        <v>33</v>
      </c>
      <c r="D4140" s="2" t="s">
        <v>34</v>
      </c>
      <c r="E4140" s="5" t="s">
        <v>54</v>
      </c>
      <c r="F4140" s="3" t="s">
        <v>55</v>
      </c>
      <c r="G4140" s="3" t="s">
        <v>1708</v>
      </c>
      <c r="H4140" s="2" t="s">
        <v>22</v>
      </c>
      <c r="I4140" s="2" t="s">
        <v>8797</v>
      </c>
      <c r="J4140" s="3" t="str">
        <f>HYPERLINK("https://www.boe.es/gazeta/dias/1833/05/11/pdfs/GMD-1833-58.pdf#page=4","Abrir facsímil")</f>
        <v>Abrir facsímil</v>
      </c>
      <c r="K4140" s="3" t="s">
        <v>24</v>
      </c>
    </row>
    <row r="4141" spans="1:11" ht="42" customHeight="1">
      <c r="A4141" s="2" t="s">
        <v>8798</v>
      </c>
      <c r="B4141" s="2" t="s">
        <v>8799</v>
      </c>
      <c r="C4141" s="2" t="s">
        <v>33</v>
      </c>
      <c r="D4141" s="2" t="s">
        <v>34</v>
      </c>
      <c r="E4141" s="5" t="s">
        <v>272</v>
      </c>
      <c r="F4141" s="3" t="s">
        <v>273</v>
      </c>
      <c r="G4141" s="3" t="s">
        <v>127</v>
      </c>
      <c r="H4141" s="2" t="s">
        <v>38</v>
      </c>
      <c r="I4141" s="2" t="s">
        <v>8800</v>
      </c>
      <c r="J4141" s="3" t="str">
        <f>HYPERLINK("https://www.boe.es/gazeta/dias/1833/11/19/pdfs/GMD-1833-144.pdf#page=5","Abrir facsímil")</f>
        <v>Abrir facsímil</v>
      </c>
      <c r="K4141" s="3" t="s">
        <v>40</v>
      </c>
    </row>
    <row r="4142" spans="1:11" ht="42" customHeight="1">
      <c r="A4142" s="2" t="s">
        <v>8801</v>
      </c>
      <c r="B4142" s="2" t="s">
        <v>8801</v>
      </c>
      <c r="C4142" s="2" t="s">
        <v>131</v>
      </c>
      <c r="D4142" s="2" t="s">
        <v>18</v>
      </c>
      <c r="E4142" s="5" t="s">
        <v>1138</v>
      </c>
      <c r="F4142" s="3" t="s">
        <v>1139</v>
      </c>
      <c r="G4142" s="3" t="s">
        <v>127</v>
      </c>
      <c r="H4142" s="2" t="s">
        <v>22</v>
      </c>
      <c r="I4142" s="2" t="s">
        <v>8802</v>
      </c>
      <c r="J4142" s="3" t="str">
        <f>HYPERLINK("https://www.boe.es/gazeta/dias/1833/10/26/pdfs/GMD-1833-132.pdf#page=5","Abrir facsímil")</f>
        <v>Abrir facsímil</v>
      </c>
      <c r="K4142" s="3" t="s">
        <v>24</v>
      </c>
    </row>
    <row r="4143" spans="1:11" ht="42" customHeight="1">
      <c r="A4143" s="2" t="s">
        <v>8803</v>
      </c>
      <c r="B4143" s="2" t="s">
        <v>8804</v>
      </c>
      <c r="C4143" s="2" t="s">
        <v>207</v>
      </c>
      <c r="D4143" s="2" t="s">
        <v>18</v>
      </c>
      <c r="E4143" s="5" t="s">
        <v>466</v>
      </c>
      <c r="F4143" s="3" t="s">
        <v>467</v>
      </c>
      <c r="G4143" s="3" t="s">
        <v>45</v>
      </c>
      <c r="H4143" s="2" t="s">
        <v>22</v>
      </c>
      <c r="I4143" s="2" t="s">
        <v>8805</v>
      </c>
      <c r="J4143" s="3" t="str">
        <f>HYPERLINK("https://www.boe.es/gazeta/dias/1833/10/22/pdfs/GMD-1833-130.pdf#page=6","Abrir facsímil")</f>
        <v>Abrir facsímil</v>
      </c>
      <c r="K4143" s="3" t="s">
        <v>24</v>
      </c>
    </row>
    <row r="4144" spans="1:11" ht="42" customHeight="1">
      <c r="A4144" s="2" t="s">
        <v>8806</v>
      </c>
      <c r="B4144" s="2" t="s">
        <v>8807</v>
      </c>
      <c r="C4144" s="2" t="s">
        <v>33</v>
      </c>
      <c r="D4144" s="2" t="s">
        <v>34</v>
      </c>
      <c r="E4144" s="5" t="s">
        <v>125</v>
      </c>
      <c r="F4144" s="3" t="s">
        <v>126</v>
      </c>
      <c r="G4144" s="3" t="s">
        <v>127</v>
      </c>
      <c r="H4144" s="2" t="s">
        <v>22</v>
      </c>
      <c r="I4144" s="2" t="s">
        <v>8808</v>
      </c>
      <c r="J4144" s="3" t="str">
        <f>HYPERLINK("https://www.boe.es/gazeta/dias/1833/08/29/pdfs/GMD-1833-105.pdf#page=5","Abrir facsímil")</f>
        <v>Abrir facsímil</v>
      </c>
      <c r="K4144" s="3" t="s">
        <v>24</v>
      </c>
    </row>
    <row r="4145" spans="1:11" ht="42" customHeight="1">
      <c r="A4145" s="2" t="s">
        <v>8809</v>
      </c>
      <c r="B4145" s="2" t="s">
        <v>8810</v>
      </c>
      <c r="C4145" s="2" t="s">
        <v>49</v>
      </c>
      <c r="D4145" s="2" t="s">
        <v>50</v>
      </c>
      <c r="E4145" s="5" t="s">
        <v>364</v>
      </c>
      <c r="F4145" s="3" t="s">
        <v>365</v>
      </c>
      <c r="G4145" s="3" t="s">
        <v>2634</v>
      </c>
      <c r="H4145" s="2" t="s">
        <v>22</v>
      </c>
      <c r="I4145" s="2" t="s">
        <v>8811</v>
      </c>
      <c r="J4145" s="3" t="str">
        <f>HYPERLINK("https://www.boe.es/gazeta/dias/1833/11/07/pdfs/GMD-1833-139.pdf#page=5","Abrir facsímil")</f>
        <v>Abrir facsímil</v>
      </c>
      <c r="K4145" s="3" t="s">
        <v>24</v>
      </c>
    </row>
    <row r="4146" spans="1:11" ht="42" customHeight="1">
      <c r="A4146" s="2" t="s">
        <v>8812</v>
      </c>
      <c r="B4146" s="2" t="s">
        <v>8812</v>
      </c>
      <c r="C4146" s="2" t="s">
        <v>49</v>
      </c>
      <c r="D4146" s="2" t="s">
        <v>50</v>
      </c>
      <c r="E4146" s="5" t="s">
        <v>213</v>
      </c>
      <c r="F4146" s="3" t="s">
        <v>214</v>
      </c>
      <c r="G4146" s="3" t="s">
        <v>56</v>
      </c>
      <c r="H4146" s="2" t="s">
        <v>22</v>
      </c>
      <c r="I4146" s="2" t="s">
        <v>8813</v>
      </c>
      <c r="J4146" s="3" t="str">
        <f>HYPERLINK("https://www.boe.es/gazeta/dias/1833/08/17/pdfs/GMD-1833-100.pdf#page=1","Abrir facsímil")</f>
        <v>Abrir facsímil</v>
      </c>
      <c r="K4146" s="3" t="s">
        <v>24</v>
      </c>
    </row>
    <row r="4147" spans="1:11" ht="42" customHeight="1">
      <c r="A4147" s="2" t="s">
        <v>8814</v>
      </c>
      <c r="B4147" s="2" t="s">
        <v>8814</v>
      </c>
      <c r="C4147" s="2" t="s">
        <v>33</v>
      </c>
      <c r="D4147" s="2" t="s">
        <v>34</v>
      </c>
      <c r="E4147" s="5" t="s">
        <v>531</v>
      </c>
      <c r="F4147" s="3" t="s">
        <v>532</v>
      </c>
      <c r="G4147" s="3" t="s">
        <v>37</v>
      </c>
      <c r="H4147" s="2" t="s">
        <v>22</v>
      </c>
      <c r="I4147" s="2" t="s">
        <v>8815</v>
      </c>
      <c r="J4147" s="3" t="str">
        <f>HYPERLINK("https://www.boe.es/gazeta/dias/1833/05/09/pdfs/GMD-1833-57.pdf#page=2","Abrir facsímil")</f>
        <v>Abrir facsímil</v>
      </c>
      <c r="K4147" s="3" t="s">
        <v>24</v>
      </c>
    </row>
    <row r="4148" spans="1:11" ht="42" customHeight="1">
      <c r="A4148" s="2" t="s">
        <v>8816</v>
      </c>
      <c r="B4148" s="2" t="s">
        <v>8817</v>
      </c>
      <c r="C4148" s="2" t="s">
        <v>122</v>
      </c>
      <c r="D4148" s="2" t="s">
        <v>18</v>
      </c>
      <c r="E4148" s="5" t="s">
        <v>54</v>
      </c>
      <c r="F4148" s="3" t="s">
        <v>55</v>
      </c>
      <c r="G4148" s="3" t="s">
        <v>56</v>
      </c>
      <c r="H4148" s="2" t="s">
        <v>22</v>
      </c>
      <c r="I4148" s="2" t="s">
        <v>8818</v>
      </c>
      <c r="J4148" s="3" t="str">
        <f>HYPERLINK("https://www.boe.es/gazeta/dias/1833/05/11/pdfs/GMD-1833-58.pdf#page=1","Abrir facsímil")</f>
        <v>Abrir facsímil</v>
      </c>
      <c r="K4148" s="3" t="s">
        <v>24</v>
      </c>
    </row>
    <row r="4149" spans="1:11" ht="42" customHeight="1">
      <c r="A4149" s="2" t="s">
        <v>8819</v>
      </c>
      <c r="B4149" s="2" t="s">
        <v>8820</v>
      </c>
      <c r="C4149" s="2" t="s">
        <v>26</v>
      </c>
      <c r="D4149" s="2" t="s">
        <v>18</v>
      </c>
      <c r="E4149" s="5" t="s">
        <v>159</v>
      </c>
      <c r="F4149" s="3" t="s">
        <v>160</v>
      </c>
      <c r="G4149" s="3" t="s">
        <v>175</v>
      </c>
      <c r="H4149" s="2" t="s">
        <v>22</v>
      </c>
      <c r="I4149" s="2" t="s">
        <v>8821</v>
      </c>
      <c r="J4149" s="3" t="str">
        <f>HYPERLINK("https://www.boe.es/gazeta/dias/1833/09/24/pdfs/GMD-1833-116.pdf#page=7","Abrir facsímil")</f>
        <v>Abrir facsímil</v>
      </c>
      <c r="K4149" s="3" t="s">
        <v>24</v>
      </c>
    </row>
    <row r="4150" spans="1:11" ht="42" customHeight="1">
      <c r="A4150" s="2" t="s">
        <v>8822</v>
      </c>
      <c r="B4150" s="2" t="s">
        <v>8823</v>
      </c>
      <c r="C4150" s="2" t="s">
        <v>33</v>
      </c>
      <c r="D4150" s="2" t="s">
        <v>34</v>
      </c>
      <c r="E4150" s="5" t="s">
        <v>485</v>
      </c>
      <c r="F4150" s="3" t="s">
        <v>486</v>
      </c>
      <c r="G4150" s="3" t="s">
        <v>45</v>
      </c>
      <c r="H4150" s="2" t="s">
        <v>22</v>
      </c>
      <c r="I4150" s="2" t="s">
        <v>8824</v>
      </c>
      <c r="J4150" s="3" t="str">
        <f>HYPERLINK("https://www.boe.es/gazeta/dias/1833/12/19/pdfs/GMD-1833-162.pdf#page=6","Abrir facsímil")</f>
        <v>Abrir facsímil</v>
      </c>
      <c r="K4150" s="3" t="s">
        <v>24</v>
      </c>
    </row>
    <row r="4151" spans="1:11" ht="42" customHeight="1">
      <c r="A4151" s="2" t="s">
        <v>8825</v>
      </c>
      <c r="B4151" s="2" t="s">
        <v>8826</v>
      </c>
      <c r="C4151" s="2" t="s">
        <v>33</v>
      </c>
      <c r="D4151" s="2" t="s">
        <v>34</v>
      </c>
      <c r="E4151" s="5" t="s">
        <v>87</v>
      </c>
      <c r="F4151" s="3" t="s">
        <v>88</v>
      </c>
      <c r="G4151" s="3" t="s">
        <v>56</v>
      </c>
      <c r="H4151" s="2" t="s">
        <v>22</v>
      </c>
      <c r="I4151" s="2" t="s">
        <v>8827</v>
      </c>
      <c r="J4151" s="3" t="str">
        <f>HYPERLINK("https://www.boe.es/gazeta/dias/1833/04/20/pdfs/GMD-1833-49.pdf#page=1","Abrir facsímil")</f>
        <v>Abrir facsímil</v>
      </c>
      <c r="K4151" s="3" t="s">
        <v>24</v>
      </c>
    </row>
    <row r="4152" spans="1:11" ht="42" customHeight="1">
      <c r="A4152" s="2" t="s">
        <v>8828</v>
      </c>
      <c r="B4152" s="2" t="s">
        <v>8829</v>
      </c>
      <c r="C4152" s="2" t="s">
        <v>131</v>
      </c>
      <c r="D4152" s="2" t="s">
        <v>18</v>
      </c>
      <c r="E4152" s="5" t="s">
        <v>399</v>
      </c>
      <c r="F4152" s="3" t="s">
        <v>400</v>
      </c>
      <c r="G4152" s="3" t="s">
        <v>21</v>
      </c>
      <c r="H4152" s="2" t="s">
        <v>22</v>
      </c>
      <c r="I4152" s="2" t="s">
        <v>8830</v>
      </c>
      <c r="J4152" s="3" t="str">
        <f>HYPERLINK("https://www.boe.es/gazeta/dias/1833/05/18/pdfs/GMD-1833-61.pdf#page=4","Abrir facsímil")</f>
        <v>Abrir facsímil</v>
      </c>
      <c r="K4152" s="3" t="s">
        <v>24</v>
      </c>
    </row>
    <row r="4153" spans="1:11" ht="42" customHeight="1">
      <c r="A4153" s="2" t="s">
        <v>8831</v>
      </c>
      <c r="B4153" s="2" t="s">
        <v>8832</v>
      </c>
      <c r="C4153" s="2" t="s">
        <v>131</v>
      </c>
      <c r="D4153" s="2" t="s">
        <v>18</v>
      </c>
      <c r="E4153" s="5" t="s">
        <v>2968</v>
      </c>
      <c r="F4153" s="3" t="s">
        <v>2969</v>
      </c>
      <c r="G4153" s="3" t="s">
        <v>21</v>
      </c>
      <c r="H4153" s="2" t="s">
        <v>22</v>
      </c>
      <c r="I4153" s="2" t="s">
        <v>8833</v>
      </c>
      <c r="J4153" s="3" t="str">
        <f>HYPERLINK("https://www.boe.es/gazeta/dias/1833/09/28/pdfs/GMD-1833-118.pdf#page=4","Abrir facsímil")</f>
        <v>Abrir facsímil</v>
      </c>
      <c r="K4153" s="3" t="s">
        <v>24</v>
      </c>
    </row>
    <row r="4154" spans="1:11" ht="42" customHeight="1">
      <c r="A4154" s="2" t="s">
        <v>8834</v>
      </c>
      <c r="B4154" s="2" t="s">
        <v>8835</v>
      </c>
      <c r="C4154" s="2" t="s">
        <v>33</v>
      </c>
      <c r="D4154" s="2" t="s">
        <v>34</v>
      </c>
      <c r="E4154" s="5" t="s">
        <v>780</v>
      </c>
      <c r="F4154" s="3" t="s">
        <v>781</v>
      </c>
      <c r="G4154" s="3" t="s">
        <v>89</v>
      </c>
      <c r="H4154" s="2" t="s">
        <v>22</v>
      </c>
      <c r="I4154" s="2" t="s">
        <v>8836</v>
      </c>
      <c r="J4154" s="3" t="str">
        <f>HYPERLINK("https://www.boe.es/gazeta/dias/1833/03/07/pdfs/GMD-1833-29.pdf#page=3","Abrir facsímil")</f>
        <v>Abrir facsímil</v>
      </c>
      <c r="K4154" s="3" t="s">
        <v>24</v>
      </c>
    </row>
    <row r="4155" spans="1:11" ht="42" customHeight="1">
      <c r="A4155" s="2" t="s">
        <v>8837</v>
      </c>
      <c r="B4155" s="2" t="s">
        <v>8838</v>
      </c>
      <c r="C4155" s="2" t="s">
        <v>26</v>
      </c>
      <c r="D4155" s="2" t="s">
        <v>18</v>
      </c>
      <c r="E4155" s="5" t="s">
        <v>87</v>
      </c>
      <c r="F4155" s="3" t="s">
        <v>88</v>
      </c>
      <c r="G4155" s="3" t="s">
        <v>37</v>
      </c>
      <c r="H4155" s="2" t="s">
        <v>22</v>
      </c>
      <c r="I4155" s="2" t="s">
        <v>8839</v>
      </c>
      <c r="J4155" s="3" t="str">
        <f>HYPERLINK("https://www.boe.es/gazeta/dias/1833/04/20/pdfs/GMD-1833-49.pdf#page=2","Abrir facsímil")</f>
        <v>Abrir facsímil</v>
      </c>
      <c r="K4155" s="3" t="s">
        <v>24</v>
      </c>
    </row>
    <row r="4156" spans="1:11" ht="42" customHeight="1">
      <c r="A4156" s="2" t="s">
        <v>8840</v>
      </c>
      <c r="B4156" s="2" t="s">
        <v>8840</v>
      </c>
      <c r="C4156" s="2" t="s">
        <v>33</v>
      </c>
      <c r="D4156" s="2" t="s">
        <v>34</v>
      </c>
      <c r="E4156" s="5" t="s">
        <v>618</v>
      </c>
      <c r="F4156" s="3" t="s">
        <v>619</v>
      </c>
      <c r="G4156" s="3" t="s">
        <v>1309</v>
      </c>
      <c r="H4156" s="2" t="s">
        <v>22</v>
      </c>
      <c r="I4156" s="2" t="s">
        <v>8841</v>
      </c>
      <c r="J4156" s="3" t="str">
        <f>HYPERLINK("https://www.boe.es/gazeta/dias/1833/01/29/pdfs/GMD-1833-13.pdf#page=3","Abrir facsímil")</f>
        <v>Abrir facsímil</v>
      </c>
      <c r="K4156" s="3" t="s">
        <v>24</v>
      </c>
    </row>
    <row r="4157" spans="1:11" ht="42" customHeight="1">
      <c r="A4157" s="2" t="s">
        <v>8842</v>
      </c>
      <c r="B4157" s="2" t="s">
        <v>8842</v>
      </c>
      <c r="C4157" s="2" t="s">
        <v>33</v>
      </c>
      <c r="D4157" s="2" t="s">
        <v>34</v>
      </c>
      <c r="E4157" s="5" t="s">
        <v>377</v>
      </c>
      <c r="F4157" s="3" t="s">
        <v>378</v>
      </c>
      <c r="G4157" s="3" t="s">
        <v>127</v>
      </c>
      <c r="H4157" s="2" t="s">
        <v>22</v>
      </c>
      <c r="I4157" s="2" t="s">
        <v>8843</v>
      </c>
      <c r="J4157" s="3" t="str">
        <f>HYPERLINK("https://www.boe.es/gazeta/dias/1833/02/05/pdfs/GMD-1833-16.pdf#page=5","Abrir facsímil")</f>
        <v>Abrir facsímil</v>
      </c>
      <c r="K4157" s="3" t="s">
        <v>24</v>
      </c>
    </row>
    <row r="4158" spans="1:11" ht="42" customHeight="1">
      <c r="A4158" s="2" t="s">
        <v>8840</v>
      </c>
      <c r="B4158" s="2" t="s">
        <v>8840</v>
      </c>
      <c r="C4158" s="2" t="s">
        <v>33</v>
      </c>
      <c r="D4158" s="2" t="s">
        <v>34</v>
      </c>
      <c r="E4158" s="5" t="s">
        <v>145</v>
      </c>
      <c r="F4158" s="3" t="s">
        <v>146</v>
      </c>
      <c r="G4158" s="3" t="s">
        <v>21</v>
      </c>
      <c r="H4158" s="2" t="s">
        <v>22</v>
      </c>
      <c r="I4158" s="2" t="s">
        <v>8844</v>
      </c>
      <c r="J4158" s="3" t="str">
        <f>HYPERLINK("https://www.boe.es/gazeta/dias/1833/06/25/pdfs/GMD-1833-77.pdf#page=4","Abrir facsímil")</f>
        <v>Abrir facsímil</v>
      </c>
      <c r="K4158" s="3" t="s">
        <v>24</v>
      </c>
    </row>
    <row r="4159" spans="1:11" ht="42" customHeight="1">
      <c r="A4159" s="2" t="s">
        <v>8840</v>
      </c>
      <c r="B4159" s="2" t="s">
        <v>8840</v>
      </c>
      <c r="C4159" s="2" t="s">
        <v>33</v>
      </c>
      <c r="D4159" s="2" t="s">
        <v>34</v>
      </c>
      <c r="E4159" s="5" t="s">
        <v>352</v>
      </c>
      <c r="F4159" s="3" t="s">
        <v>353</v>
      </c>
      <c r="G4159" s="3" t="s">
        <v>89</v>
      </c>
      <c r="H4159" s="2" t="s">
        <v>22</v>
      </c>
      <c r="I4159" s="2" t="s">
        <v>8845</v>
      </c>
      <c r="J4159" s="3" t="str">
        <f>HYPERLINK("https://www.boe.es/gazeta/dias/1833/07/13/pdfs/GMD-1833-85.pdf#page=3","Abrir facsímil")</f>
        <v>Abrir facsímil</v>
      </c>
      <c r="K4159" s="3" t="s">
        <v>24</v>
      </c>
    </row>
    <row r="4160" spans="1:11" ht="42" customHeight="1">
      <c r="A4160" s="2" t="s">
        <v>8840</v>
      </c>
      <c r="B4160" s="2" t="s">
        <v>8840</v>
      </c>
      <c r="C4160" s="2" t="s">
        <v>49</v>
      </c>
      <c r="D4160" s="2" t="s">
        <v>50</v>
      </c>
      <c r="E4160" s="5" t="s">
        <v>2377</v>
      </c>
      <c r="F4160" s="3" t="s">
        <v>2378</v>
      </c>
      <c r="G4160" s="3" t="s">
        <v>89</v>
      </c>
      <c r="H4160" s="2" t="s">
        <v>22</v>
      </c>
      <c r="I4160" s="2" t="s">
        <v>8846</v>
      </c>
      <c r="J4160" s="3" t="str">
        <f>HYPERLINK("https://www.boe.es/gazeta/dias/1833/07/18/pdfs/GMD-1833-87.pdf#page=3","Abrir facsímil")</f>
        <v>Abrir facsímil</v>
      </c>
      <c r="K4160" s="3" t="s">
        <v>24</v>
      </c>
    </row>
    <row r="4161" spans="1:11" ht="42" customHeight="1">
      <c r="A4161" s="2" t="s">
        <v>8840</v>
      </c>
      <c r="B4161" s="2" t="s">
        <v>8840</v>
      </c>
      <c r="C4161" s="2" t="s">
        <v>33</v>
      </c>
      <c r="D4161" s="2" t="s">
        <v>34</v>
      </c>
      <c r="E4161" s="5" t="s">
        <v>2377</v>
      </c>
      <c r="F4161" s="3" t="s">
        <v>2378</v>
      </c>
      <c r="G4161" s="3" t="s">
        <v>21</v>
      </c>
      <c r="H4161" s="2" t="s">
        <v>22</v>
      </c>
      <c r="I4161" s="2" t="s">
        <v>8847</v>
      </c>
      <c r="J4161" s="3" t="str">
        <f>HYPERLINK("https://www.boe.es/gazeta/dias/1833/07/18/pdfs/GMD-1833-87.pdf#page=4","Abrir facsímil")</f>
        <v>Abrir facsímil</v>
      </c>
      <c r="K4161" s="3" t="s">
        <v>24</v>
      </c>
    </row>
    <row r="4162" spans="1:11" ht="42" customHeight="1">
      <c r="A4162" s="2" t="s">
        <v>8840</v>
      </c>
      <c r="B4162" s="2" t="s">
        <v>8840</v>
      </c>
      <c r="C4162" s="2" t="s">
        <v>33</v>
      </c>
      <c r="D4162" s="2" t="s">
        <v>34</v>
      </c>
      <c r="E4162" s="5" t="s">
        <v>2968</v>
      </c>
      <c r="F4162" s="3" t="s">
        <v>2969</v>
      </c>
      <c r="G4162" s="3" t="s">
        <v>21</v>
      </c>
      <c r="H4162" s="2" t="s">
        <v>22</v>
      </c>
      <c r="I4162" s="2" t="s">
        <v>8848</v>
      </c>
      <c r="J4162" s="3" t="str">
        <f>HYPERLINK("https://www.boe.es/gazeta/dias/1833/09/28/pdfs/GMD-1833-118.pdf#page=4","Abrir facsímil")</f>
        <v>Abrir facsímil</v>
      </c>
      <c r="K4162" s="3" t="s">
        <v>24</v>
      </c>
    </row>
    <row r="4163" spans="1:11" ht="42" customHeight="1">
      <c r="A4163" s="2" t="s">
        <v>8840</v>
      </c>
      <c r="B4163" s="2" t="s">
        <v>8840</v>
      </c>
      <c r="C4163" s="2" t="s">
        <v>33</v>
      </c>
      <c r="D4163" s="2" t="s">
        <v>34</v>
      </c>
      <c r="E4163" s="5" t="s">
        <v>752</v>
      </c>
      <c r="F4163" s="3" t="s">
        <v>753</v>
      </c>
      <c r="G4163" s="3" t="s">
        <v>21</v>
      </c>
      <c r="H4163" s="2" t="s">
        <v>22</v>
      </c>
      <c r="I4163" s="2" t="s">
        <v>8849</v>
      </c>
      <c r="J4163" s="3" t="str">
        <f>HYPERLINK("https://www.boe.es/gazeta/dias/1833/10/10/pdfs/GMD-1833-124.pdf#page=4","Abrir facsímil")</f>
        <v>Abrir facsímil</v>
      </c>
      <c r="K4163" s="3" t="s">
        <v>24</v>
      </c>
    </row>
    <row r="4164" spans="1:11" ht="42" customHeight="1">
      <c r="A4164" s="2" t="s">
        <v>8850</v>
      </c>
      <c r="B4164" s="2" t="s">
        <v>8851</v>
      </c>
      <c r="C4164" s="2" t="s">
        <v>49</v>
      </c>
      <c r="D4164" s="2" t="s">
        <v>50</v>
      </c>
      <c r="E4164" s="5" t="s">
        <v>584</v>
      </c>
      <c r="F4164" s="3" t="s">
        <v>585</v>
      </c>
      <c r="G4164" s="3" t="s">
        <v>21</v>
      </c>
      <c r="H4164" s="2" t="s">
        <v>22</v>
      </c>
      <c r="I4164" s="2" t="s">
        <v>8852</v>
      </c>
      <c r="J4164" s="3" t="str">
        <f>HYPERLINK("https://www.boe.es/gazeta/dias/1833/08/31/pdfs/GMD-1833-106.pdf#page=4","Abrir facsímil")</f>
        <v>Abrir facsímil</v>
      </c>
      <c r="K4164" s="3" t="s">
        <v>24</v>
      </c>
    </row>
    <row r="4165" spans="1:11" ht="42" customHeight="1">
      <c r="A4165" s="2" t="s">
        <v>8853</v>
      </c>
      <c r="B4165" s="2" t="s">
        <v>8854</v>
      </c>
      <c r="C4165" s="2" t="s">
        <v>131</v>
      </c>
      <c r="D4165" s="2" t="s">
        <v>18</v>
      </c>
      <c r="E4165" s="5" t="s">
        <v>159</v>
      </c>
      <c r="F4165" s="3" t="s">
        <v>160</v>
      </c>
      <c r="G4165" s="3" t="s">
        <v>175</v>
      </c>
      <c r="H4165" s="2" t="s">
        <v>22</v>
      </c>
      <c r="I4165" s="2" t="s">
        <v>8855</v>
      </c>
      <c r="J4165" s="3" t="str">
        <f>HYPERLINK("https://www.boe.es/gazeta/dias/1833/09/24/pdfs/GMD-1833-116.pdf#page=7","Abrir facsímil")</f>
        <v>Abrir facsímil</v>
      </c>
      <c r="K4165" s="3" t="s">
        <v>24</v>
      </c>
    </row>
    <row r="4166" spans="1:11" ht="42" customHeight="1">
      <c r="A4166" s="2" t="s">
        <v>8856</v>
      </c>
      <c r="B4166" s="2" t="s">
        <v>8857</v>
      </c>
      <c r="C4166" s="2" t="s">
        <v>297</v>
      </c>
      <c r="D4166" s="2" t="s">
        <v>18</v>
      </c>
      <c r="E4166" s="5" t="s">
        <v>110</v>
      </c>
      <c r="F4166" s="3" t="s">
        <v>111</v>
      </c>
      <c r="G4166" s="3" t="s">
        <v>45</v>
      </c>
      <c r="H4166" s="2" t="s">
        <v>22</v>
      </c>
      <c r="I4166" s="2" t="s">
        <v>8858</v>
      </c>
      <c r="J4166" s="3" t="str">
        <f>HYPERLINK("https://www.boe.es/gazeta/dias/1833/11/16/pdfs/GMD-1833-143.pdf#page=6","Abrir facsímil")</f>
        <v>Abrir facsímil</v>
      </c>
      <c r="K4166" s="3" t="s">
        <v>24</v>
      </c>
    </row>
    <row r="4167" spans="1:11" ht="42" customHeight="1">
      <c r="A4167" s="2" t="s">
        <v>8859</v>
      </c>
      <c r="B4167" s="2" t="s">
        <v>8860</v>
      </c>
      <c r="C4167" s="2" t="s">
        <v>17</v>
      </c>
      <c r="D4167" s="2" t="s">
        <v>18</v>
      </c>
      <c r="E4167" s="5" t="s">
        <v>439</v>
      </c>
      <c r="F4167" s="3" t="s">
        <v>440</v>
      </c>
      <c r="G4167" s="3" t="s">
        <v>89</v>
      </c>
      <c r="H4167" s="2" t="s">
        <v>22</v>
      </c>
      <c r="I4167" s="2" t="s">
        <v>8861</v>
      </c>
      <c r="J4167" s="3" t="str">
        <f>HYPERLINK("https://www.boe.es/gazeta/dias/1833/06/04/pdfs/GMD-1833-68.pdf#page=3","Abrir facsímil")</f>
        <v>Abrir facsímil</v>
      </c>
      <c r="K4167" s="3" t="s">
        <v>24</v>
      </c>
    </row>
    <row r="4168" spans="1:11" ht="42" customHeight="1">
      <c r="A4168" s="2" t="s">
        <v>8862</v>
      </c>
      <c r="B4168" s="2" t="s">
        <v>8862</v>
      </c>
      <c r="C4168" s="2" t="s">
        <v>33</v>
      </c>
      <c r="D4168" s="2" t="s">
        <v>34</v>
      </c>
      <c r="E4168" s="5" t="s">
        <v>87</v>
      </c>
      <c r="F4168" s="3" t="s">
        <v>88</v>
      </c>
      <c r="G4168" s="3" t="s">
        <v>89</v>
      </c>
      <c r="H4168" s="2" t="s">
        <v>22</v>
      </c>
      <c r="I4168" s="2" t="s">
        <v>8863</v>
      </c>
      <c r="J4168" s="3" t="str">
        <f>HYPERLINK("https://www.boe.es/gazeta/dias/1833/04/20/pdfs/GMD-1833-49.pdf#page=3","Abrir facsímil")</f>
        <v>Abrir facsímil</v>
      </c>
      <c r="K4168" s="3" t="s">
        <v>24</v>
      </c>
    </row>
    <row r="4169" spans="1:11" ht="42" customHeight="1">
      <c r="A4169" s="2" t="s">
        <v>8864</v>
      </c>
      <c r="B4169" s="2" t="s">
        <v>8865</v>
      </c>
      <c r="C4169" s="2" t="s">
        <v>33</v>
      </c>
      <c r="D4169" s="2" t="s">
        <v>34</v>
      </c>
      <c r="E4169" s="5" t="s">
        <v>319</v>
      </c>
      <c r="F4169" s="3" t="s">
        <v>320</v>
      </c>
      <c r="G4169" s="3" t="s">
        <v>56</v>
      </c>
      <c r="H4169" s="2" t="s">
        <v>22</v>
      </c>
      <c r="I4169" s="2" t="s">
        <v>8866</v>
      </c>
      <c r="J4169" s="3" t="str">
        <f>HYPERLINK("https://www.boe.es/gazeta/dias/1833/08/03/pdfs/GMD-1833-94.pdf#page=1","Abrir facsímil")</f>
        <v>Abrir facsímil</v>
      </c>
      <c r="K4169" s="3" t="s">
        <v>24</v>
      </c>
    </row>
    <row r="4170" spans="1:11" ht="42" customHeight="1">
      <c r="A4170" s="2" t="s">
        <v>8867</v>
      </c>
      <c r="B4170" s="2" t="s">
        <v>8868</v>
      </c>
      <c r="C4170" s="2" t="s">
        <v>33</v>
      </c>
      <c r="D4170" s="2" t="s">
        <v>34</v>
      </c>
      <c r="E4170" s="5" t="s">
        <v>623</v>
      </c>
      <c r="F4170" s="3" t="s">
        <v>624</v>
      </c>
      <c r="G4170" s="3" t="s">
        <v>45</v>
      </c>
      <c r="H4170" s="2" t="s">
        <v>22</v>
      </c>
      <c r="I4170" s="2" t="s">
        <v>8869</v>
      </c>
      <c r="J4170" s="3" t="str">
        <f>HYPERLINK("https://www.boe.es/gazeta/dias/1833/09/17/pdfs/GMD-1833-113.pdf#page=6","Abrir facsímil")</f>
        <v>Abrir facsímil</v>
      </c>
      <c r="K4170" s="3" t="s">
        <v>24</v>
      </c>
    </row>
    <row r="4171" spans="1:11" ht="42" customHeight="1">
      <c r="A4171" s="2" t="s">
        <v>8870</v>
      </c>
      <c r="B4171" s="2" t="s">
        <v>8871</v>
      </c>
      <c r="C4171" s="2" t="s">
        <v>26</v>
      </c>
      <c r="D4171" s="2" t="s">
        <v>18</v>
      </c>
      <c r="E4171" s="5" t="s">
        <v>1165</v>
      </c>
      <c r="F4171" s="3" t="s">
        <v>1166</v>
      </c>
      <c r="G4171" s="3" t="s">
        <v>45</v>
      </c>
      <c r="H4171" s="2" t="s">
        <v>22</v>
      </c>
      <c r="I4171" s="2" t="s">
        <v>8872</v>
      </c>
      <c r="J4171" s="3" t="str">
        <f>HYPERLINK("https://www.boe.es/gazeta/dias/1833/09/12/pdfs/GMD-1833-111.pdf#page=6","Abrir facsímil")</f>
        <v>Abrir facsímil</v>
      </c>
      <c r="K4171" s="3" t="s">
        <v>24</v>
      </c>
    </row>
    <row r="4172" spans="1:11" ht="42" customHeight="1">
      <c r="A4172" s="2" t="s">
        <v>8873</v>
      </c>
      <c r="B4172" s="2" t="s">
        <v>8873</v>
      </c>
      <c r="C4172" s="2" t="s">
        <v>33</v>
      </c>
      <c r="D4172" s="2" t="s">
        <v>34</v>
      </c>
      <c r="E4172" s="5" t="s">
        <v>178</v>
      </c>
      <c r="F4172" s="3" t="s">
        <v>179</v>
      </c>
      <c r="G4172" s="3" t="s">
        <v>89</v>
      </c>
      <c r="H4172" s="2" t="s">
        <v>22</v>
      </c>
      <c r="I4172" s="2" t="s">
        <v>8874</v>
      </c>
      <c r="J4172" s="3" t="str">
        <f>HYPERLINK("https://www.boe.es/gazeta/dias/1833/01/05/pdfs/GMD-1833-3.pdf#page=3","Abrir facsímil")</f>
        <v>Abrir facsímil</v>
      </c>
      <c r="K4172" s="3" t="s">
        <v>24</v>
      </c>
    </row>
    <row r="4173" spans="1:11" ht="42" customHeight="1">
      <c r="A4173" s="2" t="s">
        <v>8875</v>
      </c>
      <c r="B4173" s="2" t="s">
        <v>8875</v>
      </c>
      <c r="C4173" s="2" t="s">
        <v>33</v>
      </c>
      <c r="D4173" s="2" t="s">
        <v>34</v>
      </c>
      <c r="E4173" s="5" t="s">
        <v>551</v>
      </c>
      <c r="F4173" s="3" t="s">
        <v>552</v>
      </c>
      <c r="G4173" s="3" t="s">
        <v>89</v>
      </c>
      <c r="H4173" s="2" t="s">
        <v>22</v>
      </c>
      <c r="I4173" s="2" t="s">
        <v>8876</v>
      </c>
      <c r="J4173" s="3" t="str">
        <f>HYPERLINK("https://www.boe.es/gazeta/dias/1833/06/27/pdfs/GMD-1833-78.pdf#page=3","Abrir facsímil")</f>
        <v>Abrir facsímil</v>
      </c>
      <c r="K4173" s="3" t="s">
        <v>24</v>
      </c>
    </row>
    <row r="4174" spans="1:11" ht="42" customHeight="1">
      <c r="A4174" s="2" t="s">
        <v>8877</v>
      </c>
      <c r="B4174" s="2" t="s">
        <v>8877</v>
      </c>
      <c r="C4174" s="2" t="s">
        <v>49</v>
      </c>
      <c r="D4174" s="2" t="s">
        <v>50</v>
      </c>
      <c r="E4174" s="5" t="s">
        <v>182</v>
      </c>
      <c r="F4174" s="3" t="s">
        <v>183</v>
      </c>
      <c r="G4174" s="3" t="s">
        <v>21</v>
      </c>
      <c r="H4174" s="2" t="s">
        <v>22</v>
      </c>
      <c r="I4174" s="2" t="s">
        <v>8878</v>
      </c>
      <c r="J4174" s="3" t="str">
        <f>HYPERLINK("https://www.boe.es/gazeta/dias/1833/02/12/pdfs/GMD-1833-19.pdf#page=4","Abrir facsímil")</f>
        <v>Abrir facsímil</v>
      </c>
      <c r="K4174" s="3" t="s">
        <v>24</v>
      </c>
    </row>
    <row r="4175" spans="1:11" ht="42" customHeight="1">
      <c r="A4175" s="2" t="s">
        <v>8877</v>
      </c>
      <c r="B4175" s="2" t="s">
        <v>8877</v>
      </c>
      <c r="C4175" s="2" t="s">
        <v>33</v>
      </c>
      <c r="D4175" s="2" t="s">
        <v>34</v>
      </c>
      <c r="E4175" s="5" t="s">
        <v>27</v>
      </c>
      <c r="F4175" s="3" t="s">
        <v>28</v>
      </c>
      <c r="G4175" s="3" t="s">
        <v>21</v>
      </c>
      <c r="H4175" s="2" t="s">
        <v>22</v>
      </c>
      <c r="I4175" s="2" t="s">
        <v>8879</v>
      </c>
      <c r="J4175" s="3" t="str">
        <f>HYPERLINK("https://www.boe.es/gazeta/dias/1833/03/30/pdfs/GMD-1833-39.pdf#page=4","Abrir facsímil")</f>
        <v>Abrir facsímil</v>
      </c>
      <c r="K4175" s="3" t="s">
        <v>24</v>
      </c>
    </row>
    <row r="4176" spans="1:11" ht="42" customHeight="1">
      <c r="A4176" s="2" t="s">
        <v>8877</v>
      </c>
      <c r="B4176" s="2" t="s">
        <v>8877</v>
      </c>
      <c r="C4176" s="2" t="s">
        <v>49</v>
      </c>
      <c r="D4176" s="2" t="s">
        <v>50</v>
      </c>
      <c r="E4176" s="5" t="s">
        <v>531</v>
      </c>
      <c r="F4176" s="3" t="s">
        <v>532</v>
      </c>
      <c r="G4176" s="3" t="s">
        <v>21</v>
      </c>
      <c r="H4176" s="2" t="s">
        <v>22</v>
      </c>
      <c r="I4176" s="2" t="s">
        <v>8880</v>
      </c>
      <c r="J4176" s="3" t="str">
        <f>HYPERLINK("https://www.boe.es/gazeta/dias/1833/05/09/pdfs/GMD-1833-57.pdf#page=4","Abrir facsímil")</f>
        <v>Abrir facsímil</v>
      </c>
      <c r="K4176" s="3" t="s">
        <v>24</v>
      </c>
    </row>
    <row r="4177" spans="1:11" ht="42" customHeight="1">
      <c r="A4177" s="2" t="s">
        <v>8877</v>
      </c>
      <c r="B4177" s="2" t="s">
        <v>8877</v>
      </c>
      <c r="C4177" s="2" t="s">
        <v>33</v>
      </c>
      <c r="D4177" s="2" t="s">
        <v>34</v>
      </c>
      <c r="E4177" s="5" t="s">
        <v>202</v>
      </c>
      <c r="F4177" s="3" t="s">
        <v>203</v>
      </c>
      <c r="G4177" s="3" t="s">
        <v>89</v>
      </c>
      <c r="H4177" s="2" t="s">
        <v>22</v>
      </c>
      <c r="I4177" s="2" t="s">
        <v>8881</v>
      </c>
      <c r="J4177" s="3" t="str">
        <f>HYPERLINK("https://www.boe.es/gazeta/dias/1833/05/14/pdfs/GMD-1833-59.pdf#page=3","Abrir facsímil")</f>
        <v>Abrir facsímil</v>
      </c>
      <c r="K4177" s="3" t="s">
        <v>24</v>
      </c>
    </row>
    <row r="4178" spans="1:11" ht="42" customHeight="1">
      <c r="A4178" s="2" t="s">
        <v>8877</v>
      </c>
      <c r="B4178" s="2" t="s">
        <v>8877</v>
      </c>
      <c r="C4178" s="2" t="s">
        <v>33</v>
      </c>
      <c r="D4178" s="2" t="s">
        <v>34</v>
      </c>
      <c r="E4178" s="5" t="s">
        <v>92</v>
      </c>
      <c r="F4178" s="3" t="s">
        <v>93</v>
      </c>
      <c r="G4178" s="3" t="s">
        <v>89</v>
      </c>
      <c r="H4178" s="2" t="s">
        <v>22</v>
      </c>
      <c r="I4178" s="2" t="s">
        <v>8882</v>
      </c>
      <c r="J4178" s="3" t="str">
        <f>HYPERLINK("https://www.boe.es/gazeta/dias/1833/05/21/pdfs/GMD-1833-62.pdf#page=3","Abrir facsímil")</f>
        <v>Abrir facsímil</v>
      </c>
      <c r="K4178" s="3" t="s">
        <v>24</v>
      </c>
    </row>
    <row r="4179" spans="1:11" ht="42" customHeight="1">
      <c r="A4179" s="2" t="s">
        <v>8877</v>
      </c>
      <c r="B4179" s="2" t="s">
        <v>8877</v>
      </c>
      <c r="C4179" s="2" t="s">
        <v>26</v>
      </c>
      <c r="D4179" s="2" t="s">
        <v>18</v>
      </c>
      <c r="E4179" s="5" t="s">
        <v>132</v>
      </c>
      <c r="F4179" s="3" t="s">
        <v>133</v>
      </c>
      <c r="G4179" s="3" t="s">
        <v>21</v>
      </c>
      <c r="H4179" s="2" t="s">
        <v>22</v>
      </c>
      <c r="I4179" s="2" t="s">
        <v>8883</v>
      </c>
      <c r="J4179" s="3" t="str">
        <f>HYPERLINK("https://www.boe.es/gazeta/dias/1833/06/13/pdfs/GMD-1833-72.pdf#page=4","Abrir facsímil")</f>
        <v>Abrir facsímil</v>
      </c>
      <c r="K4179" s="3" t="s">
        <v>24</v>
      </c>
    </row>
    <row r="4180" spans="1:11" ht="42" customHeight="1">
      <c r="A4180" s="2" t="s">
        <v>8877</v>
      </c>
      <c r="B4180" s="2" t="s">
        <v>8877</v>
      </c>
      <c r="C4180" s="2" t="s">
        <v>297</v>
      </c>
      <c r="D4180" s="2" t="s">
        <v>18</v>
      </c>
      <c r="E4180" s="5" t="s">
        <v>95</v>
      </c>
      <c r="F4180" s="3" t="s">
        <v>96</v>
      </c>
      <c r="G4180" s="3" t="s">
        <v>89</v>
      </c>
      <c r="H4180" s="2" t="s">
        <v>22</v>
      </c>
      <c r="I4180" s="2" t="s">
        <v>8884</v>
      </c>
      <c r="J4180" s="3" t="str">
        <f>HYPERLINK("https://www.boe.es/gazeta/dias/1833/06/20/pdfs/GMD-1833-75.pdf#page=3","Abrir facsímil")</f>
        <v>Abrir facsímil</v>
      </c>
      <c r="K4180" s="3" t="s">
        <v>24</v>
      </c>
    </row>
    <row r="4181" spans="1:11" ht="42" customHeight="1">
      <c r="A4181" s="2" t="s">
        <v>8877</v>
      </c>
      <c r="B4181" s="2" t="s">
        <v>8877</v>
      </c>
      <c r="C4181" s="2" t="s">
        <v>33</v>
      </c>
      <c r="D4181" s="2" t="s">
        <v>34</v>
      </c>
      <c r="E4181" s="5" t="s">
        <v>145</v>
      </c>
      <c r="F4181" s="3" t="s">
        <v>146</v>
      </c>
      <c r="G4181" s="3" t="s">
        <v>89</v>
      </c>
      <c r="H4181" s="2" t="s">
        <v>22</v>
      </c>
      <c r="I4181" s="2" t="s">
        <v>8885</v>
      </c>
      <c r="J4181" s="3" t="str">
        <f>HYPERLINK("https://www.boe.es/gazeta/dias/1833/06/25/pdfs/GMD-1833-77.pdf#page=3","Abrir facsímil")</f>
        <v>Abrir facsímil</v>
      </c>
      <c r="K4181" s="3" t="s">
        <v>24</v>
      </c>
    </row>
    <row r="4182" spans="1:11" ht="42" customHeight="1">
      <c r="A4182" s="2" t="s">
        <v>8877</v>
      </c>
      <c r="B4182" s="2" t="s">
        <v>8877</v>
      </c>
      <c r="C4182" s="2" t="s">
        <v>33</v>
      </c>
      <c r="D4182" s="2" t="s">
        <v>34</v>
      </c>
      <c r="E4182" s="5" t="s">
        <v>186</v>
      </c>
      <c r="F4182" s="3" t="s">
        <v>187</v>
      </c>
      <c r="G4182" s="3" t="s">
        <v>89</v>
      </c>
      <c r="H4182" s="2" t="s">
        <v>22</v>
      </c>
      <c r="I4182" s="2" t="s">
        <v>8886</v>
      </c>
      <c r="J4182" s="3" t="str">
        <f>HYPERLINK("https://www.boe.es/gazeta/dias/1833/07/02/pdfs/GMD-1833-80.pdf#page=3","Abrir facsímil")</f>
        <v>Abrir facsímil</v>
      </c>
      <c r="K4182" s="3" t="s">
        <v>24</v>
      </c>
    </row>
    <row r="4183" spans="1:11" ht="42" customHeight="1">
      <c r="A4183" s="2" t="s">
        <v>8877</v>
      </c>
      <c r="B4183" s="2" t="s">
        <v>8877</v>
      </c>
      <c r="C4183" s="2" t="s">
        <v>33</v>
      </c>
      <c r="D4183" s="2" t="s">
        <v>34</v>
      </c>
      <c r="E4183" s="5" t="s">
        <v>186</v>
      </c>
      <c r="F4183" s="3" t="s">
        <v>187</v>
      </c>
      <c r="G4183" s="3" t="s">
        <v>21</v>
      </c>
      <c r="H4183" s="2" t="s">
        <v>22</v>
      </c>
      <c r="I4183" s="2" t="s">
        <v>8887</v>
      </c>
      <c r="J4183" s="3" t="str">
        <f>HYPERLINK("https://www.boe.es/gazeta/dias/1833/07/02/pdfs/GMD-1833-80.pdf#page=4","Abrir facsímil")</f>
        <v>Abrir facsímil</v>
      </c>
      <c r="K4183" s="3" t="s">
        <v>24</v>
      </c>
    </row>
    <row r="4184" spans="1:11" ht="42" customHeight="1">
      <c r="A4184" s="2" t="s">
        <v>8877</v>
      </c>
      <c r="B4184" s="2" t="s">
        <v>8877</v>
      </c>
      <c r="C4184" s="2" t="s">
        <v>49</v>
      </c>
      <c r="D4184" s="2" t="s">
        <v>50</v>
      </c>
      <c r="E4184" s="5" t="s">
        <v>98</v>
      </c>
      <c r="F4184" s="3" t="s">
        <v>99</v>
      </c>
      <c r="G4184" s="3" t="s">
        <v>89</v>
      </c>
      <c r="H4184" s="2" t="s">
        <v>22</v>
      </c>
      <c r="I4184" s="2" t="s">
        <v>8888</v>
      </c>
      <c r="J4184" s="3" t="str">
        <f>HYPERLINK("https://www.boe.es/gazeta/dias/1833/07/04/pdfs/GMD-1833-81.pdf#page=3","Abrir facsímil")</f>
        <v>Abrir facsímil</v>
      </c>
      <c r="K4184" s="3" t="s">
        <v>24</v>
      </c>
    </row>
    <row r="4185" spans="1:11" ht="42" customHeight="1">
      <c r="A4185" s="2" t="s">
        <v>8877</v>
      </c>
      <c r="B4185" s="2" t="s">
        <v>8877</v>
      </c>
      <c r="C4185" s="2" t="s">
        <v>49</v>
      </c>
      <c r="D4185" s="2" t="s">
        <v>50</v>
      </c>
      <c r="E4185" s="5" t="s">
        <v>739</v>
      </c>
      <c r="F4185" s="3" t="s">
        <v>740</v>
      </c>
      <c r="G4185" s="3" t="s">
        <v>89</v>
      </c>
      <c r="H4185" s="2" t="s">
        <v>22</v>
      </c>
      <c r="I4185" s="2" t="s">
        <v>8889</v>
      </c>
      <c r="J4185" s="3" t="str">
        <f>HYPERLINK("https://www.boe.es/gazeta/dias/1833/07/06/pdfs/GMD-1833-82.pdf#page=3","Abrir facsímil")</f>
        <v>Abrir facsímil</v>
      </c>
      <c r="K4185" s="3" t="s">
        <v>24</v>
      </c>
    </row>
    <row r="4186" spans="1:11" ht="42" customHeight="1">
      <c r="A4186" s="2" t="s">
        <v>8877</v>
      </c>
      <c r="B4186" s="2" t="s">
        <v>8877</v>
      </c>
      <c r="C4186" s="2" t="s">
        <v>33</v>
      </c>
      <c r="D4186" s="2" t="s">
        <v>34</v>
      </c>
      <c r="E4186" s="5" t="s">
        <v>659</v>
      </c>
      <c r="F4186" s="3" t="s">
        <v>660</v>
      </c>
      <c r="G4186" s="3" t="s">
        <v>89</v>
      </c>
      <c r="H4186" s="2" t="s">
        <v>22</v>
      </c>
      <c r="I4186" s="2" t="s">
        <v>8890</v>
      </c>
      <c r="J4186" s="3" t="str">
        <f>HYPERLINK("https://www.boe.es/gazeta/dias/1833/07/09/pdfs/GMD-1833-83.pdf#page=3","Abrir facsímil")</f>
        <v>Abrir facsímil</v>
      </c>
      <c r="K4186" s="3" t="s">
        <v>24</v>
      </c>
    </row>
    <row r="4187" spans="1:11" ht="42" customHeight="1">
      <c r="A4187" s="2" t="s">
        <v>8877</v>
      </c>
      <c r="B4187" s="2" t="s">
        <v>8877</v>
      </c>
      <c r="C4187" s="2" t="s">
        <v>49</v>
      </c>
      <c r="D4187" s="2" t="s">
        <v>50</v>
      </c>
      <c r="E4187" s="5" t="s">
        <v>1083</v>
      </c>
      <c r="F4187" s="3" t="s">
        <v>1084</v>
      </c>
      <c r="G4187" s="3" t="s">
        <v>37</v>
      </c>
      <c r="H4187" s="2" t="s">
        <v>22</v>
      </c>
      <c r="I4187" s="2" t="s">
        <v>8891</v>
      </c>
      <c r="J4187" s="3" t="str">
        <f>HYPERLINK("https://www.boe.es/gazeta/dias/1833/07/11/pdfs/GMD-1833-84.pdf#page=2","Abrir facsímil")</f>
        <v>Abrir facsímil</v>
      </c>
      <c r="K4187" s="3" t="s">
        <v>24</v>
      </c>
    </row>
    <row r="4188" spans="1:11" ht="42" customHeight="1">
      <c r="A4188" s="2" t="s">
        <v>8877</v>
      </c>
      <c r="B4188" s="2" t="s">
        <v>8877</v>
      </c>
      <c r="C4188" s="2" t="s">
        <v>49</v>
      </c>
      <c r="D4188" s="2" t="s">
        <v>50</v>
      </c>
      <c r="E4188" s="5" t="s">
        <v>1083</v>
      </c>
      <c r="F4188" s="3" t="s">
        <v>1084</v>
      </c>
      <c r="G4188" s="3" t="s">
        <v>89</v>
      </c>
      <c r="H4188" s="2" t="s">
        <v>22</v>
      </c>
      <c r="I4188" s="2" t="s">
        <v>8892</v>
      </c>
      <c r="J4188" s="3" t="str">
        <f>HYPERLINK("https://www.boe.es/gazeta/dias/1833/07/11/pdfs/GMD-1833-84.pdf#page=3","Abrir facsímil")</f>
        <v>Abrir facsímil</v>
      </c>
      <c r="K4188" s="3" t="s">
        <v>24</v>
      </c>
    </row>
    <row r="4189" spans="1:11" ht="42" customHeight="1">
      <c r="A4189" s="2" t="s">
        <v>8877</v>
      </c>
      <c r="B4189" s="2" t="s">
        <v>8877</v>
      </c>
      <c r="C4189" s="2" t="s">
        <v>17</v>
      </c>
      <c r="D4189" s="2" t="s">
        <v>18</v>
      </c>
      <c r="E4189" s="5" t="s">
        <v>558</v>
      </c>
      <c r="F4189" s="3" t="s">
        <v>559</v>
      </c>
      <c r="G4189" s="3" t="s">
        <v>89</v>
      </c>
      <c r="H4189" s="2" t="s">
        <v>22</v>
      </c>
      <c r="I4189" s="2" t="s">
        <v>8893</v>
      </c>
      <c r="J4189" s="3" t="str">
        <f>HYPERLINK("https://www.boe.es/gazeta/dias/1833/07/16/pdfs/GMD-1833-86.pdf#page=3","Abrir facsímil")</f>
        <v>Abrir facsímil</v>
      </c>
      <c r="K4189" s="3" t="s">
        <v>24</v>
      </c>
    </row>
    <row r="4190" spans="1:11" ht="42" customHeight="1">
      <c r="A4190" s="2" t="s">
        <v>8877</v>
      </c>
      <c r="B4190" s="2" t="s">
        <v>8877</v>
      </c>
      <c r="C4190" s="2" t="s">
        <v>33</v>
      </c>
      <c r="D4190" s="2" t="s">
        <v>34</v>
      </c>
      <c r="E4190" s="5" t="s">
        <v>2377</v>
      </c>
      <c r="F4190" s="3" t="s">
        <v>2378</v>
      </c>
      <c r="G4190" s="3" t="s">
        <v>89</v>
      </c>
      <c r="H4190" s="2" t="s">
        <v>22</v>
      </c>
      <c r="I4190" s="2" t="s">
        <v>8894</v>
      </c>
      <c r="J4190" s="3" t="str">
        <f>HYPERLINK("https://www.boe.es/gazeta/dias/1833/07/18/pdfs/GMD-1833-87.pdf#page=3","Abrir facsímil")</f>
        <v>Abrir facsímil</v>
      </c>
      <c r="K4190" s="3" t="s">
        <v>24</v>
      </c>
    </row>
    <row r="4191" spans="1:11" ht="42" customHeight="1">
      <c r="A4191" s="2" t="s">
        <v>8877</v>
      </c>
      <c r="B4191" s="2" t="s">
        <v>8877</v>
      </c>
      <c r="C4191" s="2" t="s">
        <v>49</v>
      </c>
      <c r="D4191" s="2" t="s">
        <v>50</v>
      </c>
      <c r="E4191" s="5" t="s">
        <v>155</v>
      </c>
      <c r="F4191" s="3" t="s">
        <v>156</v>
      </c>
      <c r="G4191" s="3" t="s">
        <v>89</v>
      </c>
      <c r="H4191" s="2" t="s">
        <v>22</v>
      </c>
      <c r="I4191" s="2" t="s">
        <v>8895</v>
      </c>
      <c r="J4191" s="3" t="str">
        <f>HYPERLINK("https://www.boe.es/gazeta/dias/1833/08/01/pdfs/GMD-1833-93.pdf#page=3","Abrir facsímil")</f>
        <v>Abrir facsímil</v>
      </c>
      <c r="K4191" s="3" t="s">
        <v>24</v>
      </c>
    </row>
    <row r="4192" spans="1:11" ht="42" customHeight="1">
      <c r="A4192" s="2" t="s">
        <v>8896</v>
      </c>
      <c r="B4192" s="2" t="s">
        <v>8897</v>
      </c>
      <c r="C4192" s="2" t="s">
        <v>207</v>
      </c>
      <c r="D4192" s="2" t="s">
        <v>18</v>
      </c>
      <c r="E4192" s="5" t="s">
        <v>470</v>
      </c>
      <c r="F4192" s="3" t="s">
        <v>471</v>
      </c>
      <c r="G4192" s="3" t="s">
        <v>127</v>
      </c>
      <c r="H4192" s="2" t="s">
        <v>22</v>
      </c>
      <c r="I4192" s="2" t="s">
        <v>8898</v>
      </c>
      <c r="J4192" s="3" t="str">
        <f>HYPERLINK("https://www.boe.es/gazeta/dias/1833/12/28/pdfs/GMD-1833-166.pdf#page=5","Abrir facsímil")</f>
        <v>Abrir facsímil</v>
      </c>
      <c r="K4192" s="3" t="s">
        <v>24</v>
      </c>
    </row>
    <row r="4193" spans="1:11" ht="42" customHeight="1">
      <c r="A4193" s="2" t="s">
        <v>8899</v>
      </c>
      <c r="B4193" s="2" t="s">
        <v>8899</v>
      </c>
      <c r="C4193" s="2" t="s">
        <v>49</v>
      </c>
      <c r="D4193" s="2" t="s">
        <v>50</v>
      </c>
      <c r="E4193" s="5" t="s">
        <v>241</v>
      </c>
      <c r="F4193" s="3" t="s">
        <v>242</v>
      </c>
      <c r="G4193" s="3" t="s">
        <v>89</v>
      </c>
      <c r="H4193" s="2" t="s">
        <v>22</v>
      </c>
      <c r="I4193" s="2" t="s">
        <v>8900</v>
      </c>
      <c r="J4193" s="3" t="str">
        <f>HYPERLINK("https://www.boe.es/gazeta/dias/1833/11/09/pdfs/GMD-1833-140.pdf#page=3","Abrir facsímil")</f>
        <v>Abrir facsímil</v>
      </c>
      <c r="K4193" s="3" t="s">
        <v>24</v>
      </c>
    </row>
    <row r="4194" spans="1:11" ht="42" customHeight="1">
      <c r="A4194" s="2" t="s">
        <v>8901</v>
      </c>
      <c r="B4194" s="2" t="s">
        <v>8902</v>
      </c>
      <c r="C4194" s="2" t="s">
        <v>49</v>
      </c>
      <c r="D4194" s="2" t="s">
        <v>50</v>
      </c>
      <c r="E4194" s="5" t="s">
        <v>587</v>
      </c>
      <c r="F4194" s="3" t="s">
        <v>588</v>
      </c>
      <c r="G4194" s="3" t="s">
        <v>89</v>
      </c>
      <c r="H4194" s="2" t="s">
        <v>22</v>
      </c>
      <c r="I4194" s="2" t="s">
        <v>8903</v>
      </c>
      <c r="J4194" s="3" t="str">
        <f>HYPERLINK("https://www.boe.es/gazeta/dias/1833/09/03/pdfs/GMD-1833-107.pdf#page=3","Abrir facsímil")</f>
        <v>Abrir facsímil</v>
      </c>
      <c r="K4194" s="3" t="s">
        <v>24</v>
      </c>
    </row>
    <row r="4195" spans="1:11" ht="42" customHeight="1">
      <c r="A4195" s="2" t="s">
        <v>8904</v>
      </c>
      <c r="B4195" s="2" t="s">
        <v>8905</v>
      </c>
      <c r="C4195" s="2" t="s">
        <v>49</v>
      </c>
      <c r="D4195" s="2" t="s">
        <v>50</v>
      </c>
      <c r="E4195" s="5" t="s">
        <v>1371</v>
      </c>
      <c r="F4195" s="3" t="s">
        <v>1372</v>
      </c>
      <c r="G4195" s="3" t="s">
        <v>37</v>
      </c>
      <c r="H4195" s="2" t="s">
        <v>22</v>
      </c>
      <c r="I4195" s="2" t="s">
        <v>8906</v>
      </c>
      <c r="J4195" s="3" t="str">
        <f>HYPERLINK("https://www.boe.es/gazeta/dias/1833/10/17/pdfs/GMD-1833-128.pdf#page=2","Abrir facsímil")</f>
        <v>Abrir facsímil</v>
      </c>
      <c r="K4195" s="3" t="s">
        <v>24</v>
      </c>
    </row>
    <row r="4196" spans="1:11" ht="42" customHeight="1">
      <c r="A4196" s="2" t="s">
        <v>8907</v>
      </c>
      <c r="B4196" s="2" t="s">
        <v>8907</v>
      </c>
      <c r="C4196" s="2" t="s">
        <v>33</v>
      </c>
      <c r="D4196" s="2" t="s">
        <v>34</v>
      </c>
      <c r="E4196" s="5" t="s">
        <v>859</v>
      </c>
      <c r="F4196" s="3" t="s">
        <v>860</v>
      </c>
      <c r="G4196" s="3" t="s">
        <v>89</v>
      </c>
      <c r="H4196" s="2" t="s">
        <v>22</v>
      </c>
      <c r="I4196" s="2" t="s">
        <v>8908</v>
      </c>
      <c r="J4196" s="3" t="str">
        <f>HYPERLINK("https://www.boe.es/gazeta/dias/1833/10/12/pdfs/GMD-1833-125.pdf#page=3","Abrir facsímil")</f>
        <v>Abrir facsímil</v>
      </c>
      <c r="K4196" s="3" t="s">
        <v>24</v>
      </c>
    </row>
    <row r="4197" spans="1:11" ht="42" customHeight="1">
      <c r="A4197" s="2" t="s">
        <v>8909</v>
      </c>
      <c r="B4197" s="2" t="s">
        <v>8909</v>
      </c>
      <c r="C4197" s="2" t="s">
        <v>33</v>
      </c>
      <c r="D4197" s="2" t="s">
        <v>34</v>
      </c>
      <c r="E4197" s="5" t="s">
        <v>186</v>
      </c>
      <c r="F4197" s="3" t="s">
        <v>187</v>
      </c>
      <c r="G4197" s="3" t="s">
        <v>21</v>
      </c>
      <c r="H4197" s="2" t="s">
        <v>22</v>
      </c>
      <c r="I4197" s="2" t="s">
        <v>8910</v>
      </c>
      <c r="J4197" s="3" t="str">
        <f>HYPERLINK("https://www.boe.es/gazeta/dias/1833/07/02/pdfs/GMD-1833-80.pdf#page=4","Abrir facsímil")</f>
        <v>Abrir facsímil</v>
      </c>
      <c r="K4197" s="3" t="s">
        <v>24</v>
      </c>
    </row>
    <row r="4198" spans="1:11" ht="42" customHeight="1">
      <c r="A4198" s="2" t="s">
        <v>8911</v>
      </c>
      <c r="B4198" s="2" t="s">
        <v>8912</v>
      </c>
      <c r="C4198" s="2" t="s">
        <v>33</v>
      </c>
      <c r="D4198" s="2" t="s">
        <v>34</v>
      </c>
      <c r="E4198" s="5" t="s">
        <v>426</v>
      </c>
      <c r="F4198" s="3" t="s">
        <v>1257</v>
      </c>
      <c r="G4198" s="3" t="s">
        <v>89</v>
      </c>
      <c r="H4198" s="2" t="s">
        <v>38</v>
      </c>
      <c r="I4198" s="2" t="s">
        <v>8913</v>
      </c>
      <c r="J4198" s="3" t="str">
        <f>HYPERLINK("https://www.boe.es/gazeta/dias/1833/10/31/pdfs/GMD-1833-135.pdf#page=3","Abrir facsímil")</f>
        <v>Abrir facsímil</v>
      </c>
      <c r="K4198" s="3" t="s">
        <v>40</v>
      </c>
    </row>
    <row r="4199" spans="1:11" ht="42" customHeight="1">
      <c r="A4199" s="2" t="s">
        <v>8914</v>
      </c>
      <c r="B4199" s="2" t="s">
        <v>8914</v>
      </c>
      <c r="C4199" s="2" t="s">
        <v>33</v>
      </c>
      <c r="D4199" s="2" t="s">
        <v>34</v>
      </c>
      <c r="E4199" s="5" t="s">
        <v>1649</v>
      </c>
      <c r="F4199" s="3" t="s">
        <v>1650</v>
      </c>
      <c r="G4199" s="3" t="s">
        <v>37</v>
      </c>
      <c r="H4199" s="2" t="s">
        <v>22</v>
      </c>
      <c r="I4199" s="2" t="s">
        <v>8915</v>
      </c>
      <c r="J4199" s="3" t="str">
        <f>HYPERLINK("https://www.boe.es/gazeta/dias/1833/02/02/pdfs/GMD-1833-15.pdf#page=2","Abrir facsímil")</f>
        <v>Abrir facsímil</v>
      </c>
      <c r="K4199" s="3" t="s">
        <v>24</v>
      </c>
    </row>
    <row r="4200" spans="1:11" ht="42" customHeight="1">
      <c r="A4200" s="2" t="s">
        <v>8916</v>
      </c>
      <c r="B4200" s="2" t="s">
        <v>8917</v>
      </c>
      <c r="C4200" s="2" t="s">
        <v>33</v>
      </c>
      <c r="D4200" s="2" t="s">
        <v>34</v>
      </c>
      <c r="E4200" s="5" t="s">
        <v>399</v>
      </c>
      <c r="F4200" s="3" t="s">
        <v>400</v>
      </c>
      <c r="G4200" s="3" t="s">
        <v>56</v>
      </c>
      <c r="H4200" s="2" t="s">
        <v>22</v>
      </c>
      <c r="I4200" s="2" t="s">
        <v>8918</v>
      </c>
      <c r="J4200" s="3" t="str">
        <f>HYPERLINK("https://www.boe.es/gazeta/dias/1833/05/18/pdfs/GMD-1833-61.pdf#page=1","Abrir facsímil")</f>
        <v>Abrir facsímil</v>
      </c>
      <c r="K4200" s="3" t="s">
        <v>24</v>
      </c>
    </row>
    <row r="4201" spans="1:11" ht="42" customHeight="1">
      <c r="A4201" s="2" t="s">
        <v>8919</v>
      </c>
      <c r="B4201" s="2" t="s">
        <v>8919</v>
      </c>
      <c r="C4201" s="2" t="s">
        <v>26</v>
      </c>
      <c r="D4201" s="2" t="s">
        <v>18</v>
      </c>
      <c r="E4201" s="5" t="s">
        <v>285</v>
      </c>
      <c r="F4201" s="3" t="s">
        <v>286</v>
      </c>
      <c r="G4201" s="3" t="s">
        <v>37</v>
      </c>
      <c r="H4201" s="2" t="s">
        <v>22</v>
      </c>
      <c r="I4201" s="2" t="s">
        <v>8920</v>
      </c>
      <c r="J4201" s="3" t="str">
        <f>HYPERLINK("https://www.boe.es/gazeta/dias/1833/04/04/pdfs/GMD-1833-41.pdf#page=2","Abrir facsímil")</f>
        <v>Abrir facsímil</v>
      </c>
      <c r="K4201" s="3" t="s">
        <v>24</v>
      </c>
    </row>
    <row r="4202" spans="1:11" ht="42" customHeight="1">
      <c r="A4202" s="2" t="s">
        <v>8921</v>
      </c>
      <c r="B4202" s="2" t="s">
        <v>8921</v>
      </c>
      <c r="C4202" s="2" t="s">
        <v>49</v>
      </c>
      <c r="D4202" s="2" t="s">
        <v>50</v>
      </c>
      <c r="E4202" s="5" t="s">
        <v>1087</v>
      </c>
      <c r="F4202" s="3" t="s">
        <v>1088</v>
      </c>
      <c r="G4202" s="3" t="s">
        <v>89</v>
      </c>
      <c r="H4202" s="2" t="s">
        <v>22</v>
      </c>
      <c r="I4202" s="2" t="s">
        <v>8922</v>
      </c>
      <c r="J4202" s="3" t="str">
        <f>HYPERLINK("https://www.boe.es/gazeta/dias/1833/01/24/pdfs/GMD-1833-11.pdf#page=3","Abrir facsímil")</f>
        <v>Abrir facsímil</v>
      </c>
      <c r="K4202" s="3" t="s">
        <v>24</v>
      </c>
    </row>
    <row r="4203" spans="1:11" ht="42" customHeight="1">
      <c r="A4203" s="2" t="s">
        <v>8923</v>
      </c>
      <c r="B4203" s="2" t="s">
        <v>8923</v>
      </c>
      <c r="C4203" s="2" t="s">
        <v>26</v>
      </c>
      <c r="D4203" s="2" t="s">
        <v>18</v>
      </c>
      <c r="E4203" s="5" t="s">
        <v>2509</v>
      </c>
      <c r="F4203" s="3" t="s">
        <v>2510</v>
      </c>
      <c r="G4203" s="3" t="s">
        <v>89</v>
      </c>
      <c r="H4203" s="2" t="s">
        <v>22</v>
      </c>
      <c r="I4203" s="2" t="s">
        <v>8924</v>
      </c>
      <c r="J4203" s="3" t="str">
        <f>HYPERLINK("https://www.boe.es/gazeta/dias/1833/06/15/pdfs/GMD-1833-73.pdf#page=3","Abrir facsímil")</f>
        <v>Abrir facsímil</v>
      </c>
      <c r="K4203" s="3" t="s">
        <v>24</v>
      </c>
    </row>
    <row r="4204" spans="1:11" ht="42" customHeight="1">
      <c r="A4204" s="2" t="s">
        <v>8925</v>
      </c>
      <c r="B4204" s="2" t="s">
        <v>8926</v>
      </c>
      <c r="C4204" s="2" t="s">
        <v>33</v>
      </c>
      <c r="D4204" s="2" t="s">
        <v>34</v>
      </c>
      <c r="E4204" s="5" t="s">
        <v>702</v>
      </c>
      <c r="F4204" s="3" t="s">
        <v>703</v>
      </c>
      <c r="G4204" s="3" t="s">
        <v>21</v>
      </c>
      <c r="H4204" s="2" t="s">
        <v>22</v>
      </c>
      <c r="I4204" s="2" t="s">
        <v>8927</v>
      </c>
      <c r="J4204" s="3" t="str">
        <f>HYPERLINK("https://www.boe.es/gazeta/dias/1833/09/14/pdfs/GMD-1833-112.pdf#page=4","Abrir facsímil")</f>
        <v>Abrir facsímil</v>
      </c>
      <c r="K4204" s="3" t="s">
        <v>24</v>
      </c>
    </row>
    <row r="4205" spans="1:11" ht="42" customHeight="1">
      <c r="A4205" s="2" t="s">
        <v>8928</v>
      </c>
      <c r="B4205" s="2" t="s">
        <v>8928</v>
      </c>
      <c r="C4205" s="2" t="s">
        <v>33</v>
      </c>
      <c r="D4205" s="2" t="s">
        <v>34</v>
      </c>
      <c r="E4205" s="5" t="s">
        <v>439</v>
      </c>
      <c r="F4205" s="3" t="s">
        <v>440</v>
      </c>
      <c r="G4205" s="3" t="s">
        <v>89</v>
      </c>
      <c r="H4205" s="2" t="s">
        <v>22</v>
      </c>
      <c r="I4205" s="2" t="s">
        <v>8929</v>
      </c>
      <c r="J4205" s="3" t="str">
        <f>HYPERLINK("https://www.boe.es/gazeta/dias/1833/06/04/pdfs/GMD-1833-68.pdf#page=3","Abrir facsímil")</f>
        <v>Abrir facsímil</v>
      </c>
      <c r="K4205" s="3" t="s">
        <v>24</v>
      </c>
    </row>
    <row r="4206" spans="1:11" ht="42" customHeight="1">
      <c r="A4206" s="2" t="s">
        <v>8930</v>
      </c>
      <c r="B4206" s="2" t="s">
        <v>8930</v>
      </c>
      <c r="C4206" s="2" t="s">
        <v>33</v>
      </c>
      <c r="D4206" s="2" t="s">
        <v>34</v>
      </c>
      <c r="E4206" s="5" t="s">
        <v>623</v>
      </c>
      <c r="F4206" s="3" t="s">
        <v>624</v>
      </c>
      <c r="G4206" s="3" t="s">
        <v>127</v>
      </c>
      <c r="H4206" s="2" t="s">
        <v>22</v>
      </c>
      <c r="I4206" s="2" t="s">
        <v>8931</v>
      </c>
      <c r="J4206" s="3" t="str">
        <f>HYPERLINK("https://www.boe.es/gazeta/dias/1833/09/17/pdfs/GMD-1833-113.pdf#page=5","Abrir facsímil")</f>
        <v>Abrir facsímil</v>
      </c>
      <c r="K4206" s="3" t="s">
        <v>24</v>
      </c>
    </row>
    <row r="4207" spans="1:11" ht="42" customHeight="1">
      <c r="A4207" s="2" t="s">
        <v>8932</v>
      </c>
      <c r="B4207" s="2" t="s">
        <v>8933</v>
      </c>
      <c r="C4207" s="2" t="s">
        <v>17</v>
      </c>
      <c r="D4207" s="2" t="s">
        <v>18</v>
      </c>
      <c r="E4207" s="5" t="s">
        <v>470</v>
      </c>
      <c r="F4207" s="3" t="s">
        <v>471</v>
      </c>
      <c r="G4207" s="3" t="s">
        <v>127</v>
      </c>
      <c r="H4207" s="2" t="s">
        <v>38</v>
      </c>
      <c r="I4207" s="2" t="s">
        <v>8934</v>
      </c>
      <c r="J4207" s="3" t="str">
        <f>HYPERLINK("https://www.boe.es/gazeta/dias/1833/12/28/pdfs/GMD-1833-166.pdf#page=5","Abrir facsímil")</f>
        <v>Abrir facsímil</v>
      </c>
      <c r="K4207" s="3" t="s">
        <v>40</v>
      </c>
    </row>
    <row r="4208" spans="1:11" ht="42" customHeight="1">
      <c r="A4208" s="2" t="s">
        <v>8935</v>
      </c>
      <c r="B4208" s="2" t="s">
        <v>8936</v>
      </c>
      <c r="C4208" s="2" t="s">
        <v>33</v>
      </c>
      <c r="D4208" s="2" t="s">
        <v>34</v>
      </c>
      <c r="E4208" s="5" t="s">
        <v>452</v>
      </c>
      <c r="F4208" s="3" t="s">
        <v>453</v>
      </c>
      <c r="G4208" s="3" t="s">
        <v>127</v>
      </c>
      <c r="H4208" s="2" t="s">
        <v>22</v>
      </c>
      <c r="I4208" s="2" t="s">
        <v>8937</v>
      </c>
      <c r="J4208" s="3" t="str">
        <f>HYPERLINK("https://www.boe.es/gazeta/dias/1833/12/17/pdfs/GMD-1833-161.pdf#page=5","Abrir facsímil")</f>
        <v>Abrir facsímil</v>
      </c>
      <c r="K4208" s="3" t="s">
        <v>24</v>
      </c>
    </row>
    <row r="4209" spans="1:11" ht="42" customHeight="1">
      <c r="A4209" s="2" t="s">
        <v>8938</v>
      </c>
      <c r="B4209" s="2" t="s">
        <v>8938</v>
      </c>
      <c r="C4209" s="2" t="s">
        <v>49</v>
      </c>
      <c r="D4209" s="2" t="s">
        <v>50</v>
      </c>
      <c r="E4209" s="5" t="s">
        <v>601</v>
      </c>
      <c r="F4209" s="3" t="s">
        <v>602</v>
      </c>
      <c r="G4209" s="3" t="s">
        <v>21</v>
      </c>
      <c r="H4209" s="2" t="s">
        <v>22</v>
      </c>
      <c r="I4209" s="2" t="s">
        <v>8939</v>
      </c>
      <c r="J4209" s="3" t="str">
        <f>HYPERLINK("https://www.boe.es/gazeta/dias/1833/12/21/pdfs/GMD-1833-163.pdf#page=4","Abrir facsímil")</f>
        <v>Abrir facsímil</v>
      </c>
      <c r="K4209" s="3" t="s">
        <v>24</v>
      </c>
    </row>
    <row r="4210" spans="1:11" ht="42" customHeight="1">
      <c r="A4210" s="2" t="s">
        <v>8940</v>
      </c>
      <c r="B4210" s="2" t="s">
        <v>8941</v>
      </c>
      <c r="C4210" s="2" t="s">
        <v>131</v>
      </c>
      <c r="D4210" s="2" t="s">
        <v>18</v>
      </c>
      <c r="E4210" s="5" t="s">
        <v>1371</v>
      </c>
      <c r="F4210" s="3" t="s">
        <v>1372</v>
      </c>
      <c r="G4210" s="3" t="s">
        <v>21</v>
      </c>
      <c r="H4210" s="2" t="s">
        <v>22</v>
      </c>
      <c r="I4210" s="2" t="s">
        <v>8942</v>
      </c>
      <c r="J4210" s="3" t="str">
        <f>HYPERLINK("https://www.boe.es/gazeta/dias/1833/10/17/pdfs/GMD-1833-128.pdf#page=4","Abrir facsímil")</f>
        <v>Abrir facsímil</v>
      </c>
      <c r="K4210" s="3" t="s">
        <v>24</v>
      </c>
    </row>
    <row r="4211" spans="1:11" ht="42" customHeight="1">
      <c r="A4211" s="2" t="s">
        <v>8943</v>
      </c>
      <c r="B4211" s="2" t="s">
        <v>8944</v>
      </c>
      <c r="C4211" s="2" t="s">
        <v>131</v>
      </c>
      <c r="D4211" s="2" t="s">
        <v>18</v>
      </c>
      <c r="E4211" s="5" t="s">
        <v>461</v>
      </c>
      <c r="F4211" s="3" t="s">
        <v>462</v>
      </c>
      <c r="G4211" s="3" t="s">
        <v>56</v>
      </c>
      <c r="H4211" s="2" t="s">
        <v>22</v>
      </c>
      <c r="I4211" s="2" t="s">
        <v>8945</v>
      </c>
      <c r="J4211" s="3" t="str">
        <f>HYPERLINK("https://www.boe.es/gazeta/dias/1833/01/26/pdfs/GMD-1833-12.pdf#page=1","Abrir facsímil")</f>
        <v>Abrir facsímil</v>
      </c>
      <c r="K4211" s="3" t="s">
        <v>24</v>
      </c>
    </row>
    <row r="4212" spans="1:11" ht="42" customHeight="1">
      <c r="A4212" s="2" t="s">
        <v>8946</v>
      </c>
      <c r="B4212" s="2" t="s">
        <v>8946</v>
      </c>
      <c r="C4212" s="2" t="s">
        <v>33</v>
      </c>
      <c r="D4212" s="2" t="s">
        <v>34</v>
      </c>
      <c r="E4212" s="5" t="s">
        <v>523</v>
      </c>
      <c r="F4212" s="3" t="s">
        <v>524</v>
      </c>
      <c r="G4212" s="3" t="s">
        <v>21</v>
      </c>
      <c r="H4212" s="2" t="s">
        <v>22</v>
      </c>
      <c r="I4212" s="2" t="s">
        <v>8947</v>
      </c>
      <c r="J4212" s="3" t="str">
        <f>HYPERLINK("https://www.boe.es/gazeta/dias/1833/04/27/pdfs/GMD-1833-52.pdf#page=4","Abrir facsímil")</f>
        <v>Abrir facsímil</v>
      </c>
      <c r="K4212" s="3" t="s">
        <v>24</v>
      </c>
    </row>
    <row r="4213" spans="1:11" ht="42" customHeight="1">
      <c r="A4213" s="2" t="s">
        <v>8948</v>
      </c>
      <c r="B4213" s="2" t="s">
        <v>8948</v>
      </c>
      <c r="C4213" s="2" t="s">
        <v>33</v>
      </c>
      <c r="D4213" s="2" t="s">
        <v>34</v>
      </c>
      <c r="E4213" s="5" t="s">
        <v>854</v>
      </c>
      <c r="F4213" s="3" t="s">
        <v>855</v>
      </c>
      <c r="G4213" s="3" t="s">
        <v>21</v>
      </c>
      <c r="H4213" s="2" t="s">
        <v>22</v>
      </c>
      <c r="I4213" s="2" t="s">
        <v>8949</v>
      </c>
      <c r="J4213" s="3" t="str">
        <f>HYPERLINK("https://www.boe.es/gazeta/dias/1833/04/13/pdfs/GMD-1833-46.pdf#page=4","Abrir facsímil")</f>
        <v>Abrir facsímil</v>
      </c>
      <c r="K4213" s="3" t="s">
        <v>24</v>
      </c>
    </row>
    <row r="4214" spans="1:11" ht="42" customHeight="1">
      <c r="A4214" s="2" t="s">
        <v>8950</v>
      </c>
      <c r="B4214" s="2" t="s">
        <v>8950</v>
      </c>
      <c r="C4214" s="2" t="s">
        <v>33</v>
      </c>
      <c r="D4214" s="2" t="s">
        <v>34</v>
      </c>
      <c r="E4214" s="5" t="s">
        <v>528</v>
      </c>
      <c r="F4214" s="3" t="s">
        <v>529</v>
      </c>
      <c r="G4214" s="3" t="s">
        <v>21</v>
      </c>
      <c r="H4214" s="2" t="s">
        <v>22</v>
      </c>
      <c r="I4214" s="2" t="s">
        <v>8951</v>
      </c>
      <c r="J4214" s="3" t="str">
        <f>HYPERLINK("https://www.boe.es/gazeta/dias/1833/05/04/pdfs/GMD-1833-55.pdf#page=4","Abrir facsímil")</f>
        <v>Abrir facsímil</v>
      </c>
      <c r="K4214" s="3" t="s">
        <v>24</v>
      </c>
    </row>
    <row r="4215" spans="1:11" ht="42" customHeight="1">
      <c r="A4215" s="2" t="s">
        <v>8952</v>
      </c>
      <c r="B4215" s="2" t="s">
        <v>8952</v>
      </c>
      <c r="C4215" s="2" t="s">
        <v>33</v>
      </c>
      <c r="D4215" s="2" t="s">
        <v>34</v>
      </c>
      <c r="E4215" s="5" t="s">
        <v>414</v>
      </c>
      <c r="F4215" s="3" t="s">
        <v>415</v>
      </c>
      <c r="G4215" s="3" t="s">
        <v>37</v>
      </c>
      <c r="H4215" s="2" t="s">
        <v>22</v>
      </c>
      <c r="I4215" s="2" t="s">
        <v>8953</v>
      </c>
      <c r="J4215" s="3" t="str">
        <f>HYPERLINK("https://www.boe.es/gazeta/dias/1833/03/02/pdfs/GMD-1833-27.pdf#page=2","Abrir facsímil")</f>
        <v>Abrir facsímil</v>
      </c>
      <c r="K4215" s="3" t="s">
        <v>24</v>
      </c>
    </row>
    <row r="4216" spans="1:11" ht="42" customHeight="1">
      <c r="A4216" s="2" t="s">
        <v>8952</v>
      </c>
      <c r="B4216" s="2" t="s">
        <v>8952</v>
      </c>
      <c r="C4216" s="2" t="s">
        <v>33</v>
      </c>
      <c r="D4216" s="2" t="s">
        <v>34</v>
      </c>
      <c r="E4216" s="5" t="s">
        <v>394</v>
      </c>
      <c r="F4216" s="3" t="s">
        <v>395</v>
      </c>
      <c r="G4216" s="3" t="s">
        <v>396</v>
      </c>
      <c r="H4216" s="2" t="s">
        <v>22</v>
      </c>
      <c r="I4216" s="2" t="s">
        <v>8954</v>
      </c>
      <c r="J4216" s="3" t="str">
        <f>HYPERLINK("https://www.boe.es/gazeta/dias/1833/05/30/pdfs/GMD-1833-66.pdf#page=2","Abrir facsímil")</f>
        <v>Abrir facsímil</v>
      </c>
      <c r="K4216" s="3" t="s">
        <v>24</v>
      </c>
    </row>
    <row r="4217" spans="1:11" ht="42" customHeight="1">
      <c r="A4217" s="2" t="s">
        <v>8955</v>
      </c>
      <c r="B4217" s="2" t="s">
        <v>8956</v>
      </c>
      <c r="C4217" s="2" t="s">
        <v>33</v>
      </c>
      <c r="D4217" s="2" t="s">
        <v>34</v>
      </c>
      <c r="E4217" s="5" t="s">
        <v>213</v>
      </c>
      <c r="F4217" s="3" t="s">
        <v>214</v>
      </c>
      <c r="G4217" s="3" t="s">
        <v>89</v>
      </c>
      <c r="H4217" s="2" t="s">
        <v>22</v>
      </c>
      <c r="I4217" s="2" t="s">
        <v>8957</v>
      </c>
      <c r="J4217" s="3" t="str">
        <f>HYPERLINK("https://www.boe.es/gazeta/dias/1833/08/17/pdfs/GMD-1833-100.pdf#page=3","Abrir facsímil")</f>
        <v>Abrir facsímil</v>
      </c>
      <c r="K4217" s="3" t="s">
        <v>24</v>
      </c>
    </row>
    <row r="4218" spans="1:11" ht="42" customHeight="1">
      <c r="A4218" s="2" t="s">
        <v>8958</v>
      </c>
      <c r="B4218" s="2" t="s">
        <v>8958</v>
      </c>
      <c r="C4218" s="2" t="s">
        <v>297</v>
      </c>
      <c r="D4218" s="2" t="s">
        <v>18</v>
      </c>
      <c r="E4218" s="5" t="s">
        <v>436</v>
      </c>
      <c r="F4218" s="3" t="s">
        <v>437</v>
      </c>
      <c r="G4218" s="3" t="s">
        <v>89</v>
      </c>
      <c r="H4218" s="2" t="s">
        <v>22</v>
      </c>
      <c r="I4218" s="2" t="s">
        <v>8959</v>
      </c>
      <c r="J4218" s="3" t="str">
        <f>HYPERLINK("https://www.boe.es/gazeta/dias/1833/03/23/pdfs/GMD-1833-36.pdf#page=3","Abrir facsímil")</f>
        <v>Abrir facsímil</v>
      </c>
      <c r="K4218" s="3" t="s">
        <v>24</v>
      </c>
    </row>
    <row r="4219" spans="1:11" ht="42" customHeight="1">
      <c r="A4219" s="2" t="s">
        <v>8958</v>
      </c>
      <c r="B4219" s="2" t="s">
        <v>8958</v>
      </c>
      <c r="C4219" s="2" t="s">
        <v>26</v>
      </c>
      <c r="D4219" s="2" t="s">
        <v>18</v>
      </c>
      <c r="E4219" s="5" t="s">
        <v>394</v>
      </c>
      <c r="F4219" s="3" t="s">
        <v>395</v>
      </c>
      <c r="G4219" s="3" t="s">
        <v>89</v>
      </c>
      <c r="H4219" s="2" t="s">
        <v>22</v>
      </c>
      <c r="I4219" s="2" t="s">
        <v>8960</v>
      </c>
      <c r="J4219" s="3" t="str">
        <f>HYPERLINK("https://www.boe.es/gazeta/dias/1833/05/30/pdfs/GMD-1833-66.pdf#page=3","Abrir facsímil")</f>
        <v>Abrir facsímil</v>
      </c>
      <c r="K4219" s="3" t="s">
        <v>24</v>
      </c>
    </row>
    <row r="4220" spans="1:11" ht="42" customHeight="1">
      <c r="A4220" s="2" t="s">
        <v>8961</v>
      </c>
      <c r="B4220" s="2" t="s">
        <v>8962</v>
      </c>
      <c r="C4220" s="2" t="s">
        <v>49</v>
      </c>
      <c r="D4220" s="2" t="s">
        <v>50</v>
      </c>
      <c r="E4220" s="5" t="s">
        <v>165</v>
      </c>
      <c r="F4220" s="3" t="s">
        <v>166</v>
      </c>
      <c r="G4220" s="3" t="s">
        <v>56</v>
      </c>
      <c r="H4220" s="2" t="s">
        <v>22</v>
      </c>
      <c r="I4220" s="2" t="s">
        <v>8963</v>
      </c>
      <c r="J4220" s="3" t="str">
        <f>HYPERLINK("https://www.boe.es/gazeta/dias/1833/08/15/pdfs/GMD-1833-99.pdf#page=1","Abrir facsímil")</f>
        <v>Abrir facsímil</v>
      </c>
      <c r="K4220" s="3" t="s">
        <v>24</v>
      </c>
    </row>
    <row r="4221" spans="1:11" ht="42" customHeight="1">
      <c r="A4221" s="2" t="s">
        <v>8964</v>
      </c>
      <c r="B4221" s="2" t="s">
        <v>8964</v>
      </c>
      <c r="C4221" s="2" t="s">
        <v>33</v>
      </c>
      <c r="D4221" s="2" t="s">
        <v>34</v>
      </c>
      <c r="E4221" s="5" t="s">
        <v>150</v>
      </c>
      <c r="F4221" s="3" t="s">
        <v>151</v>
      </c>
      <c r="G4221" s="3" t="s">
        <v>37</v>
      </c>
      <c r="H4221" s="2" t="s">
        <v>22</v>
      </c>
      <c r="I4221" s="2" t="s">
        <v>8965</v>
      </c>
      <c r="J4221" s="3" t="str">
        <f>HYPERLINK("https://www.boe.es/gazeta/dias/1833/10/24/pdfs/GMD-1833-131.pdf#page=2","Abrir facsímil")</f>
        <v>Abrir facsímil</v>
      </c>
      <c r="K4221" s="3" t="s">
        <v>24</v>
      </c>
    </row>
    <row r="4222" spans="1:11" ht="42" customHeight="1">
      <c r="A4222" s="2" t="s">
        <v>8966</v>
      </c>
      <c r="B4222" s="2" t="s">
        <v>8967</v>
      </c>
      <c r="C4222" s="2" t="s">
        <v>33</v>
      </c>
      <c r="D4222" s="2" t="s">
        <v>34</v>
      </c>
      <c r="E4222" s="5" t="s">
        <v>192</v>
      </c>
      <c r="F4222" s="3" t="s">
        <v>218</v>
      </c>
      <c r="G4222" s="3" t="s">
        <v>56</v>
      </c>
      <c r="H4222" s="2" t="s">
        <v>22</v>
      </c>
      <c r="I4222" s="2" t="s">
        <v>8968</v>
      </c>
      <c r="J4222" s="3" t="str">
        <f>HYPERLINK("https://www.boe.es/gazeta/dias/1833/12/14/pdfs/GMD-1833-159.pdf#page=1","Abrir facsímil")</f>
        <v>Abrir facsímil</v>
      </c>
      <c r="K4222" s="3" t="s">
        <v>24</v>
      </c>
    </row>
    <row r="4223" spans="1:11" ht="42" customHeight="1">
      <c r="A4223" s="2" t="s">
        <v>8969</v>
      </c>
      <c r="B4223" s="2" t="s">
        <v>8969</v>
      </c>
      <c r="C4223" s="2" t="s">
        <v>26</v>
      </c>
      <c r="D4223" s="2" t="s">
        <v>18</v>
      </c>
      <c r="E4223" s="5" t="s">
        <v>192</v>
      </c>
      <c r="F4223" s="3" t="s">
        <v>218</v>
      </c>
      <c r="G4223" s="3" t="s">
        <v>127</v>
      </c>
      <c r="H4223" s="2" t="s">
        <v>22</v>
      </c>
      <c r="I4223" s="2" t="s">
        <v>8970</v>
      </c>
      <c r="J4223" s="3" t="str">
        <f>HYPERLINK("https://www.boe.es/gazeta/dias/1833/12/14/pdfs/GMD-1833-159.pdf#page=5","Abrir facsímil")</f>
        <v>Abrir facsímil</v>
      </c>
      <c r="K4223" s="3" t="s">
        <v>24</v>
      </c>
    </row>
    <row r="4224" spans="1:11" ht="42" customHeight="1">
      <c r="A4224" s="2" t="s">
        <v>8971</v>
      </c>
      <c r="B4224" s="2" t="s">
        <v>8972</v>
      </c>
      <c r="C4224" s="2" t="s">
        <v>49</v>
      </c>
      <c r="D4224" s="2" t="s">
        <v>50</v>
      </c>
      <c r="E4224" s="5" t="s">
        <v>61</v>
      </c>
      <c r="F4224" s="3" t="s">
        <v>62</v>
      </c>
      <c r="G4224" s="3" t="s">
        <v>21</v>
      </c>
      <c r="H4224" s="2" t="s">
        <v>22</v>
      </c>
      <c r="I4224" s="2" t="s">
        <v>8973</v>
      </c>
      <c r="J4224" s="3" t="str">
        <f>HYPERLINK("https://www.boe.es/gazeta/dias/1833/10/15/pdfs/GMD-1833-126.pdf#page=4","Abrir facsímil")</f>
        <v>Abrir facsímil</v>
      </c>
      <c r="K4224" s="3" t="s">
        <v>24</v>
      </c>
    </row>
    <row r="4225" spans="1:11" ht="42" customHeight="1">
      <c r="A4225" s="2" t="s">
        <v>8974</v>
      </c>
      <c r="B4225" s="2" t="s">
        <v>8975</v>
      </c>
      <c r="C4225" s="2" t="s">
        <v>33</v>
      </c>
      <c r="D4225" s="2" t="s">
        <v>34</v>
      </c>
      <c r="E4225" s="5" t="s">
        <v>601</v>
      </c>
      <c r="F4225" s="3" t="s">
        <v>602</v>
      </c>
      <c r="G4225" s="3" t="s">
        <v>21</v>
      </c>
      <c r="H4225" s="2" t="s">
        <v>22</v>
      </c>
      <c r="I4225" s="2" t="s">
        <v>8976</v>
      </c>
      <c r="J4225" s="3" t="str">
        <f>HYPERLINK("https://www.boe.es/gazeta/dias/1833/12/21/pdfs/GMD-1833-163.pdf#page=4","Abrir facsímil")</f>
        <v>Abrir facsímil</v>
      </c>
      <c r="K4225" s="3" t="s">
        <v>24</v>
      </c>
    </row>
    <row r="4226" spans="1:11" ht="42" customHeight="1">
      <c r="A4226" s="2" t="s">
        <v>8977</v>
      </c>
      <c r="B4226" s="2" t="s">
        <v>8977</v>
      </c>
      <c r="C4226" s="2" t="s">
        <v>33</v>
      </c>
      <c r="D4226" s="2" t="s">
        <v>34</v>
      </c>
      <c r="E4226" s="5" t="s">
        <v>3103</v>
      </c>
      <c r="F4226" s="3" t="s">
        <v>3104</v>
      </c>
      <c r="G4226" s="3" t="s">
        <v>37</v>
      </c>
      <c r="H4226" s="2" t="s">
        <v>22</v>
      </c>
      <c r="I4226" s="2" t="s">
        <v>8978</v>
      </c>
      <c r="J4226" s="3" t="str">
        <f>HYPERLINK("https://www.boe.es/gazeta/dias/1833/09/10/pdfs/GMD-1833-110.pdf#page=2","Abrir facsímil")</f>
        <v>Abrir facsímil</v>
      </c>
      <c r="K4226" s="3" t="s">
        <v>24</v>
      </c>
    </row>
    <row r="4227" spans="1:11" ht="42" customHeight="1">
      <c r="A4227" s="2" t="s">
        <v>8979</v>
      </c>
      <c r="B4227" s="2" t="s">
        <v>8979</v>
      </c>
      <c r="C4227" s="2" t="s">
        <v>33</v>
      </c>
      <c r="D4227" s="2" t="s">
        <v>34</v>
      </c>
      <c r="E4227" s="5" t="s">
        <v>561</v>
      </c>
      <c r="F4227" s="3" t="s">
        <v>562</v>
      </c>
      <c r="G4227" s="3" t="s">
        <v>89</v>
      </c>
      <c r="H4227" s="2" t="s">
        <v>22</v>
      </c>
      <c r="I4227" s="2" t="s">
        <v>8980</v>
      </c>
      <c r="J4227" s="3" t="str">
        <f>HYPERLINK("https://www.boe.es/gazeta/dias/1833/07/20/pdfs/GMD-1833-88.pdf#page=3","Abrir facsímil")</f>
        <v>Abrir facsímil</v>
      </c>
      <c r="K4227" s="3" t="s">
        <v>24</v>
      </c>
    </row>
    <row r="4228" spans="1:11" ht="42" customHeight="1">
      <c r="A4228" s="2" t="s">
        <v>8979</v>
      </c>
      <c r="B4228" s="2" t="s">
        <v>8979</v>
      </c>
      <c r="C4228" s="2" t="s">
        <v>33</v>
      </c>
      <c r="D4228" s="2" t="s">
        <v>34</v>
      </c>
      <c r="E4228" s="5" t="s">
        <v>303</v>
      </c>
      <c r="F4228" s="3" t="s">
        <v>304</v>
      </c>
      <c r="G4228" s="3" t="s">
        <v>89</v>
      </c>
      <c r="H4228" s="2" t="s">
        <v>22</v>
      </c>
      <c r="I4228" s="2" t="s">
        <v>8981</v>
      </c>
      <c r="J4228" s="3" t="str">
        <f>HYPERLINK("https://www.boe.es/gazeta/dias/1833/07/23/pdfs/GMD-1833-89.pdf#page=3","Abrir facsímil")</f>
        <v>Abrir facsímil</v>
      </c>
      <c r="K4228" s="3" t="s">
        <v>24</v>
      </c>
    </row>
    <row r="4229" spans="1:11" ht="42" customHeight="1">
      <c r="A4229" s="2" t="s">
        <v>8982</v>
      </c>
      <c r="B4229" s="2" t="s">
        <v>8983</v>
      </c>
      <c r="C4229" s="2" t="s">
        <v>33</v>
      </c>
      <c r="D4229" s="2" t="s">
        <v>34</v>
      </c>
      <c r="E4229" s="5" t="s">
        <v>409</v>
      </c>
      <c r="F4229" s="3" t="s">
        <v>410</v>
      </c>
      <c r="G4229" s="3" t="s">
        <v>21</v>
      </c>
      <c r="H4229" s="2" t="s">
        <v>22</v>
      </c>
      <c r="I4229" s="2" t="s">
        <v>8984</v>
      </c>
      <c r="J4229" s="3" t="str">
        <f>HYPERLINK("https://www.boe.es/gazeta/dias/1833/11/23/pdfs/GMD-1833-147.pdf#page=4","Abrir facsímil")</f>
        <v>Abrir facsímil</v>
      </c>
      <c r="K4229" s="3" t="s">
        <v>24</v>
      </c>
    </row>
    <row r="4230" spans="1:11" ht="42" customHeight="1">
      <c r="A4230" s="2" t="s">
        <v>8985</v>
      </c>
      <c r="B4230" s="2" t="s">
        <v>8986</v>
      </c>
      <c r="C4230" s="2" t="s">
        <v>33</v>
      </c>
      <c r="D4230" s="2" t="s">
        <v>34</v>
      </c>
      <c r="E4230" s="5" t="s">
        <v>352</v>
      </c>
      <c r="F4230" s="3" t="s">
        <v>353</v>
      </c>
      <c r="G4230" s="3" t="s">
        <v>21</v>
      </c>
      <c r="H4230" s="2" t="s">
        <v>22</v>
      </c>
      <c r="I4230" s="2" t="s">
        <v>8987</v>
      </c>
      <c r="J4230" s="3" t="str">
        <f>HYPERLINK("https://www.boe.es/gazeta/dias/1833/07/13/pdfs/GMD-1833-85.pdf#page=4","Abrir facsímil")</f>
        <v>Abrir facsímil</v>
      </c>
      <c r="K4230" s="3" t="s">
        <v>24</v>
      </c>
    </row>
    <row r="4231" spans="1:11" ht="42" customHeight="1">
      <c r="A4231" s="2" t="s">
        <v>8985</v>
      </c>
      <c r="B4231" s="2" t="s">
        <v>8986</v>
      </c>
      <c r="C4231" s="2" t="s">
        <v>297</v>
      </c>
      <c r="D4231" s="2" t="s">
        <v>18</v>
      </c>
      <c r="E4231" s="5" t="s">
        <v>466</v>
      </c>
      <c r="F4231" s="3" t="s">
        <v>467</v>
      </c>
      <c r="G4231" s="3" t="s">
        <v>45</v>
      </c>
      <c r="H4231" s="2" t="s">
        <v>22</v>
      </c>
      <c r="I4231" s="2" t="s">
        <v>8988</v>
      </c>
      <c r="J4231" s="3" t="str">
        <f>HYPERLINK("https://www.boe.es/gazeta/dias/1833/10/22/pdfs/GMD-1833-130.pdf#page=6","Abrir facsímil")</f>
        <v>Abrir facsímil</v>
      </c>
      <c r="K4231" s="3" t="s">
        <v>24</v>
      </c>
    </row>
    <row r="4232" spans="1:11" ht="42" customHeight="1">
      <c r="A4232" s="2" t="s">
        <v>8989</v>
      </c>
      <c r="B4232" s="2" t="s">
        <v>8989</v>
      </c>
      <c r="C4232" s="2" t="s">
        <v>17</v>
      </c>
      <c r="D4232" s="2" t="s">
        <v>18</v>
      </c>
      <c r="E4232" s="5" t="s">
        <v>259</v>
      </c>
      <c r="F4232" s="3" t="s">
        <v>260</v>
      </c>
      <c r="G4232" s="3" t="s">
        <v>21</v>
      </c>
      <c r="H4232" s="2" t="s">
        <v>22</v>
      </c>
      <c r="I4232" s="2" t="s">
        <v>8990</v>
      </c>
      <c r="J4232" s="3" t="str">
        <f>HYPERLINK("https://www.boe.es/gazeta/dias/1833/02/26/pdfs/GMD-1833-25.pdf#page=4","Abrir facsímil")</f>
        <v>Abrir facsímil</v>
      </c>
      <c r="K4232" s="3" t="s">
        <v>24</v>
      </c>
    </row>
    <row r="4233" spans="1:11" ht="42" customHeight="1">
      <c r="A4233" s="2" t="s">
        <v>8991</v>
      </c>
      <c r="B4233" s="2" t="s">
        <v>8991</v>
      </c>
      <c r="C4233" s="2" t="s">
        <v>49</v>
      </c>
      <c r="D4233" s="2" t="s">
        <v>50</v>
      </c>
      <c r="E4233" s="5" t="s">
        <v>528</v>
      </c>
      <c r="F4233" s="3" t="s">
        <v>529</v>
      </c>
      <c r="G4233" s="3" t="s">
        <v>37</v>
      </c>
      <c r="H4233" s="2" t="s">
        <v>22</v>
      </c>
      <c r="I4233" s="2" t="s">
        <v>8992</v>
      </c>
      <c r="J4233" s="3" t="str">
        <f>HYPERLINK("https://www.boe.es/gazeta/dias/1833/05/04/pdfs/GMD-1833-55.pdf#page=2","Abrir facsímil")</f>
        <v>Abrir facsímil</v>
      </c>
      <c r="K4233" s="3" t="s">
        <v>24</v>
      </c>
    </row>
    <row r="4234" spans="1:11" ht="42" customHeight="1">
      <c r="A4234" s="2" t="s">
        <v>8993</v>
      </c>
      <c r="B4234" s="2" t="s">
        <v>8993</v>
      </c>
      <c r="C4234" s="2" t="s">
        <v>26</v>
      </c>
      <c r="D4234" s="2" t="s">
        <v>18</v>
      </c>
      <c r="E4234" s="5" t="s">
        <v>2509</v>
      </c>
      <c r="F4234" s="3" t="s">
        <v>2510</v>
      </c>
      <c r="G4234" s="3" t="s">
        <v>21</v>
      </c>
      <c r="H4234" s="2" t="s">
        <v>22</v>
      </c>
      <c r="I4234" s="2" t="s">
        <v>8994</v>
      </c>
      <c r="J4234" s="3" t="str">
        <f>HYPERLINK("https://www.boe.es/gazeta/dias/1833/06/15/pdfs/GMD-1833-73.pdf#page=4","Abrir facsímil")</f>
        <v>Abrir facsímil</v>
      </c>
      <c r="K4234" s="3" t="s">
        <v>24</v>
      </c>
    </row>
    <row r="4235" spans="1:11" ht="42" customHeight="1">
      <c r="A4235" s="2" t="s">
        <v>8995</v>
      </c>
      <c r="B4235" s="2" t="s">
        <v>8996</v>
      </c>
      <c r="C4235" s="2" t="s">
        <v>131</v>
      </c>
      <c r="D4235" s="2" t="s">
        <v>18</v>
      </c>
      <c r="E4235" s="5" t="s">
        <v>35</v>
      </c>
      <c r="F4235" s="3" t="s">
        <v>36</v>
      </c>
      <c r="G4235" s="3" t="s">
        <v>175</v>
      </c>
      <c r="H4235" s="2" t="s">
        <v>22</v>
      </c>
      <c r="I4235" s="2" t="s">
        <v>8997</v>
      </c>
      <c r="J4235" s="3" t="str">
        <f>HYPERLINK("https://www.boe.es/gazeta/dias/1833/02/28/pdfs/GMD-1833-26.pdf#page=7","Abrir facsímil")</f>
        <v>Abrir facsímil</v>
      </c>
      <c r="K4235" s="3" t="s">
        <v>24</v>
      </c>
    </row>
    <row r="4236" spans="1:11" ht="42" customHeight="1">
      <c r="A4236" s="2" t="s">
        <v>8998</v>
      </c>
      <c r="B4236" s="2" t="s">
        <v>8998</v>
      </c>
      <c r="C4236" s="2" t="s">
        <v>49</v>
      </c>
      <c r="D4236" s="2" t="s">
        <v>50</v>
      </c>
      <c r="E4236" s="5" t="s">
        <v>1371</v>
      </c>
      <c r="F4236" s="3" t="s">
        <v>1372</v>
      </c>
      <c r="G4236" s="3" t="s">
        <v>37</v>
      </c>
      <c r="H4236" s="2" t="s">
        <v>22</v>
      </c>
      <c r="I4236" s="2" t="s">
        <v>8999</v>
      </c>
      <c r="J4236" s="3" t="str">
        <f>HYPERLINK("https://www.boe.es/gazeta/dias/1833/10/17/pdfs/GMD-1833-128.pdf#page=2","Abrir facsímil")</f>
        <v>Abrir facsímil</v>
      </c>
      <c r="K4236" s="3" t="s">
        <v>24</v>
      </c>
    </row>
    <row r="4237" spans="1:11" ht="42" customHeight="1">
      <c r="A4237" s="2" t="s">
        <v>9000</v>
      </c>
      <c r="B4237" s="2" t="s">
        <v>9001</v>
      </c>
      <c r="C4237" s="2" t="s">
        <v>122</v>
      </c>
      <c r="D4237" s="2" t="s">
        <v>18</v>
      </c>
      <c r="E4237" s="5" t="s">
        <v>466</v>
      </c>
      <c r="F4237" s="3" t="s">
        <v>467</v>
      </c>
      <c r="G4237" s="3" t="s">
        <v>89</v>
      </c>
      <c r="H4237" s="2" t="s">
        <v>22</v>
      </c>
      <c r="I4237" s="2" t="s">
        <v>9002</v>
      </c>
      <c r="J4237" s="3" t="str">
        <f>HYPERLINK("https://www.boe.es/gazeta/dias/1833/10/22/pdfs/GMD-1833-130.pdf#page=3","Abrir facsímil")</f>
        <v>Abrir facsímil</v>
      </c>
      <c r="K4237" s="3" t="s">
        <v>24</v>
      </c>
    </row>
    <row r="4238" spans="1:11" ht="42" customHeight="1">
      <c r="A4238" s="2" t="s">
        <v>9003</v>
      </c>
      <c r="B4238" s="2" t="s">
        <v>9003</v>
      </c>
      <c r="C4238" s="2" t="s">
        <v>26</v>
      </c>
      <c r="D4238" s="2" t="s">
        <v>18</v>
      </c>
      <c r="E4238" s="5" t="s">
        <v>404</v>
      </c>
      <c r="F4238" s="3" t="s">
        <v>405</v>
      </c>
      <c r="G4238" s="3" t="s">
        <v>89</v>
      </c>
      <c r="H4238" s="2" t="s">
        <v>22</v>
      </c>
      <c r="I4238" s="2" t="s">
        <v>9004</v>
      </c>
      <c r="J4238" s="3" t="str">
        <f>HYPERLINK("https://www.boe.es/gazeta/dias/1833/03/16/pdfs/GMD-1833-33.pdf#page=3","Abrir facsímil")</f>
        <v>Abrir facsímil</v>
      </c>
      <c r="K4238" s="3" t="s">
        <v>24</v>
      </c>
    </row>
    <row r="4239" spans="1:11" ht="42" customHeight="1">
      <c r="A4239" s="2" t="s">
        <v>9005</v>
      </c>
      <c r="B4239" s="2" t="s">
        <v>9005</v>
      </c>
      <c r="C4239" s="2" t="s">
        <v>17</v>
      </c>
      <c r="D4239" s="2" t="s">
        <v>18</v>
      </c>
      <c r="E4239" s="5" t="s">
        <v>384</v>
      </c>
      <c r="F4239" s="3" t="s">
        <v>385</v>
      </c>
      <c r="G4239" s="3" t="s">
        <v>37</v>
      </c>
      <c r="H4239" s="2" t="s">
        <v>22</v>
      </c>
      <c r="I4239" s="2" t="s">
        <v>9006</v>
      </c>
      <c r="J4239" s="3" t="str">
        <f>HYPERLINK("https://www.boe.es/gazeta/dias/1833/06/01/pdfs/GMD-1833-67.pdf#page=2","Abrir facsímil")</f>
        <v>Abrir facsímil</v>
      </c>
      <c r="K4239" s="3" t="s">
        <v>24</v>
      </c>
    </row>
    <row r="4240" spans="1:11" ht="42" customHeight="1">
      <c r="A4240" s="2" t="s">
        <v>9007</v>
      </c>
      <c r="B4240" s="2" t="s">
        <v>9007</v>
      </c>
      <c r="C4240" s="2" t="s">
        <v>26</v>
      </c>
      <c r="D4240" s="2" t="s">
        <v>18</v>
      </c>
      <c r="E4240" s="5" t="s">
        <v>618</v>
      </c>
      <c r="F4240" s="3" t="s">
        <v>619</v>
      </c>
      <c r="G4240" s="3" t="s">
        <v>1309</v>
      </c>
      <c r="H4240" s="2" t="s">
        <v>22</v>
      </c>
      <c r="I4240" s="2" t="s">
        <v>9008</v>
      </c>
      <c r="J4240" s="3" t="str">
        <f>HYPERLINK("https://www.boe.es/gazeta/dias/1833/01/29/pdfs/GMD-1833-13.pdf#page=3","Abrir facsímil")</f>
        <v>Abrir facsímil</v>
      </c>
      <c r="K4240" s="3" t="s">
        <v>24</v>
      </c>
    </row>
    <row r="4241" spans="1:11" ht="42" customHeight="1">
      <c r="A4241" s="2" t="s">
        <v>9007</v>
      </c>
      <c r="B4241" s="2" t="s">
        <v>9007</v>
      </c>
      <c r="C4241" s="2" t="s">
        <v>26</v>
      </c>
      <c r="D4241" s="2" t="s">
        <v>18</v>
      </c>
      <c r="E4241" s="5" t="s">
        <v>743</v>
      </c>
      <c r="F4241" s="3" t="s">
        <v>744</v>
      </c>
      <c r="G4241" s="3" t="s">
        <v>21</v>
      </c>
      <c r="H4241" s="2" t="s">
        <v>22</v>
      </c>
      <c r="I4241" s="2" t="s">
        <v>9009</v>
      </c>
      <c r="J4241" s="3" t="str">
        <f>HYPERLINK("https://www.boe.es/gazeta/dias/1833/02/19/pdfs/GMD-1833-22.pdf#page=4","Abrir facsímil")</f>
        <v>Abrir facsímil</v>
      </c>
      <c r="K4241" s="3" t="s">
        <v>24</v>
      </c>
    </row>
    <row r="4242" spans="1:11" ht="42" customHeight="1">
      <c r="A4242" s="2" t="s">
        <v>9007</v>
      </c>
      <c r="B4242" s="2" t="s">
        <v>9007</v>
      </c>
      <c r="C4242" s="2" t="s">
        <v>33</v>
      </c>
      <c r="D4242" s="2" t="s">
        <v>34</v>
      </c>
      <c r="E4242" s="5" t="s">
        <v>27</v>
      </c>
      <c r="F4242" s="3" t="s">
        <v>28</v>
      </c>
      <c r="G4242" s="3" t="s">
        <v>29</v>
      </c>
      <c r="H4242" s="2" t="s">
        <v>22</v>
      </c>
      <c r="I4242" s="2" t="s">
        <v>9010</v>
      </c>
      <c r="J4242" s="3" t="str">
        <f>HYPERLINK("https://www.boe.es/gazeta/dias/1833/03/30/pdfs/GMD-1833-39.pdf#page=2","Abrir facsímil")</f>
        <v>Abrir facsímil</v>
      </c>
      <c r="K4242" s="3" t="s">
        <v>24</v>
      </c>
    </row>
    <row r="4243" spans="1:11" ht="42" customHeight="1">
      <c r="A4243" s="2" t="s">
        <v>9007</v>
      </c>
      <c r="B4243" s="2" t="s">
        <v>9007</v>
      </c>
      <c r="C4243" s="2" t="s">
        <v>122</v>
      </c>
      <c r="D4243" s="2" t="s">
        <v>18</v>
      </c>
      <c r="E4243" s="5" t="s">
        <v>523</v>
      </c>
      <c r="F4243" s="3" t="s">
        <v>524</v>
      </c>
      <c r="G4243" s="3" t="s">
        <v>89</v>
      </c>
      <c r="H4243" s="2" t="s">
        <v>22</v>
      </c>
      <c r="I4243" s="2" t="s">
        <v>9011</v>
      </c>
      <c r="J4243" s="3" t="str">
        <f>HYPERLINK("https://www.boe.es/gazeta/dias/1833/04/27/pdfs/GMD-1833-52.pdf#page=3","Abrir facsímil")</f>
        <v>Abrir facsímil</v>
      </c>
      <c r="K4243" s="3" t="s">
        <v>24</v>
      </c>
    </row>
    <row r="4244" spans="1:11" ht="42" customHeight="1">
      <c r="A4244" s="2" t="s">
        <v>9007</v>
      </c>
      <c r="B4244" s="2" t="s">
        <v>9007</v>
      </c>
      <c r="C4244" s="2" t="s">
        <v>49</v>
      </c>
      <c r="D4244" s="2" t="s">
        <v>50</v>
      </c>
      <c r="E4244" s="5" t="s">
        <v>292</v>
      </c>
      <c r="F4244" s="3" t="s">
        <v>293</v>
      </c>
      <c r="G4244" s="3" t="s">
        <v>37</v>
      </c>
      <c r="H4244" s="2" t="s">
        <v>22</v>
      </c>
      <c r="I4244" s="2" t="s">
        <v>9012</v>
      </c>
      <c r="J4244" s="3" t="str">
        <f>HYPERLINK("https://www.boe.es/gazeta/dias/1833/05/28/pdfs/GMD-1833-65.pdf#page=2","Abrir facsímil")</f>
        <v>Abrir facsímil</v>
      </c>
      <c r="K4244" s="3" t="s">
        <v>24</v>
      </c>
    </row>
    <row r="4245" spans="1:11" ht="42" customHeight="1">
      <c r="A4245" s="2" t="s">
        <v>9007</v>
      </c>
      <c r="B4245" s="2" t="s">
        <v>9007</v>
      </c>
      <c r="C4245" s="2" t="s">
        <v>17</v>
      </c>
      <c r="D4245" s="2" t="s">
        <v>18</v>
      </c>
      <c r="E4245" s="5" t="s">
        <v>548</v>
      </c>
      <c r="F4245" s="3" t="s">
        <v>549</v>
      </c>
      <c r="G4245" s="3" t="s">
        <v>37</v>
      </c>
      <c r="H4245" s="2" t="s">
        <v>22</v>
      </c>
      <c r="I4245" s="2" t="s">
        <v>9013</v>
      </c>
      <c r="J4245" s="3" t="str">
        <f>HYPERLINK("https://www.boe.es/gazeta/dias/1833/06/22/pdfs/GMD-1833-76.pdf#page=2","Abrir facsímil")</f>
        <v>Abrir facsímil</v>
      </c>
      <c r="K4245" s="3" t="s">
        <v>24</v>
      </c>
    </row>
    <row r="4246" spans="1:11" ht="42" customHeight="1">
      <c r="A4246" s="2" t="s">
        <v>9007</v>
      </c>
      <c r="B4246" s="2" t="s">
        <v>9007</v>
      </c>
      <c r="C4246" s="2" t="s">
        <v>49</v>
      </c>
      <c r="D4246" s="2" t="s">
        <v>50</v>
      </c>
      <c r="E4246" s="5" t="s">
        <v>587</v>
      </c>
      <c r="F4246" s="3" t="s">
        <v>588</v>
      </c>
      <c r="G4246" s="3" t="s">
        <v>89</v>
      </c>
      <c r="H4246" s="2" t="s">
        <v>22</v>
      </c>
      <c r="I4246" s="2" t="s">
        <v>9014</v>
      </c>
      <c r="J4246" s="3" t="str">
        <f>HYPERLINK("https://www.boe.es/gazeta/dias/1833/09/03/pdfs/GMD-1833-107.pdf#page=3","Abrir facsímil")</f>
        <v>Abrir facsímil</v>
      </c>
      <c r="K4246" s="3" t="s">
        <v>24</v>
      </c>
    </row>
    <row r="4247" spans="1:11" ht="42" customHeight="1">
      <c r="A4247" s="2" t="s">
        <v>9007</v>
      </c>
      <c r="B4247" s="2" t="s">
        <v>9007</v>
      </c>
      <c r="C4247" s="2" t="s">
        <v>33</v>
      </c>
      <c r="D4247" s="2" t="s">
        <v>34</v>
      </c>
      <c r="E4247" s="5" t="s">
        <v>485</v>
      </c>
      <c r="F4247" s="3" t="s">
        <v>486</v>
      </c>
      <c r="G4247" s="3" t="s">
        <v>21</v>
      </c>
      <c r="H4247" s="2" t="s">
        <v>22</v>
      </c>
      <c r="I4247" s="2" t="s">
        <v>9015</v>
      </c>
      <c r="J4247" s="3" t="str">
        <f>HYPERLINK("https://www.boe.es/gazeta/dias/1833/12/19/pdfs/GMD-1833-162.pdf#page=4","Abrir facsímil")</f>
        <v>Abrir facsímil</v>
      </c>
      <c r="K4247" s="3" t="s">
        <v>24</v>
      </c>
    </row>
    <row r="4248" spans="1:11" ht="42" customHeight="1">
      <c r="A4248" s="2" t="s">
        <v>9016</v>
      </c>
      <c r="B4248" s="2" t="s">
        <v>9017</v>
      </c>
      <c r="C4248" s="2" t="s">
        <v>49</v>
      </c>
      <c r="D4248" s="2" t="s">
        <v>50</v>
      </c>
      <c r="E4248" s="5" t="s">
        <v>632</v>
      </c>
      <c r="F4248" s="3" t="s">
        <v>633</v>
      </c>
      <c r="G4248" s="3" t="s">
        <v>89</v>
      </c>
      <c r="H4248" s="2" t="s">
        <v>22</v>
      </c>
      <c r="I4248" s="2" t="s">
        <v>9018</v>
      </c>
      <c r="J4248" s="3" t="str">
        <f>HYPERLINK("https://www.boe.es/gazeta/dias/1833/06/11/pdfs/GMD-1833-71.pdf#page=3","Abrir facsímil")</f>
        <v>Abrir facsímil</v>
      </c>
      <c r="K4248" s="3" t="s">
        <v>24</v>
      </c>
    </row>
    <row r="4249" spans="1:11" ht="42" customHeight="1">
      <c r="A4249" s="2" t="s">
        <v>9019</v>
      </c>
      <c r="B4249" s="2" t="s">
        <v>9020</v>
      </c>
      <c r="C4249" s="2" t="s">
        <v>33</v>
      </c>
      <c r="D4249" s="2" t="s">
        <v>34</v>
      </c>
      <c r="E4249" s="5" t="s">
        <v>292</v>
      </c>
      <c r="F4249" s="3" t="s">
        <v>293</v>
      </c>
      <c r="G4249" s="3" t="s">
        <v>37</v>
      </c>
      <c r="H4249" s="2" t="s">
        <v>38</v>
      </c>
      <c r="I4249" s="2" t="s">
        <v>9021</v>
      </c>
      <c r="J4249" s="3" t="str">
        <f>HYPERLINK("https://www.boe.es/gazeta/dias/1833/05/28/pdfs/GMD-1833-65.pdf#page=2","Abrir facsímil")</f>
        <v>Abrir facsímil</v>
      </c>
      <c r="K4249" s="3" t="s">
        <v>40</v>
      </c>
    </row>
    <row r="4250" spans="1:11" ht="42" customHeight="1">
      <c r="A4250" s="2" t="s">
        <v>9022</v>
      </c>
      <c r="B4250" s="2" t="s">
        <v>9022</v>
      </c>
      <c r="C4250" s="2" t="s">
        <v>33</v>
      </c>
      <c r="D4250" s="2" t="s">
        <v>34</v>
      </c>
      <c r="E4250" s="5" t="s">
        <v>303</v>
      </c>
      <c r="F4250" s="3" t="s">
        <v>304</v>
      </c>
      <c r="G4250" s="3" t="s">
        <v>89</v>
      </c>
      <c r="H4250" s="2" t="s">
        <v>22</v>
      </c>
      <c r="I4250" s="2" t="s">
        <v>9023</v>
      </c>
      <c r="J4250" s="3" t="str">
        <f>HYPERLINK("https://www.boe.es/gazeta/dias/1833/07/23/pdfs/GMD-1833-89.pdf#page=3","Abrir facsímil")</f>
        <v>Abrir facsímil</v>
      </c>
      <c r="K4250" s="3" t="s">
        <v>24</v>
      </c>
    </row>
    <row r="4251" spans="1:11" ht="42" customHeight="1">
      <c r="A4251" s="2" t="s">
        <v>9024</v>
      </c>
      <c r="B4251" s="2" t="s">
        <v>9024</v>
      </c>
      <c r="C4251" s="2" t="s">
        <v>17</v>
      </c>
      <c r="D4251" s="2" t="s">
        <v>18</v>
      </c>
      <c r="E4251" s="5" t="s">
        <v>531</v>
      </c>
      <c r="F4251" s="3" t="s">
        <v>532</v>
      </c>
      <c r="G4251" s="3" t="s">
        <v>89</v>
      </c>
      <c r="H4251" s="2" t="s">
        <v>22</v>
      </c>
      <c r="I4251" s="2" t="s">
        <v>9025</v>
      </c>
      <c r="J4251" s="3" t="str">
        <f>HYPERLINK("https://www.boe.es/gazeta/dias/1833/05/09/pdfs/GMD-1833-57.pdf#page=3","Abrir facsímil")</f>
        <v>Abrir facsímil</v>
      </c>
      <c r="K4251" s="3" t="s">
        <v>24</v>
      </c>
    </row>
    <row r="4252" spans="1:11" ht="42" customHeight="1">
      <c r="A4252" s="2" t="s">
        <v>9026</v>
      </c>
      <c r="B4252" s="2" t="s">
        <v>9026</v>
      </c>
      <c r="C4252" s="2" t="s">
        <v>33</v>
      </c>
      <c r="D4252" s="2" t="s">
        <v>34</v>
      </c>
      <c r="E4252" s="5" t="s">
        <v>125</v>
      </c>
      <c r="F4252" s="3" t="s">
        <v>126</v>
      </c>
      <c r="G4252" s="3" t="s">
        <v>127</v>
      </c>
      <c r="H4252" s="2" t="s">
        <v>22</v>
      </c>
      <c r="I4252" s="2" t="s">
        <v>9027</v>
      </c>
      <c r="J4252" s="3" t="str">
        <f>HYPERLINK("https://www.boe.es/gazeta/dias/1833/08/29/pdfs/GMD-1833-105.pdf#page=5","Abrir facsímil")</f>
        <v>Abrir facsímil</v>
      </c>
      <c r="K4252" s="3" t="s">
        <v>24</v>
      </c>
    </row>
    <row r="4253" spans="1:11" ht="42" customHeight="1">
      <c r="A4253" s="2" t="s">
        <v>9028</v>
      </c>
      <c r="B4253" s="2" t="s">
        <v>9029</v>
      </c>
      <c r="C4253" s="2" t="s">
        <v>49</v>
      </c>
      <c r="D4253" s="2" t="s">
        <v>50</v>
      </c>
      <c r="E4253" s="5" t="s">
        <v>561</v>
      </c>
      <c r="F4253" s="3" t="s">
        <v>562</v>
      </c>
      <c r="G4253" s="3" t="s">
        <v>21</v>
      </c>
      <c r="H4253" s="2" t="s">
        <v>22</v>
      </c>
      <c r="I4253" s="2" t="s">
        <v>9030</v>
      </c>
      <c r="J4253" s="3" t="str">
        <f>HYPERLINK("https://www.boe.es/gazeta/dias/1833/07/20/pdfs/GMD-1833-88.pdf#page=4","Abrir facsímil")</f>
        <v>Abrir facsímil</v>
      </c>
      <c r="K4253" s="3" t="s">
        <v>24</v>
      </c>
    </row>
    <row r="4254" spans="1:11" ht="42" customHeight="1">
      <c r="A4254" s="2" t="s">
        <v>9031</v>
      </c>
      <c r="B4254" s="2" t="s">
        <v>9032</v>
      </c>
      <c r="C4254" s="2" t="s">
        <v>131</v>
      </c>
      <c r="D4254" s="2" t="s">
        <v>18</v>
      </c>
      <c r="E4254" s="5" t="s">
        <v>478</v>
      </c>
      <c r="F4254" s="3" t="s">
        <v>479</v>
      </c>
      <c r="G4254" s="3" t="s">
        <v>45</v>
      </c>
      <c r="H4254" s="2" t="s">
        <v>22</v>
      </c>
      <c r="I4254" s="2" t="s">
        <v>9033</v>
      </c>
      <c r="J4254" s="3" t="str">
        <f>HYPERLINK("https://www.boe.es/gazeta/dias/1833/10/19/pdfs/GMD-1833-129.pdf#page=6","Abrir facsímil")</f>
        <v>Abrir facsímil</v>
      </c>
      <c r="K4254" s="3" t="s">
        <v>24</v>
      </c>
    </row>
    <row r="4255" spans="1:11" ht="42" customHeight="1">
      <c r="A4255" s="2" t="s">
        <v>9031</v>
      </c>
      <c r="B4255" s="2" t="s">
        <v>9032</v>
      </c>
      <c r="C4255" s="2" t="s">
        <v>26</v>
      </c>
      <c r="D4255" s="2" t="s">
        <v>18</v>
      </c>
      <c r="E4255" s="5" t="s">
        <v>452</v>
      </c>
      <c r="F4255" s="3" t="s">
        <v>453</v>
      </c>
      <c r="G4255" s="3" t="s">
        <v>89</v>
      </c>
      <c r="H4255" s="2" t="s">
        <v>22</v>
      </c>
      <c r="I4255" s="2" t="s">
        <v>9034</v>
      </c>
      <c r="J4255" s="3" t="str">
        <f>HYPERLINK("https://www.boe.es/gazeta/dias/1833/12/17/pdfs/GMD-1833-161.pdf#page=3","Abrir facsímil")</f>
        <v>Abrir facsímil</v>
      </c>
      <c r="K4255" s="3" t="s">
        <v>24</v>
      </c>
    </row>
    <row r="4256" spans="1:11" ht="42" customHeight="1">
      <c r="A4256" s="2" t="s">
        <v>9035</v>
      </c>
      <c r="B4256" s="2" t="s">
        <v>9036</v>
      </c>
      <c r="C4256" s="2" t="s">
        <v>26</v>
      </c>
      <c r="D4256" s="2" t="s">
        <v>18</v>
      </c>
      <c r="E4256" s="5" t="s">
        <v>799</v>
      </c>
      <c r="F4256" s="3" t="s">
        <v>800</v>
      </c>
      <c r="G4256" s="3" t="s">
        <v>89</v>
      </c>
      <c r="H4256" s="2" t="s">
        <v>22</v>
      </c>
      <c r="I4256" s="2" t="s">
        <v>9037</v>
      </c>
      <c r="J4256" s="3" t="str">
        <f>HYPERLINK("https://www.boe.es/gazeta/dias/1833/02/07/pdfs/GMD-1833-17.pdf#page=3","Abrir facsímil")</f>
        <v>Abrir facsímil</v>
      </c>
      <c r="K4256" s="3" t="s">
        <v>24</v>
      </c>
    </row>
    <row r="4257" spans="1:11" ht="42" customHeight="1">
      <c r="A4257" s="2" t="s">
        <v>9038</v>
      </c>
      <c r="B4257" s="2" t="s">
        <v>9039</v>
      </c>
      <c r="C4257" s="2" t="s">
        <v>17</v>
      </c>
      <c r="D4257" s="2" t="s">
        <v>18</v>
      </c>
      <c r="E4257" s="5" t="s">
        <v>452</v>
      </c>
      <c r="F4257" s="3" t="s">
        <v>453</v>
      </c>
      <c r="G4257" s="3" t="s">
        <v>89</v>
      </c>
      <c r="H4257" s="2" t="s">
        <v>22</v>
      </c>
      <c r="I4257" s="2" t="s">
        <v>9040</v>
      </c>
      <c r="J4257" s="3" t="str">
        <f>HYPERLINK("https://www.boe.es/gazeta/dias/1833/12/17/pdfs/GMD-1833-161.pdf#page=3","Abrir facsímil")</f>
        <v>Abrir facsímil</v>
      </c>
      <c r="K4257" s="3" t="s">
        <v>24</v>
      </c>
    </row>
    <row r="4258" spans="1:11" ht="42" customHeight="1">
      <c r="A4258" s="2" t="s">
        <v>9041</v>
      </c>
      <c r="B4258" s="2" t="s">
        <v>9042</v>
      </c>
      <c r="C4258" s="2" t="s">
        <v>33</v>
      </c>
      <c r="D4258" s="2" t="s">
        <v>34</v>
      </c>
      <c r="E4258" s="5" t="s">
        <v>596</v>
      </c>
      <c r="F4258" s="3" t="s">
        <v>597</v>
      </c>
      <c r="G4258" s="3" t="s">
        <v>89</v>
      </c>
      <c r="H4258" s="2" t="s">
        <v>22</v>
      </c>
      <c r="I4258" s="2" t="s">
        <v>9043</v>
      </c>
      <c r="J4258" s="3" t="str">
        <f>HYPERLINK("https://www.boe.es/gazeta/dias/1833/10/29/pdfs/GMD-1833-134.pdf#page=3","Abrir facsímil")</f>
        <v>Abrir facsímil</v>
      </c>
      <c r="K4258" s="3" t="s">
        <v>24</v>
      </c>
    </row>
    <row r="4259" spans="1:11" ht="42" customHeight="1">
      <c r="A4259" s="2" t="s">
        <v>9044</v>
      </c>
      <c r="B4259" s="2" t="s">
        <v>9044</v>
      </c>
      <c r="C4259" s="2" t="s">
        <v>17</v>
      </c>
      <c r="D4259" s="2" t="s">
        <v>18</v>
      </c>
      <c r="E4259" s="5" t="s">
        <v>384</v>
      </c>
      <c r="F4259" s="3" t="s">
        <v>385</v>
      </c>
      <c r="G4259" s="3" t="s">
        <v>37</v>
      </c>
      <c r="H4259" s="2" t="s">
        <v>22</v>
      </c>
      <c r="I4259" s="2" t="s">
        <v>9045</v>
      </c>
      <c r="J4259" s="3" t="str">
        <f>HYPERLINK("https://www.boe.es/gazeta/dias/1833/06/01/pdfs/GMD-1833-67.pdf#page=2","Abrir facsímil")</f>
        <v>Abrir facsímil</v>
      </c>
      <c r="K4259" s="3" t="s">
        <v>24</v>
      </c>
    </row>
    <row r="4260" spans="1:11" ht="42" customHeight="1">
      <c r="A4260" s="2" t="s">
        <v>9046</v>
      </c>
      <c r="B4260" s="2" t="s">
        <v>9047</v>
      </c>
      <c r="C4260" s="2" t="s">
        <v>49</v>
      </c>
      <c r="D4260" s="2" t="s">
        <v>50</v>
      </c>
      <c r="E4260" s="5" t="s">
        <v>155</v>
      </c>
      <c r="F4260" s="3" t="s">
        <v>156</v>
      </c>
      <c r="G4260" s="3" t="s">
        <v>37</v>
      </c>
      <c r="H4260" s="2" t="s">
        <v>22</v>
      </c>
      <c r="I4260" s="2" t="s">
        <v>9048</v>
      </c>
      <c r="J4260" s="3" t="str">
        <f>HYPERLINK("https://www.boe.es/gazeta/dias/1833/08/01/pdfs/GMD-1833-93.pdf#page=2","Abrir facsímil")</f>
        <v>Abrir facsímil</v>
      </c>
      <c r="K4260" s="3" t="s">
        <v>24</v>
      </c>
    </row>
    <row r="4261" spans="1:11" ht="42" customHeight="1">
      <c r="A4261" s="2" t="s">
        <v>9049</v>
      </c>
      <c r="B4261" s="2" t="s">
        <v>9049</v>
      </c>
      <c r="C4261" s="2" t="s">
        <v>49</v>
      </c>
      <c r="D4261" s="2" t="s">
        <v>50</v>
      </c>
      <c r="E4261" s="5" t="s">
        <v>561</v>
      </c>
      <c r="F4261" s="3" t="s">
        <v>562</v>
      </c>
      <c r="G4261" s="3" t="s">
        <v>37</v>
      </c>
      <c r="H4261" s="2" t="s">
        <v>22</v>
      </c>
      <c r="I4261" s="2" t="s">
        <v>9050</v>
      </c>
      <c r="J4261" s="3" t="str">
        <f>HYPERLINK("https://www.boe.es/gazeta/dias/1833/07/20/pdfs/GMD-1833-88.pdf#page=2","Abrir facsímil")</f>
        <v>Abrir facsímil</v>
      </c>
      <c r="K4261" s="3" t="s">
        <v>24</v>
      </c>
    </row>
    <row r="4262" spans="1:11" ht="42" customHeight="1">
      <c r="A4262" s="2" t="s">
        <v>9051</v>
      </c>
      <c r="B4262" s="2" t="s">
        <v>9051</v>
      </c>
      <c r="C4262" s="2" t="s">
        <v>33</v>
      </c>
      <c r="D4262" s="2" t="s">
        <v>34</v>
      </c>
      <c r="E4262" s="5" t="s">
        <v>969</v>
      </c>
      <c r="F4262" s="3" t="s">
        <v>970</v>
      </c>
      <c r="G4262" s="3" t="s">
        <v>89</v>
      </c>
      <c r="H4262" s="2" t="s">
        <v>22</v>
      </c>
      <c r="I4262" s="2" t="s">
        <v>9052</v>
      </c>
      <c r="J4262" s="3" t="str">
        <f>HYPERLINK("https://www.boe.es/gazeta/dias/1833/01/12/pdfs/GMD-1833-6.pdf#page=3","Abrir facsímil")</f>
        <v>Abrir facsímil</v>
      </c>
      <c r="K4262" s="3" t="s">
        <v>24</v>
      </c>
    </row>
    <row r="4263" spans="1:11" ht="42" customHeight="1">
      <c r="A4263" s="2" t="s">
        <v>9053</v>
      </c>
      <c r="B4263" s="2" t="s">
        <v>9054</v>
      </c>
      <c r="C4263" s="2" t="s">
        <v>131</v>
      </c>
      <c r="D4263" s="2" t="s">
        <v>18</v>
      </c>
      <c r="E4263" s="5" t="s">
        <v>566</v>
      </c>
      <c r="F4263" s="3" t="s">
        <v>567</v>
      </c>
      <c r="G4263" s="3" t="s">
        <v>21</v>
      </c>
      <c r="H4263" s="2" t="s">
        <v>22</v>
      </c>
      <c r="I4263" s="2" t="s">
        <v>9055</v>
      </c>
      <c r="J4263" s="3" t="str">
        <f>HYPERLINK("https://www.boe.es/gazeta/dias/1833/07/30/pdfs/GMD-1833-92.pdf#page=4","Abrir facsímil")</f>
        <v>Abrir facsímil</v>
      </c>
      <c r="K4263" s="3" t="s">
        <v>24</v>
      </c>
    </row>
    <row r="4264" spans="1:11" ht="42" customHeight="1">
      <c r="A4264" s="2" t="s">
        <v>9056</v>
      </c>
      <c r="B4264" s="2" t="s">
        <v>9057</v>
      </c>
      <c r="C4264" s="2" t="s">
        <v>49</v>
      </c>
      <c r="D4264" s="2" t="s">
        <v>50</v>
      </c>
      <c r="E4264" s="5" t="s">
        <v>182</v>
      </c>
      <c r="F4264" s="3" t="s">
        <v>183</v>
      </c>
      <c r="G4264" s="3" t="s">
        <v>1143</v>
      </c>
      <c r="H4264" s="2" t="s">
        <v>22</v>
      </c>
      <c r="I4264" s="2" t="s">
        <v>9058</v>
      </c>
      <c r="J4264" s="3" t="str">
        <f>HYPERLINK("https://www.boe.es/gazeta/dias/1833/02/12/pdfs/GMD-1833-19.pdf#page=6","Abrir facsímil")</f>
        <v>Abrir facsímil</v>
      </c>
      <c r="K4264" s="3" t="s">
        <v>24</v>
      </c>
    </row>
    <row r="4265" spans="1:11" ht="42" customHeight="1">
      <c r="A4265" s="2" t="s">
        <v>9059</v>
      </c>
      <c r="B4265" s="2" t="s">
        <v>9059</v>
      </c>
      <c r="C4265" s="2" t="s">
        <v>33</v>
      </c>
      <c r="D4265" s="2" t="s">
        <v>34</v>
      </c>
      <c r="E4265" s="5" t="s">
        <v>377</v>
      </c>
      <c r="F4265" s="3" t="s">
        <v>378</v>
      </c>
      <c r="G4265" s="3" t="s">
        <v>21</v>
      </c>
      <c r="H4265" s="2" t="s">
        <v>22</v>
      </c>
      <c r="I4265" s="2" t="s">
        <v>9060</v>
      </c>
      <c r="J4265" s="3" t="str">
        <f>HYPERLINK("https://www.boe.es/gazeta/dias/1833/02/05/pdfs/GMD-1833-16.pdf#page=4","Abrir facsímil")</f>
        <v>Abrir facsímil</v>
      </c>
      <c r="K4265" s="3" t="s">
        <v>24</v>
      </c>
    </row>
    <row r="4266" spans="1:11" ht="42" customHeight="1">
      <c r="A4266" s="2" t="s">
        <v>9061</v>
      </c>
      <c r="B4266" s="2" t="s">
        <v>9062</v>
      </c>
      <c r="C4266" s="2" t="s">
        <v>122</v>
      </c>
      <c r="D4266" s="2" t="s">
        <v>18</v>
      </c>
      <c r="E4266" s="5" t="s">
        <v>27</v>
      </c>
      <c r="F4266" s="3" t="s">
        <v>28</v>
      </c>
      <c r="G4266" s="3" t="s">
        <v>56</v>
      </c>
      <c r="H4266" s="2" t="s">
        <v>22</v>
      </c>
      <c r="I4266" s="2" t="s">
        <v>9063</v>
      </c>
      <c r="J4266" s="3" t="str">
        <f>HYPERLINK("https://www.boe.es/gazeta/dias/1833/03/30/pdfs/GMD-1833-39.pdf#page=1","Abrir facsímil")</f>
        <v>Abrir facsímil</v>
      </c>
      <c r="K4266" s="3" t="s">
        <v>24</v>
      </c>
    </row>
    <row r="4267" spans="1:11" ht="42" customHeight="1">
      <c r="A4267" s="2" t="s">
        <v>9064</v>
      </c>
      <c r="B4267" s="2" t="s">
        <v>9065</v>
      </c>
      <c r="C4267" s="2" t="s">
        <v>26</v>
      </c>
      <c r="D4267" s="2" t="s">
        <v>191</v>
      </c>
      <c r="E4267" s="5" t="s">
        <v>272</v>
      </c>
      <c r="F4267" s="3" t="s">
        <v>885</v>
      </c>
      <c r="G4267" s="3" t="s">
        <v>56</v>
      </c>
      <c r="H4267" s="2" t="s">
        <v>22</v>
      </c>
      <c r="I4267" s="2" t="s">
        <v>9066</v>
      </c>
      <c r="J4267" s="3" t="str">
        <f>HYPERLINK("https://www.boe.es/gazeta/dias/1833/11/19/pdfs/GMD-1833-145E.pdf#page=1","Abrir facsímil")</f>
        <v>Abrir facsímil</v>
      </c>
      <c r="K4267" s="3" t="s">
        <v>24</v>
      </c>
    </row>
    <row r="4268" spans="1:11" ht="42" customHeight="1">
      <c r="A4268" s="2" t="s">
        <v>9064</v>
      </c>
      <c r="B4268" s="2" t="s">
        <v>9065</v>
      </c>
      <c r="C4268" s="2" t="s">
        <v>33</v>
      </c>
      <c r="D4268" s="2" t="s">
        <v>34</v>
      </c>
      <c r="E4268" s="5" t="s">
        <v>409</v>
      </c>
      <c r="F4268" s="3" t="s">
        <v>410</v>
      </c>
      <c r="G4268" s="3" t="s">
        <v>127</v>
      </c>
      <c r="H4268" s="2" t="s">
        <v>22</v>
      </c>
      <c r="I4268" s="2" t="s">
        <v>9067</v>
      </c>
      <c r="J4268" s="3" t="str">
        <f>HYPERLINK("https://www.boe.es/gazeta/dias/1833/11/23/pdfs/GMD-1833-147.pdf#page=5","Abrir facsímil")</f>
        <v>Abrir facsímil</v>
      </c>
      <c r="K4268" s="3" t="s">
        <v>24</v>
      </c>
    </row>
    <row r="4269" spans="1:11" ht="42" customHeight="1">
      <c r="A4269" s="2" t="s">
        <v>9068</v>
      </c>
      <c r="B4269" s="2" t="s">
        <v>9069</v>
      </c>
      <c r="C4269" s="2" t="s">
        <v>26</v>
      </c>
      <c r="D4269" s="2" t="s">
        <v>18</v>
      </c>
      <c r="E4269" s="5" t="s">
        <v>461</v>
      </c>
      <c r="F4269" s="3" t="s">
        <v>462</v>
      </c>
      <c r="G4269" s="3" t="s">
        <v>56</v>
      </c>
      <c r="H4269" s="2" t="s">
        <v>22</v>
      </c>
      <c r="I4269" s="2" t="s">
        <v>9070</v>
      </c>
      <c r="J4269" s="3" t="str">
        <f>HYPERLINK("https://www.boe.es/gazeta/dias/1833/01/26/pdfs/GMD-1833-12.pdf#page=1","Abrir facsímil")</f>
        <v>Abrir facsímil</v>
      </c>
      <c r="K4269" s="3" t="s">
        <v>24</v>
      </c>
    </row>
    <row r="4270" spans="1:11" ht="42" customHeight="1">
      <c r="A4270" s="2" t="s">
        <v>9071</v>
      </c>
      <c r="B4270" s="2" t="s">
        <v>9072</v>
      </c>
      <c r="C4270" s="2" t="s">
        <v>33</v>
      </c>
      <c r="D4270" s="2" t="s">
        <v>34</v>
      </c>
      <c r="E4270" s="5" t="s">
        <v>409</v>
      </c>
      <c r="F4270" s="3" t="s">
        <v>410</v>
      </c>
      <c r="G4270" s="3" t="s">
        <v>127</v>
      </c>
      <c r="H4270" s="2" t="s">
        <v>22</v>
      </c>
      <c r="I4270" s="2" t="s">
        <v>9073</v>
      </c>
      <c r="J4270" s="3" t="str">
        <f>HYPERLINK("https://www.boe.es/gazeta/dias/1833/11/23/pdfs/GMD-1833-147.pdf#page=5","Abrir facsímil")</f>
        <v>Abrir facsímil</v>
      </c>
      <c r="K4270" s="3" t="s">
        <v>24</v>
      </c>
    </row>
    <row r="4271" spans="1:11" ht="42" customHeight="1">
      <c r="A4271" s="2" t="s">
        <v>9074</v>
      </c>
      <c r="B4271" s="2" t="s">
        <v>9075</v>
      </c>
      <c r="C4271" s="2" t="s">
        <v>122</v>
      </c>
      <c r="D4271" s="2" t="s">
        <v>18</v>
      </c>
      <c r="E4271" s="5" t="s">
        <v>61</v>
      </c>
      <c r="F4271" s="3" t="s">
        <v>62</v>
      </c>
      <c r="G4271" s="3" t="s">
        <v>89</v>
      </c>
      <c r="H4271" s="2" t="s">
        <v>22</v>
      </c>
      <c r="I4271" s="2" t="s">
        <v>9076</v>
      </c>
      <c r="J4271" s="3" t="str">
        <f>HYPERLINK("https://www.boe.es/gazeta/dias/1833/10/15/pdfs/GMD-1833-126.pdf#page=3","Abrir facsímil")</f>
        <v>Abrir facsímil</v>
      </c>
      <c r="K4271" s="3" t="s">
        <v>24</v>
      </c>
    </row>
    <row r="4272" spans="1:11" ht="42" customHeight="1">
      <c r="A4272" s="2" t="s">
        <v>9077</v>
      </c>
      <c r="B4272" s="2" t="s">
        <v>9078</v>
      </c>
      <c r="C4272" s="2" t="s">
        <v>26</v>
      </c>
      <c r="D4272" s="2" t="s">
        <v>18</v>
      </c>
      <c r="E4272" s="5" t="s">
        <v>66</v>
      </c>
      <c r="F4272" s="3" t="s">
        <v>67</v>
      </c>
      <c r="G4272" s="3" t="s">
        <v>68</v>
      </c>
      <c r="H4272" s="2" t="s">
        <v>22</v>
      </c>
      <c r="I4272" s="2" t="s">
        <v>9079</v>
      </c>
      <c r="J4272" s="3" t="str">
        <f>HYPERLINK("https://www.boe.es/gazeta/dias/1833/01/31/pdfs/GMD-1833-14.pdf#page=4","Abrir facsímil")</f>
        <v>Abrir facsímil</v>
      </c>
      <c r="K4272" s="3" t="s">
        <v>24</v>
      </c>
    </row>
    <row r="4273" spans="1:11" ht="42" customHeight="1">
      <c r="A4273" s="2" t="s">
        <v>9080</v>
      </c>
      <c r="B4273" s="2" t="s">
        <v>9081</v>
      </c>
      <c r="C4273" s="2" t="s">
        <v>26</v>
      </c>
      <c r="D4273" s="2" t="s">
        <v>18</v>
      </c>
      <c r="E4273" s="5" t="s">
        <v>66</v>
      </c>
      <c r="F4273" s="3" t="s">
        <v>67</v>
      </c>
      <c r="G4273" s="3" t="s">
        <v>68</v>
      </c>
      <c r="H4273" s="2" t="s">
        <v>22</v>
      </c>
      <c r="I4273" s="2" t="s">
        <v>9082</v>
      </c>
      <c r="J4273" s="3" t="str">
        <f>HYPERLINK("https://www.boe.es/gazeta/dias/1833/01/31/pdfs/GMD-1833-14.pdf#page=4","Abrir facsímil")</f>
        <v>Abrir facsímil</v>
      </c>
      <c r="K4273" s="3" t="s">
        <v>24</v>
      </c>
    </row>
    <row r="4274" spans="1:11" ht="42" customHeight="1">
      <c r="A4274" s="2" t="s">
        <v>9083</v>
      </c>
      <c r="B4274" s="2" t="s">
        <v>9083</v>
      </c>
      <c r="C4274" s="2" t="s">
        <v>33</v>
      </c>
      <c r="D4274" s="2" t="s">
        <v>34</v>
      </c>
      <c r="E4274" s="5" t="s">
        <v>110</v>
      </c>
      <c r="F4274" s="3" t="s">
        <v>111</v>
      </c>
      <c r="G4274" s="3" t="s">
        <v>21</v>
      </c>
      <c r="H4274" s="2" t="s">
        <v>22</v>
      </c>
      <c r="I4274" s="2" t="s">
        <v>9084</v>
      </c>
      <c r="J4274" s="3" t="str">
        <f>HYPERLINK("https://www.boe.es/gazeta/dias/1833/11/16/pdfs/GMD-1833-143.pdf#page=4","Abrir facsímil")</f>
        <v>Abrir facsímil</v>
      </c>
      <c r="K4274" s="3" t="s">
        <v>24</v>
      </c>
    </row>
    <row r="4275" spans="1:11" ht="42" customHeight="1">
      <c r="A4275" s="2" t="s">
        <v>9085</v>
      </c>
      <c r="B4275" s="2" t="s">
        <v>9086</v>
      </c>
      <c r="C4275" s="2" t="s">
        <v>33</v>
      </c>
      <c r="D4275" s="2" t="s">
        <v>34</v>
      </c>
      <c r="E4275" s="5" t="s">
        <v>110</v>
      </c>
      <c r="F4275" s="3" t="s">
        <v>111</v>
      </c>
      <c r="G4275" s="3" t="s">
        <v>21</v>
      </c>
      <c r="H4275" s="2" t="s">
        <v>22</v>
      </c>
      <c r="I4275" s="2" t="s">
        <v>9087</v>
      </c>
      <c r="J4275" s="3" t="str">
        <f>HYPERLINK("https://www.boe.es/gazeta/dias/1833/11/16/pdfs/GMD-1833-143.pdf#page=4","Abrir facsímil")</f>
        <v>Abrir facsímil</v>
      </c>
      <c r="K4275" s="3" t="s">
        <v>24</v>
      </c>
    </row>
    <row r="4276" spans="1:11" ht="42" customHeight="1">
      <c r="A4276" s="2" t="s">
        <v>9088</v>
      </c>
      <c r="B4276" s="2" t="s">
        <v>9088</v>
      </c>
      <c r="C4276" s="2" t="s">
        <v>33</v>
      </c>
      <c r="D4276" s="2" t="s">
        <v>34</v>
      </c>
      <c r="E4276" s="5" t="s">
        <v>787</v>
      </c>
      <c r="F4276" s="3" t="s">
        <v>788</v>
      </c>
      <c r="G4276" s="3" t="s">
        <v>21</v>
      </c>
      <c r="H4276" s="2" t="s">
        <v>22</v>
      </c>
      <c r="I4276" s="2" t="s">
        <v>9089</v>
      </c>
      <c r="J4276" s="3" t="str">
        <f>HYPERLINK("https://www.boe.es/gazeta/dias/1833/11/30/pdfs/GMD-1833-153.pdf#page=4","Abrir facsímil")</f>
        <v>Abrir facsímil</v>
      </c>
      <c r="K4276" s="3" t="s">
        <v>24</v>
      </c>
    </row>
    <row r="4277" spans="1:11" ht="42" customHeight="1">
      <c r="A4277" s="2" t="s">
        <v>9090</v>
      </c>
      <c r="B4277" s="2" t="s">
        <v>9090</v>
      </c>
      <c r="C4277" s="2" t="s">
        <v>17</v>
      </c>
      <c r="D4277" s="2" t="s">
        <v>18</v>
      </c>
      <c r="E4277" s="5" t="s">
        <v>632</v>
      </c>
      <c r="F4277" s="3" t="s">
        <v>633</v>
      </c>
      <c r="G4277" s="3" t="s">
        <v>89</v>
      </c>
      <c r="H4277" s="2" t="s">
        <v>22</v>
      </c>
      <c r="I4277" s="2" t="s">
        <v>9091</v>
      </c>
      <c r="J4277" s="3" t="str">
        <f>HYPERLINK("https://www.boe.es/gazeta/dias/1833/06/11/pdfs/GMD-1833-71.pdf#page=3","Abrir facsímil")</f>
        <v>Abrir facsímil</v>
      </c>
      <c r="K4277" s="3" t="s">
        <v>24</v>
      </c>
    </row>
    <row r="4278" spans="1:11" ht="42" customHeight="1">
      <c r="A4278" s="2" t="s">
        <v>9092</v>
      </c>
      <c r="B4278" s="2" t="s">
        <v>9092</v>
      </c>
      <c r="C4278" s="2" t="s">
        <v>26</v>
      </c>
      <c r="D4278" s="2" t="s">
        <v>18</v>
      </c>
      <c r="E4278" s="5" t="s">
        <v>713</v>
      </c>
      <c r="F4278" s="3" t="s">
        <v>714</v>
      </c>
      <c r="G4278" s="3" t="s">
        <v>37</v>
      </c>
      <c r="H4278" s="2" t="s">
        <v>22</v>
      </c>
      <c r="I4278" s="2" t="s">
        <v>9093</v>
      </c>
      <c r="J4278" s="3" t="str">
        <f>HYPERLINK("https://www.boe.es/gazeta/dias/1833/04/25/pdfs/GMD-1833-51.pdf#page=2","Abrir facsímil")</f>
        <v>Abrir facsímil</v>
      </c>
      <c r="K4278" s="3" t="s">
        <v>24</v>
      </c>
    </row>
    <row r="4279" spans="1:11" ht="42" customHeight="1">
      <c r="A4279" s="2" t="s">
        <v>9094</v>
      </c>
      <c r="B4279" s="2" t="s">
        <v>9095</v>
      </c>
      <c r="C4279" s="2" t="s">
        <v>207</v>
      </c>
      <c r="D4279" s="2" t="s">
        <v>18</v>
      </c>
      <c r="E4279" s="5" t="s">
        <v>233</v>
      </c>
      <c r="F4279" s="3" t="s">
        <v>234</v>
      </c>
      <c r="G4279" s="3" t="s">
        <v>21</v>
      </c>
      <c r="H4279" s="2" t="s">
        <v>22</v>
      </c>
      <c r="I4279" s="2" t="s">
        <v>9096</v>
      </c>
      <c r="J4279" s="3" t="str">
        <f>HYPERLINK("https://www.boe.es/gazeta/dias/1833/11/21/pdfs/GMD-1833-146.pdf#page=4","Abrir facsímil")</f>
        <v>Abrir facsímil</v>
      </c>
      <c r="K4279" s="3" t="s">
        <v>24</v>
      </c>
    </row>
    <row r="4280" spans="1:11" ht="42" customHeight="1">
      <c r="A4280" s="2" t="s">
        <v>9097</v>
      </c>
      <c r="B4280" s="2" t="s">
        <v>9097</v>
      </c>
      <c r="C4280" s="2" t="s">
        <v>131</v>
      </c>
      <c r="D4280" s="2" t="s">
        <v>18</v>
      </c>
      <c r="E4280" s="5" t="s">
        <v>566</v>
      </c>
      <c r="F4280" s="3" t="s">
        <v>567</v>
      </c>
      <c r="G4280" s="3" t="s">
        <v>21</v>
      </c>
      <c r="H4280" s="2" t="s">
        <v>22</v>
      </c>
      <c r="I4280" s="2" t="s">
        <v>9098</v>
      </c>
      <c r="J4280" s="3" t="str">
        <f>HYPERLINK("https://www.boe.es/gazeta/dias/1833/07/30/pdfs/GMD-1833-92.pdf#page=4","Abrir facsímil")</f>
        <v>Abrir facsímil</v>
      </c>
      <c r="K4280" s="3" t="s">
        <v>24</v>
      </c>
    </row>
    <row r="4281" spans="1:11" ht="42" customHeight="1">
      <c r="A4281" s="2" t="s">
        <v>9099</v>
      </c>
      <c r="B4281" s="2" t="s">
        <v>9100</v>
      </c>
      <c r="C4281" s="2" t="s">
        <v>49</v>
      </c>
      <c r="D4281" s="2" t="s">
        <v>50</v>
      </c>
      <c r="E4281" s="5" t="s">
        <v>227</v>
      </c>
      <c r="F4281" s="3" t="s">
        <v>228</v>
      </c>
      <c r="G4281" s="3" t="s">
        <v>89</v>
      </c>
      <c r="H4281" s="2" t="s">
        <v>22</v>
      </c>
      <c r="I4281" s="2" t="s">
        <v>9101</v>
      </c>
      <c r="J4281" s="3" t="str">
        <f>HYPERLINK("https://www.boe.es/gazeta/dias/1833/08/08/pdfs/GMD-1833-96.pdf#page=3","Abrir facsímil")</f>
        <v>Abrir facsímil</v>
      </c>
      <c r="K4281" s="3" t="s">
        <v>24</v>
      </c>
    </row>
    <row r="4282" spans="1:11" ht="42" customHeight="1">
      <c r="A4282" s="2" t="s">
        <v>9102</v>
      </c>
      <c r="B4282" s="2" t="s">
        <v>9103</v>
      </c>
      <c r="C4282" s="2" t="s">
        <v>26</v>
      </c>
      <c r="D4282" s="2" t="s">
        <v>18</v>
      </c>
      <c r="E4282" s="5" t="s">
        <v>799</v>
      </c>
      <c r="F4282" s="3" t="s">
        <v>800</v>
      </c>
      <c r="G4282" s="3" t="s">
        <v>21</v>
      </c>
      <c r="H4282" s="2" t="s">
        <v>22</v>
      </c>
      <c r="I4282" s="2" t="s">
        <v>9104</v>
      </c>
      <c r="J4282" s="3" t="str">
        <f>HYPERLINK("https://www.boe.es/gazeta/dias/1833/02/07/pdfs/GMD-1833-17.pdf#page=4","Abrir facsímil")</f>
        <v>Abrir facsímil</v>
      </c>
      <c r="K4282" s="3" t="s">
        <v>24</v>
      </c>
    </row>
    <row r="4283" spans="1:11" ht="42" customHeight="1">
      <c r="A4283" s="2" t="s">
        <v>9105</v>
      </c>
      <c r="B4283" s="2" t="s">
        <v>9105</v>
      </c>
      <c r="C4283" s="2" t="s">
        <v>33</v>
      </c>
      <c r="D4283" s="2" t="s">
        <v>34</v>
      </c>
      <c r="E4283" s="5" t="s">
        <v>159</v>
      </c>
      <c r="F4283" s="3" t="s">
        <v>160</v>
      </c>
      <c r="G4283" s="3" t="s">
        <v>127</v>
      </c>
      <c r="H4283" s="2" t="s">
        <v>22</v>
      </c>
      <c r="I4283" s="2" t="s">
        <v>9106</v>
      </c>
      <c r="J4283" s="3" t="str">
        <f>HYPERLINK("https://www.boe.es/gazeta/dias/1833/09/24/pdfs/GMD-1833-116.pdf#page=5","Abrir facsímil")</f>
        <v>Abrir facsímil</v>
      </c>
      <c r="K4283" s="3" t="s">
        <v>24</v>
      </c>
    </row>
    <row r="4284" spans="1:11" ht="42" customHeight="1">
      <c r="A4284" s="2" t="s">
        <v>9107</v>
      </c>
      <c r="B4284" s="2" t="s">
        <v>9107</v>
      </c>
      <c r="C4284" s="2" t="s">
        <v>33</v>
      </c>
      <c r="D4284" s="2" t="s">
        <v>34</v>
      </c>
      <c r="E4284" s="5" t="s">
        <v>292</v>
      </c>
      <c r="F4284" s="3" t="s">
        <v>293</v>
      </c>
      <c r="G4284" s="3" t="s">
        <v>37</v>
      </c>
      <c r="H4284" s="2" t="s">
        <v>22</v>
      </c>
      <c r="I4284" s="2" t="s">
        <v>9108</v>
      </c>
      <c r="J4284" s="3" t="str">
        <f>HYPERLINK("https://www.boe.es/gazeta/dias/1833/05/28/pdfs/GMD-1833-65.pdf#page=2","Abrir facsímil")</f>
        <v>Abrir facsímil</v>
      </c>
      <c r="K4284" s="3" t="s">
        <v>24</v>
      </c>
    </row>
    <row r="4285" spans="1:11" ht="42" customHeight="1">
      <c r="A4285" s="2" t="s">
        <v>9109</v>
      </c>
      <c r="B4285" s="2" t="s">
        <v>9109</v>
      </c>
      <c r="C4285" s="2" t="s">
        <v>33</v>
      </c>
      <c r="D4285" s="2" t="s">
        <v>34</v>
      </c>
      <c r="E4285" s="5" t="s">
        <v>72</v>
      </c>
      <c r="F4285" s="3" t="s">
        <v>73</v>
      </c>
      <c r="G4285" s="3" t="s">
        <v>89</v>
      </c>
      <c r="H4285" s="2" t="s">
        <v>22</v>
      </c>
      <c r="I4285" s="2" t="s">
        <v>9110</v>
      </c>
      <c r="J4285" s="3" t="str">
        <f>HYPERLINK("https://www.boe.es/gazeta/dias/1833/11/26/pdfs/GMD-1833-150.pdf#page=3","Abrir facsímil")</f>
        <v>Abrir facsímil</v>
      </c>
      <c r="K4285" s="3" t="s">
        <v>24</v>
      </c>
    </row>
    <row r="4286" spans="1:11" ht="42" customHeight="1">
      <c r="A4286" s="2" t="s">
        <v>9111</v>
      </c>
      <c r="B4286" s="2" t="s">
        <v>9112</v>
      </c>
      <c r="C4286" s="2" t="s">
        <v>49</v>
      </c>
      <c r="D4286" s="2" t="s">
        <v>50</v>
      </c>
      <c r="E4286" s="5" t="s">
        <v>623</v>
      </c>
      <c r="F4286" s="3" t="s">
        <v>624</v>
      </c>
      <c r="G4286" s="3" t="s">
        <v>127</v>
      </c>
      <c r="H4286" s="2" t="s">
        <v>22</v>
      </c>
      <c r="I4286" s="2" t="s">
        <v>9113</v>
      </c>
      <c r="J4286" s="3" t="str">
        <f>HYPERLINK("https://www.boe.es/gazeta/dias/1833/09/17/pdfs/GMD-1833-113.pdf#page=5","Abrir facsímil")</f>
        <v>Abrir facsímil</v>
      </c>
      <c r="K4286" s="3" t="s">
        <v>24</v>
      </c>
    </row>
    <row r="4287" spans="1:11" ht="42" customHeight="1">
      <c r="A4287" s="2" t="s">
        <v>9114</v>
      </c>
      <c r="B4287" s="2" t="s">
        <v>9115</v>
      </c>
      <c r="C4287" s="2" t="s">
        <v>49</v>
      </c>
      <c r="D4287" s="2" t="s">
        <v>50</v>
      </c>
      <c r="E4287" s="5" t="s">
        <v>137</v>
      </c>
      <c r="F4287" s="3" t="s">
        <v>138</v>
      </c>
      <c r="G4287" s="3" t="s">
        <v>56</v>
      </c>
      <c r="H4287" s="2" t="s">
        <v>22</v>
      </c>
      <c r="I4287" s="2" t="s">
        <v>9116</v>
      </c>
      <c r="J4287" s="3" t="str">
        <f>HYPERLINK("https://www.boe.es/gazeta/dias/1833/03/12/pdfs/GMD-1833-31.pdf#page=1","Abrir facsímil")</f>
        <v>Abrir facsímil</v>
      </c>
      <c r="K4287" s="3" t="s">
        <v>24</v>
      </c>
    </row>
    <row r="4288" spans="1:11" ht="42" customHeight="1">
      <c r="A4288" s="2" t="s">
        <v>9117</v>
      </c>
      <c r="B4288" s="2" t="s">
        <v>9118</v>
      </c>
      <c r="C4288" s="2" t="s">
        <v>33</v>
      </c>
      <c r="D4288" s="2" t="s">
        <v>34</v>
      </c>
      <c r="E4288" s="5" t="s">
        <v>443</v>
      </c>
      <c r="F4288" s="3" t="s">
        <v>444</v>
      </c>
      <c r="G4288" s="3" t="s">
        <v>21</v>
      </c>
      <c r="H4288" s="2" t="s">
        <v>22</v>
      </c>
      <c r="I4288" s="2" t="s">
        <v>9119</v>
      </c>
      <c r="J4288" s="3" t="str">
        <f>HYPERLINK("https://www.boe.es/gazeta/dias/1833/07/25/pdfs/GMD-1833-90.pdf#page=4","Abrir facsímil")</f>
        <v>Abrir facsímil</v>
      </c>
      <c r="K4288" s="3" t="s">
        <v>24</v>
      </c>
    </row>
    <row r="4289" spans="1:11" ht="42" customHeight="1">
      <c r="A4289" s="2" t="s">
        <v>9120</v>
      </c>
      <c r="B4289" s="2" t="s">
        <v>9121</v>
      </c>
      <c r="C4289" s="2" t="s">
        <v>131</v>
      </c>
      <c r="D4289" s="2" t="s">
        <v>18</v>
      </c>
      <c r="E4289" s="5" t="s">
        <v>566</v>
      </c>
      <c r="F4289" s="3" t="s">
        <v>567</v>
      </c>
      <c r="G4289" s="3" t="s">
        <v>21</v>
      </c>
      <c r="H4289" s="2" t="s">
        <v>22</v>
      </c>
      <c r="I4289" s="2" t="s">
        <v>9122</v>
      </c>
      <c r="J4289" s="3" t="str">
        <f>HYPERLINK("https://www.boe.es/gazeta/dias/1833/07/30/pdfs/GMD-1833-92.pdf#page=4","Abrir facsímil")</f>
        <v>Abrir facsímil</v>
      </c>
      <c r="K4289" s="3" t="s">
        <v>24</v>
      </c>
    </row>
    <row r="4290" spans="1:11" ht="42" customHeight="1">
      <c r="A4290" s="2" t="s">
        <v>9123</v>
      </c>
      <c r="B4290" s="2" t="s">
        <v>9124</v>
      </c>
      <c r="C4290" s="2" t="s">
        <v>26</v>
      </c>
      <c r="D4290" s="2" t="s">
        <v>18</v>
      </c>
      <c r="E4290" s="5" t="s">
        <v>1083</v>
      </c>
      <c r="F4290" s="3" t="s">
        <v>1084</v>
      </c>
      <c r="G4290" s="3" t="s">
        <v>21</v>
      </c>
      <c r="H4290" s="2" t="s">
        <v>22</v>
      </c>
      <c r="I4290" s="2" t="s">
        <v>9125</v>
      </c>
      <c r="J4290" s="3" t="str">
        <f>HYPERLINK("https://www.boe.es/gazeta/dias/1833/07/11/pdfs/GMD-1833-84.pdf#page=4","Abrir facsímil")</f>
        <v>Abrir facsímil</v>
      </c>
      <c r="K4290" s="3" t="s">
        <v>24</v>
      </c>
    </row>
    <row r="4291" spans="1:11" ht="42" customHeight="1">
      <c r="A4291" s="2" t="s">
        <v>9126</v>
      </c>
      <c r="B4291" s="2" t="s">
        <v>9126</v>
      </c>
      <c r="C4291" s="2" t="s">
        <v>26</v>
      </c>
      <c r="D4291" s="2" t="s">
        <v>18</v>
      </c>
      <c r="E4291" s="5" t="s">
        <v>377</v>
      </c>
      <c r="F4291" s="3" t="s">
        <v>378</v>
      </c>
      <c r="G4291" s="3" t="s">
        <v>37</v>
      </c>
      <c r="H4291" s="2" t="s">
        <v>22</v>
      </c>
      <c r="I4291" s="2" t="s">
        <v>9127</v>
      </c>
      <c r="J4291" s="3" t="str">
        <f>HYPERLINK("https://www.boe.es/gazeta/dias/1833/02/05/pdfs/GMD-1833-16.pdf#page=2","Abrir facsímil")</f>
        <v>Abrir facsímil</v>
      </c>
      <c r="K4291" s="3" t="s">
        <v>24</v>
      </c>
    </row>
    <row r="4292" spans="1:11" ht="42" customHeight="1">
      <c r="A4292" s="2" t="s">
        <v>9128</v>
      </c>
      <c r="B4292" s="2" t="s">
        <v>9129</v>
      </c>
      <c r="C4292" s="2" t="s">
        <v>26</v>
      </c>
      <c r="D4292" s="2" t="s">
        <v>18</v>
      </c>
      <c r="E4292" s="5" t="s">
        <v>787</v>
      </c>
      <c r="F4292" s="3" t="s">
        <v>788</v>
      </c>
      <c r="G4292" s="3" t="s">
        <v>21</v>
      </c>
      <c r="H4292" s="2" t="s">
        <v>22</v>
      </c>
      <c r="I4292" s="2" t="s">
        <v>9130</v>
      </c>
      <c r="J4292" s="3" t="str">
        <f>HYPERLINK("https://www.boe.es/gazeta/dias/1833/11/30/pdfs/GMD-1833-153.pdf#page=4","Abrir facsímil")</f>
        <v>Abrir facsímil</v>
      </c>
      <c r="K4292" s="3" t="s">
        <v>24</v>
      </c>
    </row>
    <row r="4293" spans="1:11" ht="42" customHeight="1">
      <c r="A4293" s="2" t="s">
        <v>9128</v>
      </c>
      <c r="B4293" s="2" t="s">
        <v>9129</v>
      </c>
      <c r="C4293" s="2" t="s">
        <v>49</v>
      </c>
      <c r="D4293" s="2" t="s">
        <v>50</v>
      </c>
      <c r="E4293" s="5" t="s">
        <v>2600</v>
      </c>
      <c r="F4293" s="3" t="s">
        <v>2601</v>
      </c>
      <c r="G4293" s="3" t="s">
        <v>127</v>
      </c>
      <c r="H4293" s="2" t="s">
        <v>22</v>
      </c>
      <c r="I4293" s="2" t="s">
        <v>9131</v>
      </c>
      <c r="J4293" s="3" t="str">
        <f>HYPERLINK("https://www.boe.es/gazeta/dias/1833/12/10/pdfs/GMD-1833-157.pdf#page=5","Abrir facsímil")</f>
        <v>Abrir facsímil</v>
      </c>
      <c r="K4293" s="3" t="s">
        <v>24</v>
      </c>
    </row>
    <row r="4294" spans="1:11" ht="42" customHeight="1">
      <c r="A4294" s="2" t="s">
        <v>9132</v>
      </c>
      <c r="B4294" s="2" t="s">
        <v>9133</v>
      </c>
      <c r="C4294" s="2" t="s">
        <v>33</v>
      </c>
      <c r="D4294" s="2" t="s">
        <v>34</v>
      </c>
      <c r="E4294" s="5" t="s">
        <v>338</v>
      </c>
      <c r="F4294" s="3" t="s">
        <v>339</v>
      </c>
      <c r="G4294" s="3" t="s">
        <v>340</v>
      </c>
      <c r="H4294" s="2" t="s">
        <v>22</v>
      </c>
      <c r="I4294" s="2" t="s">
        <v>9134</v>
      </c>
      <c r="J4294" s="3" t="str">
        <f>HYPERLINK("https://www.boe.es/gazeta/dias/1833/12/31/pdfs/GMD-1833-167.pdf#page=3","Abrir facsímil")</f>
        <v>Abrir facsímil</v>
      </c>
      <c r="K4294" s="3" t="s">
        <v>24</v>
      </c>
    </row>
    <row r="4295" spans="1:11" ht="42" customHeight="1">
      <c r="A4295" s="2" t="s">
        <v>9135</v>
      </c>
      <c r="B4295" s="2" t="s">
        <v>9136</v>
      </c>
      <c r="C4295" s="2" t="s">
        <v>33</v>
      </c>
      <c r="D4295" s="2" t="s">
        <v>191</v>
      </c>
      <c r="E4295" s="5" t="s">
        <v>272</v>
      </c>
      <c r="F4295" s="3" t="s">
        <v>885</v>
      </c>
      <c r="G4295" s="3" t="s">
        <v>56</v>
      </c>
      <c r="H4295" s="2" t="s">
        <v>22</v>
      </c>
      <c r="I4295" s="2" t="s">
        <v>9137</v>
      </c>
      <c r="J4295" s="3" t="str">
        <f>HYPERLINK("https://www.boe.es/gazeta/dias/1833/11/19/pdfs/GMD-1833-145E.pdf#page=1","Abrir facsímil")</f>
        <v>Abrir facsímil</v>
      </c>
      <c r="K4295" s="3" t="s">
        <v>24</v>
      </c>
    </row>
    <row r="4296" spans="1:11" ht="42" customHeight="1">
      <c r="A4296" s="2" t="s">
        <v>9138</v>
      </c>
      <c r="B4296" s="2" t="s">
        <v>9139</v>
      </c>
      <c r="C4296" s="2" t="s">
        <v>33</v>
      </c>
      <c r="D4296" s="2" t="s">
        <v>34</v>
      </c>
      <c r="E4296" s="5" t="s">
        <v>2600</v>
      </c>
      <c r="F4296" s="3" t="s">
        <v>2601</v>
      </c>
      <c r="G4296" s="3" t="s">
        <v>127</v>
      </c>
      <c r="H4296" s="2" t="s">
        <v>22</v>
      </c>
      <c r="I4296" s="2" t="s">
        <v>9140</v>
      </c>
      <c r="J4296" s="3" t="str">
        <f>HYPERLINK("https://www.boe.es/gazeta/dias/1833/12/10/pdfs/GMD-1833-157.pdf#page=5","Abrir facsímil")</f>
        <v>Abrir facsímil</v>
      </c>
      <c r="K4296" s="3" t="s">
        <v>24</v>
      </c>
    </row>
    <row r="4297" spans="1:11" ht="42" customHeight="1">
      <c r="A4297" s="2" t="s">
        <v>9135</v>
      </c>
      <c r="B4297" s="2" t="s">
        <v>9136</v>
      </c>
      <c r="C4297" s="2" t="s">
        <v>33</v>
      </c>
      <c r="D4297" s="2" t="s">
        <v>34</v>
      </c>
      <c r="E4297" s="5" t="s">
        <v>601</v>
      </c>
      <c r="F4297" s="3" t="s">
        <v>602</v>
      </c>
      <c r="G4297" s="3" t="s">
        <v>21</v>
      </c>
      <c r="H4297" s="2" t="s">
        <v>22</v>
      </c>
      <c r="I4297" s="2" t="s">
        <v>9141</v>
      </c>
      <c r="J4297" s="3" t="str">
        <f>HYPERLINK("https://www.boe.es/gazeta/dias/1833/12/21/pdfs/GMD-1833-163.pdf#page=4","Abrir facsímil")</f>
        <v>Abrir facsímil</v>
      </c>
      <c r="K4297" s="3" t="s">
        <v>24</v>
      </c>
    </row>
    <row r="4298" spans="1:11" ht="42" customHeight="1">
      <c r="A4298" s="2" t="s">
        <v>9142</v>
      </c>
      <c r="B4298" s="2" t="s">
        <v>9143</v>
      </c>
      <c r="C4298" s="2" t="s">
        <v>49</v>
      </c>
      <c r="D4298" s="2" t="s">
        <v>50</v>
      </c>
      <c r="E4298" s="5" t="s">
        <v>377</v>
      </c>
      <c r="F4298" s="3" t="s">
        <v>378</v>
      </c>
      <c r="G4298" s="3" t="s">
        <v>45</v>
      </c>
      <c r="H4298" s="2" t="s">
        <v>22</v>
      </c>
      <c r="I4298" s="2" t="s">
        <v>9144</v>
      </c>
      <c r="J4298" s="3" t="str">
        <f>HYPERLINK("https://www.boe.es/gazeta/dias/1833/02/05/pdfs/GMD-1833-16.pdf#page=6","Abrir facsímil")</f>
        <v>Abrir facsímil</v>
      </c>
      <c r="K4298" s="3" t="s">
        <v>24</v>
      </c>
    </row>
    <row r="4299" spans="1:11" ht="42" customHeight="1">
      <c r="A4299" s="2" t="s">
        <v>9145</v>
      </c>
      <c r="B4299" s="2" t="s">
        <v>9145</v>
      </c>
      <c r="C4299" s="2" t="s">
        <v>33</v>
      </c>
      <c r="D4299" s="2" t="s">
        <v>34</v>
      </c>
      <c r="E4299" s="5" t="s">
        <v>87</v>
      </c>
      <c r="F4299" s="3" t="s">
        <v>88</v>
      </c>
      <c r="G4299" s="3" t="s">
        <v>89</v>
      </c>
      <c r="H4299" s="2" t="s">
        <v>22</v>
      </c>
      <c r="I4299" s="2" t="s">
        <v>9146</v>
      </c>
      <c r="J4299" s="3" t="str">
        <f>HYPERLINK("https://www.boe.es/gazeta/dias/1833/04/20/pdfs/GMD-1833-49.pdf#page=3","Abrir facsímil")</f>
        <v>Abrir facsímil</v>
      </c>
      <c r="K4299" s="3" t="s">
        <v>24</v>
      </c>
    </row>
    <row r="4300" spans="1:11" ht="42" customHeight="1">
      <c r="A4300" s="2" t="s">
        <v>9147</v>
      </c>
      <c r="B4300" s="2" t="s">
        <v>9147</v>
      </c>
      <c r="C4300" s="2" t="s">
        <v>26</v>
      </c>
      <c r="D4300" s="2" t="s">
        <v>18</v>
      </c>
      <c r="E4300" s="5" t="s">
        <v>1411</v>
      </c>
      <c r="F4300" s="3" t="s">
        <v>1412</v>
      </c>
      <c r="G4300" s="3" t="s">
        <v>21</v>
      </c>
      <c r="H4300" s="2" t="s">
        <v>22</v>
      </c>
      <c r="I4300" s="2" t="s">
        <v>9148</v>
      </c>
      <c r="J4300" s="3" t="str">
        <f>HYPERLINK("https://www.boe.es/gazeta/dias/1833/03/05/pdfs/GMD-1833-28.pdf#page=4","Abrir facsímil")</f>
        <v>Abrir facsímil</v>
      </c>
      <c r="K4300" s="3" t="s">
        <v>24</v>
      </c>
    </row>
    <row r="4301" spans="1:11" ht="42" customHeight="1">
      <c r="A4301" s="2" t="s">
        <v>9149</v>
      </c>
      <c r="B4301" s="2" t="s">
        <v>9149</v>
      </c>
      <c r="C4301" s="2" t="s">
        <v>297</v>
      </c>
      <c r="D4301" s="2" t="s">
        <v>18</v>
      </c>
      <c r="E4301" s="5" t="s">
        <v>1515</v>
      </c>
      <c r="F4301" s="3" t="s">
        <v>1516</v>
      </c>
      <c r="G4301" s="3" t="s">
        <v>21</v>
      </c>
      <c r="H4301" s="2" t="s">
        <v>22</v>
      </c>
      <c r="I4301" s="2" t="s">
        <v>9150</v>
      </c>
      <c r="J4301" s="3" t="str">
        <f>HYPERLINK("https://www.boe.es/gazeta/dias/1833/09/05/pdfs/GMD-1833-108.pdf#page=4","Abrir facsímil")</f>
        <v>Abrir facsímil</v>
      </c>
      <c r="K4301" s="3" t="s">
        <v>24</v>
      </c>
    </row>
    <row r="4302" spans="1:11" ht="42" customHeight="1">
      <c r="A4302" s="2" t="s">
        <v>9151</v>
      </c>
      <c r="B4302" s="2" t="s">
        <v>9152</v>
      </c>
      <c r="C4302" s="2" t="s">
        <v>33</v>
      </c>
      <c r="D4302" s="2" t="s">
        <v>34</v>
      </c>
      <c r="E4302" s="5" t="s">
        <v>319</v>
      </c>
      <c r="F4302" s="3" t="s">
        <v>320</v>
      </c>
      <c r="G4302" s="3" t="s">
        <v>21</v>
      </c>
      <c r="H4302" s="2" t="s">
        <v>22</v>
      </c>
      <c r="I4302" s="2" t="s">
        <v>9153</v>
      </c>
      <c r="J4302" s="3" t="str">
        <f>HYPERLINK("https://www.boe.es/gazeta/dias/1833/08/03/pdfs/GMD-1833-94.pdf#page=4","Abrir facsímil")</f>
        <v>Abrir facsímil</v>
      </c>
      <c r="K4302" s="3" t="s">
        <v>24</v>
      </c>
    </row>
    <row r="4303" spans="1:11" ht="42" customHeight="1">
      <c r="A4303" s="2" t="s">
        <v>9154</v>
      </c>
      <c r="B4303" s="2" t="s">
        <v>9154</v>
      </c>
      <c r="C4303" s="2" t="s">
        <v>33</v>
      </c>
      <c r="D4303" s="2" t="s">
        <v>34</v>
      </c>
      <c r="E4303" s="5" t="s">
        <v>352</v>
      </c>
      <c r="F4303" s="3" t="s">
        <v>353</v>
      </c>
      <c r="G4303" s="3" t="s">
        <v>56</v>
      </c>
      <c r="H4303" s="2" t="s">
        <v>22</v>
      </c>
      <c r="I4303" s="2" t="s">
        <v>9155</v>
      </c>
      <c r="J4303" s="3" t="str">
        <f>HYPERLINK("https://www.boe.es/gazeta/dias/1833/07/13/pdfs/GMD-1833-85.pdf#page=1","Abrir facsímil")</f>
        <v>Abrir facsímil</v>
      </c>
      <c r="K4303" s="3" t="s">
        <v>24</v>
      </c>
    </row>
    <row r="4304" spans="1:11" ht="42" customHeight="1">
      <c r="A4304" s="2" t="s">
        <v>9156</v>
      </c>
      <c r="B4304" s="2" t="s">
        <v>9157</v>
      </c>
      <c r="C4304" s="2" t="s">
        <v>207</v>
      </c>
      <c r="D4304" s="2" t="s">
        <v>18</v>
      </c>
      <c r="E4304" s="5" t="s">
        <v>377</v>
      </c>
      <c r="F4304" s="3" t="s">
        <v>378</v>
      </c>
      <c r="G4304" s="3" t="s">
        <v>45</v>
      </c>
      <c r="H4304" s="2" t="s">
        <v>22</v>
      </c>
      <c r="I4304" s="2" t="s">
        <v>9158</v>
      </c>
      <c r="J4304" s="3" t="str">
        <f>HYPERLINK("https://www.boe.es/gazeta/dias/1833/02/05/pdfs/GMD-1833-16.pdf#page=6","Abrir facsímil")</f>
        <v>Abrir facsímil</v>
      </c>
      <c r="K4304" s="3" t="s">
        <v>24</v>
      </c>
    </row>
    <row r="4305" spans="1:11" ht="42" customHeight="1">
      <c r="A4305" s="2" t="s">
        <v>9159</v>
      </c>
      <c r="B4305" s="2" t="s">
        <v>9160</v>
      </c>
      <c r="C4305" s="2" t="s">
        <v>49</v>
      </c>
      <c r="D4305" s="2" t="s">
        <v>50</v>
      </c>
      <c r="E4305" s="5" t="s">
        <v>1765</v>
      </c>
      <c r="F4305" s="3" t="s">
        <v>1766</v>
      </c>
      <c r="G4305" s="3" t="s">
        <v>56</v>
      </c>
      <c r="H4305" s="2" t="s">
        <v>38</v>
      </c>
      <c r="I4305" s="2" t="s">
        <v>9161</v>
      </c>
      <c r="J4305" s="3" t="str">
        <f>HYPERLINK("https://www.boe.es/gazeta/dias/1833/01/10/pdfs/GMD-1833-5.pdf#page=1","Abrir facsímil")</f>
        <v>Abrir facsímil</v>
      </c>
      <c r="K4305" s="3" t="s">
        <v>40</v>
      </c>
    </row>
    <row r="4306" spans="1:11" ht="42" customHeight="1">
      <c r="A4306" s="2" t="s">
        <v>9162</v>
      </c>
      <c r="B4306" s="2" t="s">
        <v>9163</v>
      </c>
      <c r="C4306" s="2" t="s">
        <v>26</v>
      </c>
      <c r="D4306" s="2" t="s">
        <v>18</v>
      </c>
      <c r="E4306" s="5" t="s">
        <v>399</v>
      </c>
      <c r="F4306" s="3" t="s">
        <v>400</v>
      </c>
      <c r="G4306" s="3" t="s">
        <v>21</v>
      </c>
      <c r="H4306" s="2" t="s">
        <v>22</v>
      </c>
      <c r="I4306" s="2" t="s">
        <v>9164</v>
      </c>
      <c r="J4306" s="3" t="str">
        <f>HYPERLINK("https://www.boe.es/gazeta/dias/1833/05/18/pdfs/GMD-1833-61.pdf#page=4","Abrir facsímil")</f>
        <v>Abrir facsímil</v>
      </c>
      <c r="K4306" s="3" t="s">
        <v>24</v>
      </c>
    </row>
    <row r="4307" spans="1:11" ht="42" customHeight="1">
      <c r="A4307" s="2" t="s">
        <v>9165</v>
      </c>
      <c r="B4307" s="2" t="s">
        <v>9166</v>
      </c>
      <c r="C4307" s="2" t="s">
        <v>33</v>
      </c>
      <c r="D4307" s="2" t="s">
        <v>34</v>
      </c>
      <c r="E4307" s="5" t="s">
        <v>364</v>
      </c>
      <c r="F4307" s="3" t="s">
        <v>365</v>
      </c>
      <c r="G4307" s="3" t="s">
        <v>2634</v>
      </c>
      <c r="H4307" s="2" t="s">
        <v>38</v>
      </c>
      <c r="I4307" s="2" t="s">
        <v>9167</v>
      </c>
      <c r="J4307" s="3" t="str">
        <f>HYPERLINK("https://www.boe.es/gazeta/dias/1833/11/07/pdfs/GMD-1833-139.pdf#page=5","Abrir facsímil")</f>
        <v>Abrir facsímil</v>
      </c>
      <c r="K4307" s="3" t="s">
        <v>40</v>
      </c>
    </row>
    <row r="4308" spans="1:11" ht="42" customHeight="1">
      <c r="A4308" s="2" t="s">
        <v>9168</v>
      </c>
      <c r="B4308" s="2" t="s">
        <v>9168</v>
      </c>
      <c r="C4308" s="2" t="s">
        <v>33</v>
      </c>
      <c r="D4308" s="2" t="s">
        <v>34</v>
      </c>
      <c r="E4308" s="5" t="s">
        <v>202</v>
      </c>
      <c r="F4308" s="3" t="s">
        <v>203</v>
      </c>
      <c r="G4308" s="3" t="s">
        <v>89</v>
      </c>
      <c r="H4308" s="2" t="s">
        <v>22</v>
      </c>
      <c r="I4308" s="2" t="s">
        <v>9169</v>
      </c>
      <c r="J4308" s="3" t="str">
        <f>HYPERLINK("https://www.boe.es/gazeta/dias/1833/05/14/pdfs/GMD-1833-59.pdf#page=3","Abrir facsímil")</f>
        <v>Abrir facsímil</v>
      </c>
      <c r="K4308" s="3" t="s">
        <v>24</v>
      </c>
    </row>
    <row r="4309" spans="1:11" ht="42" customHeight="1">
      <c r="A4309" s="2" t="s">
        <v>9170</v>
      </c>
      <c r="B4309" s="2" t="s">
        <v>9171</v>
      </c>
      <c r="C4309" s="2" t="s">
        <v>207</v>
      </c>
      <c r="D4309" s="2" t="s">
        <v>18</v>
      </c>
      <c r="E4309" s="5" t="s">
        <v>66</v>
      </c>
      <c r="F4309" s="3" t="s">
        <v>67</v>
      </c>
      <c r="G4309" s="3" t="s">
        <v>68</v>
      </c>
      <c r="H4309" s="2" t="s">
        <v>22</v>
      </c>
      <c r="I4309" s="2" t="s">
        <v>9172</v>
      </c>
      <c r="J4309" s="3" t="str">
        <f>HYPERLINK("https://www.boe.es/gazeta/dias/1833/01/31/pdfs/GMD-1833-14.pdf#page=4","Abrir facsímil")</f>
        <v>Abrir facsímil</v>
      </c>
      <c r="K4309" s="3" t="s">
        <v>24</v>
      </c>
    </row>
    <row r="4310" spans="1:11" ht="42" customHeight="1">
      <c r="A4310" s="2" t="s">
        <v>9173</v>
      </c>
      <c r="B4310" s="2" t="s">
        <v>9174</v>
      </c>
      <c r="C4310" s="2" t="s">
        <v>33</v>
      </c>
      <c r="D4310" s="2" t="s">
        <v>34</v>
      </c>
      <c r="E4310" s="5" t="s">
        <v>159</v>
      </c>
      <c r="F4310" s="3" t="s">
        <v>160</v>
      </c>
      <c r="G4310" s="3" t="s">
        <v>175</v>
      </c>
      <c r="H4310" s="2" t="s">
        <v>22</v>
      </c>
      <c r="I4310" s="2" t="s">
        <v>9175</v>
      </c>
      <c r="J4310" s="3" t="str">
        <f>HYPERLINK("https://www.boe.es/gazeta/dias/1833/09/24/pdfs/GMD-1833-116.pdf#page=7","Abrir facsímil")</f>
        <v>Abrir facsímil</v>
      </c>
      <c r="K4310" s="3" t="s">
        <v>24</v>
      </c>
    </row>
    <row r="4311" spans="1:11" ht="42" customHeight="1">
      <c r="A4311" s="2" t="s">
        <v>9176</v>
      </c>
      <c r="B4311" s="2" t="s">
        <v>9176</v>
      </c>
      <c r="C4311" s="2" t="s">
        <v>49</v>
      </c>
      <c r="D4311" s="2" t="s">
        <v>50</v>
      </c>
      <c r="E4311" s="5" t="s">
        <v>1582</v>
      </c>
      <c r="F4311" s="3" t="s">
        <v>1583</v>
      </c>
      <c r="G4311" s="3" t="s">
        <v>37</v>
      </c>
      <c r="H4311" s="2" t="s">
        <v>22</v>
      </c>
      <c r="I4311" s="2" t="s">
        <v>9177</v>
      </c>
      <c r="J4311" s="3" t="str">
        <f>HYPERLINK("https://www.boe.es/gazeta/dias/1833/03/19/pdfs/GMD-1833-34.pdf#page=2","Abrir facsímil")</f>
        <v>Abrir facsímil</v>
      </c>
      <c r="K4311" s="3" t="s">
        <v>24</v>
      </c>
    </row>
    <row r="4312" spans="1:11" ht="42" customHeight="1">
      <c r="A4312" s="2" t="s">
        <v>9178</v>
      </c>
      <c r="B4312" s="2" t="s">
        <v>9178</v>
      </c>
      <c r="C4312" s="2" t="s">
        <v>49</v>
      </c>
      <c r="D4312" s="2" t="s">
        <v>50</v>
      </c>
      <c r="E4312" s="5" t="s">
        <v>623</v>
      </c>
      <c r="F4312" s="3" t="s">
        <v>624</v>
      </c>
      <c r="G4312" s="3" t="s">
        <v>37</v>
      </c>
      <c r="H4312" s="2" t="s">
        <v>22</v>
      </c>
      <c r="I4312" s="2" t="s">
        <v>9179</v>
      </c>
      <c r="J4312" s="3" t="str">
        <f>HYPERLINK("https://www.boe.es/gazeta/dias/1833/09/17/pdfs/GMD-1833-113.pdf#page=2","Abrir facsímil")</f>
        <v>Abrir facsímil</v>
      </c>
      <c r="K4312" s="3" t="s">
        <v>24</v>
      </c>
    </row>
    <row r="4313" spans="1:11" ht="42" customHeight="1">
      <c r="A4313" s="2" t="s">
        <v>9180</v>
      </c>
      <c r="B4313" s="2" t="s">
        <v>9180</v>
      </c>
      <c r="C4313" s="2" t="s">
        <v>33</v>
      </c>
      <c r="D4313" s="2" t="s">
        <v>34</v>
      </c>
      <c r="E4313" s="5" t="s">
        <v>1017</v>
      </c>
      <c r="F4313" s="3" t="s">
        <v>1018</v>
      </c>
      <c r="G4313" s="3" t="s">
        <v>89</v>
      </c>
      <c r="H4313" s="2" t="s">
        <v>22</v>
      </c>
      <c r="I4313" s="2" t="s">
        <v>9181</v>
      </c>
      <c r="J4313" s="3" t="str">
        <f>HYPERLINK("https://www.boe.es/gazeta/dias/1833/10/08/pdfs/GMD-1833-123.pdf#page=3","Abrir facsímil")</f>
        <v>Abrir facsímil</v>
      </c>
      <c r="K4313" s="3" t="s">
        <v>24</v>
      </c>
    </row>
    <row r="4314" spans="1:11" ht="42" customHeight="1">
      <c r="A4314" s="2" t="s">
        <v>9180</v>
      </c>
      <c r="B4314" s="2" t="s">
        <v>9180</v>
      </c>
      <c r="C4314" s="2" t="s">
        <v>33</v>
      </c>
      <c r="D4314" s="2" t="s">
        <v>34</v>
      </c>
      <c r="E4314" s="5" t="s">
        <v>478</v>
      </c>
      <c r="F4314" s="3" t="s">
        <v>479</v>
      </c>
      <c r="G4314" s="3" t="s">
        <v>3686</v>
      </c>
      <c r="H4314" s="2" t="s">
        <v>22</v>
      </c>
      <c r="I4314" s="2" t="s">
        <v>9182</v>
      </c>
      <c r="J4314" s="3" t="str">
        <f>HYPERLINK("https://www.boe.es/gazeta/dias/1833/10/19/pdfs/GMD-1833-129.pdf#page=3","Abrir facsímil")</f>
        <v>Abrir facsímil</v>
      </c>
      <c r="K4314" s="3" t="s">
        <v>24</v>
      </c>
    </row>
    <row r="4315" spans="1:11" ht="42" customHeight="1">
      <c r="A4315" s="2" t="s">
        <v>9180</v>
      </c>
      <c r="B4315" s="2" t="s">
        <v>9180</v>
      </c>
      <c r="C4315" s="2" t="s">
        <v>33</v>
      </c>
      <c r="D4315" s="2" t="s">
        <v>34</v>
      </c>
      <c r="E4315" s="5" t="s">
        <v>192</v>
      </c>
      <c r="F4315" s="3" t="s">
        <v>218</v>
      </c>
      <c r="G4315" s="3" t="s">
        <v>37</v>
      </c>
      <c r="H4315" s="2" t="s">
        <v>22</v>
      </c>
      <c r="I4315" s="2" t="s">
        <v>9183</v>
      </c>
      <c r="J4315" s="3" t="str">
        <f>HYPERLINK("https://www.boe.es/gazeta/dias/1833/12/14/pdfs/GMD-1833-159.pdf#page=2","Abrir facsímil")</f>
        <v>Abrir facsímil</v>
      </c>
      <c r="K4315" s="3" t="s">
        <v>24</v>
      </c>
    </row>
    <row r="4316" spans="1:11" ht="42" customHeight="1">
      <c r="A4316" s="2" t="s">
        <v>9184</v>
      </c>
      <c r="B4316" s="2" t="s">
        <v>9184</v>
      </c>
      <c r="C4316" s="2" t="s">
        <v>17</v>
      </c>
      <c r="D4316" s="2" t="s">
        <v>18</v>
      </c>
      <c r="E4316" s="5" t="s">
        <v>927</v>
      </c>
      <c r="F4316" s="3" t="s">
        <v>928</v>
      </c>
      <c r="G4316" s="3" t="s">
        <v>56</v>
      </c>
      <c r="H4316" s="2" t="s">
        <v>22</v>
      </c>
      <c r="I4316" s="2" t="s">
        <v>9185</v>
      </c>
      <c r="J4316" s="3" t="str">
        <f>HYPERLINK("https://www.boe.es/gazeta/dias/1833/10/01/pdfs/GMD-1833-120.pdf#page=1","Abrir facsímil")</f>
        <v>Abrir facsímil</v>
      </c>
      <c r="K4316" s="3" t="s">
        <v>24</v>
      </c>
    </row>
    <row r="4317" spans="1:11" ht="42" customHeight="1">
      <c r="A4317" s="2" t="s">
        <v>9186</v>
      </c>
      <c r="B4317" s="2" t="s">
        <v>9186</v>
      </c>
      <c r="C4317" s="2" t="s">
        <v>33</v>
      </c>
      <c r="D4317" s="2" t="s">
        <v>34</v>
      </c>
      <c r="E4317" s="5" t="s">
        <v>841</v>
      </c>
      <c r="F4317" s="3" t="s">
        <v>842</v>
      </c>
      <c r="G4317" s="3" t="s">
        <v>89</v>
      </c>
      <c r="H4317" s="2" t="s">
        <v>22</v>
      </c>
      <c r="I4317" s="2" t="s">
        <v>9187</v>
      </c>
      <c r="J4317" s="3" t="str">
        <f>HYPERLINK("https://www.boe.es/gazeta/dias/1833/11/02/pdfs/GMD-1833-137.pdf#page=3","Abrir facsímil")</f>
        <v>Abrir facsímil</v>
      </c>
      <c r="K4317" s="3" t="s">
        <v>24</v>
      </c>
    </row>
    <row r="4318" spans="1:11" ht="42" customHeight="1">
      <c r="A4318" s="2" t="s">
        <v>9188</v>
      </c>
      <c r="B4318" s="2" t="s">
        <v>9188</v>
      </c>
      <c r="C4318" s="2" t="s">
        <v>33</v>
      </c>
      <c r="D4318" s="2" t="s">
        <v>34</v>
      </c>
      <c r="E4318" s="5" t="s">
        <v>426</v>
      </c>
      <c r="F4318" s="3" t="s">
        <v>1257</v>
      </c>
      <c r="G4318" s="3" t="s">
        <v>89</v>
      </c>
      <c r="H4318" s="2" t="s">
        <v>22</v>
      </c>
      <c r="I4318" s="2" t="s">
        <v>9189</v>
      </c>
      <c r="J4318" s="3" t="str">
        <f>HYPERLINK("https://www.boe.es/gazeta/dias/1833/10/31/pdfs/GMD-1833-135.pdf#page=3","Abrir facsímil")</f>
        <v>Abrir facsímil</v>
      </c>
      <c r="K4318" s="3" t="s">
        <v>24</v>
      </c>
    </row>
    <row r="4319" spans="1:11" ht="42" customHeight="1">
      <c r="A4319" s="2" t="s">
        <v>9188</v>
      </c>
      <c r="B4319" s="2" t="s">
        <v>9188</v>
      </c>
      <c r="C4319" s="2" t="s">
        <v>33</v>
      </c>
      <c r="D4319" s="2" t="s">
        <v>34</v>
      </c>
      <c r="E4319" s="5" t="s">
        <v>241</v>
      </c>
      <c r="F4319" s="3" t="s">
        <v>242</v>
      </c>
      <c r="G4319" s="3" t="s">
        <v>37</v>
      </c>
      <c r="H4319" s="2" t="s">
        <v>22</v>
      </c>
      <c r="I4319" s="2" t="s">
        <v>9190</v>
      </c>
      <c r="J4319" s="3" t="str">
        <f>HYPERLINK("https://www.boe.es/gazeta/dias/1833/11/09/pdfs/GMD-1833-140.pdf#page=2","Abrir facsímil")</f>
        <v>Abrir facsímil</v>
      </c>
      <c r="K4319" s="3" t="s">
        <v>24</v>
      </c>
    </row>
    <row r="4320" spans="1:11" ht="42" customHeight="1">
      <c r="A4320" s="2" t="s">
        <v>9191</v>
      </c>
      <c r="B4320" s="2" t="s">
        <v>9192</v>
      </c>
      <c r="C4320" s="2" t="s">
        <v>33</v>
      </c>
      <c r="D4320" s="2" t="s">
        <v>34</v>
      </c>
      <c r="E4320" s="5" t="s">
        <v>72</v>
      </c>
      <c r="F4320" s="3" t="s">
        <v>73</v>
      </c>
      <c r="G4320" s="3" t="s">
        <v>74</v>
      </c>
      <c r="H4320" s="2" t="s">
        <v>22</v>
      </c>
      <c r="I4320" s="2" t="s">
        <v>9193</v>
      </c>
      <c r="J4320" s="3" t="str">
        <f>HYPERLINK("https://www.boe.es/gazeta/dias/1833/11/26/pdfs/GMD-1833-150.pdf#page=4","Abrir facsímil")</f>
        <v>Abrir facsímil</v>
      </c>
      <c r="K4320" s="3" t="s">
        <v>24</v>
      </c>
    </row>
    <row r="4321" spans="1:11" ht="42" customHeight="1">
      <c r="A4321" s="2" t="s">
        <v>9194</v>
      </c>
      <c r="B4321" s="2" t="s">
        <v>9194</v>
      </c>
      <c r="C4321" s="2" t="s">
        <v>33</v>
      </c>
      <c r="D4321" s="2" t="s">
        <v>34</v>
      </c>
      <c r="E4321" s="5" t="s">
        <v>702</v>
      </c>
      <c r="F4321" s="3" t="s">
        <v>703</v>
      </c>
      <c r="G4321" s="3" t="s">
        <v>704</v>
      </c>
      <c r="H4321" s="2" t="s">
        <v>22</v>
      </c>
      <c r="I4321" s="2" t="s">
        <v>9195</v>
      </c>
      <c r="J4321" s="3" t="str">
        <f>HYPERLINK("https://www.boe.es/gazeta/dias/1833/09/14/pdfs/GMD-1833-112.pdf#page=3","Abrir facsímil")</f>
        <v>Abrir facsímil</v>
      </c>
      <c r="K4321" s="3" t="s">
        <v>24</v>
      </c>
    </row>
    <row r="4322" spans="1:11" ht="42" customHeight="1">
      <c r="A4322" s="2" t="s">
        <v>9196</v>
      </c>
      <c r="B4322" s="2" t="s">
        <v>9197</v>
      </c>
      <c r="C4322" s="2" t="s">
        <v>26</v>
      </c>
      <c r="D4322" s="2" t="s">
        <v>18</v>
      </c>
      <c r="E4322" s="5" t="s">
        <v>414</v>
      </c>
      <c r="F4322" s="3" t="s">
        <v>415</v>
      </c>
      <c r="G4322" s="3" t="s">
        <v>89</v>
      </c>
      <c r="H4322" s="2" t="s">
        <v>22</v>
      </c>
      <c r="I4322" s="2" t="s">
        <v>9198</v>
      </c>
      <c r="J4322" s="3" t="str">
        <f>HYPERLINK("https://www.boe.es/gazeta/dias/1833/03/02/pdfs/GMD-1833-27.pdf#page=3","Abrir facsímil")</f>
        <v>Abrir facsímil</v>
      </c>
      <c r="K4322" s="3" t="s">
        <v>24</v>
      </c>
    </row>
    <row r="4323" spans="1:11" ht="42" customHeight="1">
      <c r="A4323" s="2" t="s">
        <v>9199</v>
      </c>
      <c r="B4323" s="2" t="s">
        <v>9200</v>
      </c>
      <c r="C4323" s="2" t="s">
        <v>131</v>
      </c>
      <c r="D4323" s="2" t="s">
        <v>18</v>
      </c>
      <c r="E4323" s="5" t="s">
        <v>145</v>
      </c>
      <c r="F4323" s="3" t="s">
        <v>146</v>
      </c>
      <c r="G4323" s="3" t="s">
        <v>21</v>
      </c>
      <c r="H4323" s="2" t="s">
        <v>22</v>
      </c>
      <c r="I4323" s="2" t="s">
        <v>9201</v>
      </c>
      <c r="J4323" s="3" t="str">
        <f>HYPERLINK("https://www.boe.es/gazeta/dias/1833/06/25/pdfs/GMD-1833-77.pdf#page=4","Abrir facsímil")</f>
        <v>Abrir facsímil</v>
      </c>
      <c r="K4323" s="3" t="s">
        <v>24</v>
      </c>
    </row>
    <row r="4324" spans="1:11" ht="42" customHeight="1">
      <c r="A4324" s="2" t="s">
        <v>9202</v>
      </c>
      <c r="B4324" s="2" t="s">
        <v>9203</v>
      </c>
      <c r="C4324" s="2" t="s">
        <v>33</v>
      </c>
      <c r="D4324" s="2" t="s">
        <v>34</v>
      </c>
      <c r="E4324" s="5" t="s">
        <v>307</v>
      </c>
      <c r="F4324" s="3" t="s">
        <v>308</v>
      </c>
      <c r="G4324" s="3" t="s">
        <v>21</v>
      </c>
      <c r="H4324" s="2" t="s">
        <v>22</v>
      </c>
      <c r="I4324" s="2" t="s">
        <v>9204</v>
      </c>
      <c r="J4324" s="3" t="str">
        <f>HYPERLINK("https://www.boe.es/gazeta/dias/1833/03/09/pdfs/GMD-1833-30.pdf#page=4","Abrir facsímil")</f>
        <v>Abrir facsímil</v>
      </c>
      <c r="K4324" s="3" t="s">
        <v>24</v>
      </c>
    </row>
    <row r="4325" spans="1:11" ht="42" customHeight="1">
      <c r="A4325" s="2" t="s">
        <v>9205</v>
      </c>
      <c r="B4325" s="2" t="s">
        <v>9205</v>
      </c>
      <c r="C4325" s="2" t="s">
        <v>122</v>
      </c>
      <c r="D4325" s="2" t="s">
        <v>18</v>
      </c>
      <c r="E4325" s="5" t="s">
        <v>466</v>
      </c>
      <c r="F4325" s="3" t="s">
        <v>467</v>
      </c>
      <c r="G4325" s="3" t="s">
        <v>56</v>
      </c>
      <c r="H4325" s="2" t="s">
        <v>22</v>
      </c>
      <c r="I4325" s="2" t="s">
        <v>9206</v>
      </c>
      <c r="J4325" s="3" t="str">
        <f>HYPERLINK("https://www.boe.es/gazeta/dias/1833/10/22/pdfs/GMD-1833-130.pdf#page=1","Abrir facsímil")</f>
        <v>Abrir facsímil</v>
      </c>
      <c r="K4325" s="3" t="s">
        <v>24</v>
      </c>
    </row>
    <row r="4326" spans="1:11" ht="42" customHeight="1">
      <c r="A4326" s="2" t="s">
        <v>9207</v>
      </c>
      <c r="B4326" s="2" t="s">
        <v>9208</v>
      </c>
      <c r="C4326" s="2" t="s">
        <v>49</v>
      </c>
      <c r="D4326" s="2" t="s">
        <v>50</v>
      </c>
      <c r="E4326" s="5" t="s">
        <v>298</v>
      </c>
      <c r="F4326" s="3" t="s">
        <v>299</v>
      </c>
      <c r="G4326" s="3" t="s">
        <v>1595</v>
      </c>
      <c r="H4326" s="2" t="s">
        <v>22</v>
      </c>
      <c r="I4326" s="2" t="s">
        <v>9209</v>
      </c>
      <c r="J4326" s="3" t="str">
        <f>HYPERLINK("https://www.boe.es/gazeta/dias/1833/12/26/pdfs/GMD-1833-165.pdf#page=2","Abrir facsímil")</f>
        <v>Abrir facsímil</v>
      </c>
      <c r="K4326" s="3" t="s">
        <v>24</v>
      </c>
    </row>
    <row r="4327" spans="1:11" ht="42" customHeight="1">
      <c r="A4327" s="2" t="s">
        <v>9210</v>
      </c>
      <c r="B4327" s="2" t="s">
        <v>9211</v>
      </c>
      <c r="C4327" s="2" t="s">
        <v>131</v>
      </c>
      <c r="D4327" s="2" t="s">
        <v>18</v>
      </c>
      <c r="E4327" s="5" t="s">
        <v>399</v>
      </c>
      <c r="F4327" s="3" t="s">
        <v>400</v>
      </c>
      <c r="G4327" s="3" t="s">
        <v>21</v>
      </c>
      <c r="H4327" s="2" t="s">
        <v>22</v>
      </c>
      <c r="I4327" s="2" t="s">
        <v>9212</v>
      </c>
      <c r="J4327" s="3" t="str">
        <f>HYPERLINK("https://www.boe.es/gazeta/dias/1833/05/18/pdfs/GMD-1833-61.pdf#page=4","Abrir facsímil")</f>
        <v>Abrir facsímil</v>
      </c>
      <c r="K4327" s="3" t="s">
        <v>24</v>
      </c>
    </row>
    <row r="4328" spans="1:11" ht="42" customHeight="1">
      <c r="A4328" s="2" t="s">
        <v>9213</v>
      </c>
      <c r="B4328" s="2" t="s">
        <v>9213</v>
      </c>
      <c r="C4328" s="2" t="s">
        <v>33</v>
      </c>
      <c r="D4328" s="2" t="s">
        <v>34</v>
      </c>
      <c r="E4328" s="5" t="s">
        <v>95</v>
      </c>
      <c r="F4328" s="3" t="s">
        <v>96</v>
      </c>
      <c r="G4328" s="3" t="s">
        <v>89</v>
      </c>
      <c r="H4328" s="2" t="s">
        <v>22</v>
      </c>
      <c r="I4328" s="2" t="s">
        <v>9214</v>
      </c>
      <c r="J4328" s="3" t="str">
        <f>HYPERLINK("https://www.boe.es/gazeta/dias/1833/06/20/pdfs/GMD-1833-75.pdf#page=3","Abrir facsímil")</f>
        <v>Abrir facsímil</v>
      </c>
      <c r="K4328" s="3" t="s">
        <v>24</v>
      </c>
    </row>
    <row r="4329" spans="1:11" ht="42" customHeight="1">
      <c r="A4329" s="2" t="s">
        <v>9215</v>
      </c>
      <c r="B4329" s="2" t="s">
        <v>9215</v>
      </c>
      <c r="C4329" s="2" t="s">
        <v>26</v>
      </c>
      <c r="D4329" s="2" t="s">
        <v>18</v>
      </c>
      <c r="E4329" s="5" t="s">
        <v>587</v>
      </c>
      <c r="F4329" s="3" t="s">
        <v>588</v>
      </c>
      <c r="G4329" s="3" t="s">
        <v>89</v>
      </c>
      <c r="H4329" s="2" t="s">
        <v>22</v>
      </c>
      <c r="I4329" s="2" t="s">
        <v>9216</v>
      </c>
      <c r="J4329" s="3" t="str">
        <f>HYPERLINK("https://www.boe.es/gazeta/dias/1833/09/03/pdfs/GMD-1833-107.pdf#page=3","Abrir facsímil")</f>
        <v>Abrir facsímil</v>
      </c>
      <c r="K4329" s="3" t="s">
        <v>24</v>
      </c>
    </row>
    <row r="4330" spans="1:11" ht="42" customHeight="1">
      <c r="A4330" s="2" t="s">
        <v>9217</v>
      </c>
      <c r="B4330" s="2" t="s">
        <v>9217</v>
      </c>
      <c r="C4330" s="2" t="s">
        <v>33</v>
      </c>
      <c r="D4330" s="2" t="s">
        <v>34</v>
      </c>
      <c r="E4330" s="5" t="s">
        <v>520</v>
      </c>
      <c r="F4330" s="3" t="s">
        <v>521</v>
      </c>
      <c r="G4330" s="3" t="s">
        <v>127</v>
      </c>
      <c r="H4330" s="2" t="s">
        <v>22</v>
      </c>
      <c r="I4330" s="2" t="s">
        <v>9218</v>
      </c>
      <c r="J4330" s="3" t="str">
        <f>HYPERLINK("https://www.boe.es/gazeta/dias/1833/04/11/pdfs/GMD-1833-45.pdf#page=5","Abrir facsímil")</f>
        <v>Abrir facsímil</v>
      </c>
      <c r="K4330" s="3" t="s">
        <v>24</v>
      </c>
    </row>
    <row r="4331" spans="1:11" ht="42" customHeight="1">
      <c r="A4331" s="2" t="s">
        <v>9219</v>
      </c>
      <c r="B4331" s="2" t="s">
        <v>9220</v>
      </c>
      <c r="C4331" s="2" t="s">
        <v>49</v>
      </c>
      <c r="D4331" s="2" t="s">
        <v>50</v>
      </c>
      <c r="E4331" s="5" t="s">
        <v>266</v>
      </c>
      <c r="F4331" s="3" t="s">
        <v>267</v>
      </c>
      <c r="G4331" s="3" t="s">
        <v>268</v>
      </c>
      <c r="H4331" s="2" t="s">
        <v>22</v>
      </c>
      <c r="I4331" s="2" t="s">
        <v>9221</v>
      </c>
      <c r="J4331" s="3" t="str">
        <f>HYPERLINK("https://www.boe.es/gazeta/dias/1833/10/05/pdfs/GMD-1833-122.pdf#page=3","Abrir facsímil")</f>
        <v>Abrir facsímil</v>
      </c>
      <c r="K4331" s="3" t="s">
        <v>24</v>
      </c>
    </row>
    <row r="4332" spans="1:11" ht="42" customHeight="1">
      <c r="A4332" s="2" t="s">
        <v>9222</v>
      </c>
      <c r="B4332" s="2" t="s">
        <v>9223</v>
      </c>
      <c r="C4332" s="2" t="s">
        <v>26</v>
      </c>
      <c r="D4332" s="2" t="s">
        <v>18</v>
      </c>
      <c r="E4332" s="5" t="s">
        <v>548</v>
      </c>
      <c r="F4332" s="3" t="s">
        <v>549</v>
      </c>
      <c r="G4332" s="3" t="s">
        <v>56</v>
      </c>
      <c r="H4332" s="2" t="s">
        <v>22</v>
      </c>
      <c r="I4332" s="2" t="s">
        <v>9224</v>
      </c>
      <c r="J4332" s="3" t="str">
        <f>HYPERLINK("https://www.boe.es/gazeta/dias/1833/06/22/pdfs/GMD-1833-76.pdf#page=1","Abrir facsímil")</f>
        <v>Abrir facsímil</v>
      </c>
      <c r="K4332" s="3" t="s">
        <v>24</v>
      </c>
    </row>
    <row r="4333" spans="1:11" ht="42" customHeight="1">
      <c r="A4333" s="2" t="s">
        <v>9225</v>
      </c>
      <c r="B4333" s="2" t="s">
        <v>9225</v>
      </c>
      <c r="C4333" s="2" t="s">
        <v>33</v>
      </c>
      <c r="D4333" s="2" t="s">
        <v>34</v>
      </c>
      <c r="E4333" s="5" t="s">
        <v>1165</v>
      </c>
      <c r="F4333" s="3" t="s">
        <v>1166</v>
      </c>
      <c r="G4333" s="3" t="s">
        <v>89</v>
      </c>
      <c r="H4333" s="2" t="s">
        <v>22</v>
      </c>
      <c r="I4333" s="2" t="s">
        <v>9226</v>
      </c>
      <c r="J4333" s="3" t="str">
        <f>HYPERLINK("https://www.boe.es/gazeta/dias/1833/09/12/pdfs/GMD-1833-111.pdf#page=3","Abrir facsímil")</f>
        <v>Abrir facsímil</v>
      </c>
      <c r="K4333" s="3" t="s">
        <v>24</v>
      </c>
    </row>
    <row r="4334" spans="1:11" ht="42" customHeight="1">
      <c r="A4334" s="2" t="s">
        <v>9227</v>
      </c>
      <c r="B4334" s="2" t="s">
        <v>9228</v>
      </c>
      <c r="C4334" s="2" t="s">
        <v>297</v>
      </c>
      <c r="D4334" s="2" t="s">
        <v>18</v>
      </c>
      <c r="E4334" s="5" t="s">
        <v>3587</v>
      </c>
      <c r="F4334" s="3" t="s">
        <v>3588</v>
      </c>
      <c r="G4334" s="3" t="s">
        <v>21</v>
      </c>
      <c r="H4334" s="2" t="s">
        <v>22</v>
      </c>
      <c r="I4334" s="2" t="s">
        <v>9229</v>
      </c>
      <c r="J4334" s="3" t="str">
        <f>HYPERLINK("https://www.boe.es/gazeta/dias/1833/01/17/pdfs/GMD-1833-8.pdf#page=4","Abrir facsímil")</f>
        <v>Abrir facsímil</v>
      </c>
      <c r="K4334" s="3" t="s">
        <v>24</v>
      </c>
    </row>
    <row r="4335" spans="1:11" ht="42" customHeight="1">
      <c r="A4335" s="2" t="s">
        <v>9230</v>
      </c>
      <c r="B4335" s="2" t="s">
        <v>9231</v>
      </c>
      <c r="C4335" s="2" t="s">
        <v>26</v>
      </c>
      <c r="D4335" s="2" t="s">
        <v>18</v>
      </c>
      <c r="E4335" s="5" t="s">
        <v>66</v>
      </c>
      <c r="F4335" s="3" t="s">
        <v>67</v>
      </c>
      <c r="G4335" s="3" t="s">
        <v>68</v>
      </c>
      <c r="H4335" s="2" t="s">
        <v>22</v>
      </c>
      <c r="I4335" s="2" t="s">
        <v>9232</v>
      </c>
      <c r="J4335" s="3" t="str">
        <f>HYPERLINK("https://www.boe.es/gazeta/dias/1833/01/31/pdfs/GMD-1833-14.pdf#page=4","Abrir facsímil")</f>
        <v>Abrir facsímil</v>
      </c>
      <c r="K4335" s="3" t="s">
        <v>24</v>
      </c>
    </row>
    <row r="4336" spans="1:11" ht="42" customHeight="1">
      <c r="A4336" s="2" t="s">
        <v>9233</v>
      </c>
      <c r="B4336" s="2" t="s">
        <v>9234</v>
      </c>
      <c r="C4336" s="2" t="s">
        <v>33</v>
      </c>
      <c r="D4336" s="2" t="s">
        <v>34</v>
      </c>
      <c r="E4336" s="5" t="s">
        <v>647</v>
      </c>
      <c r="F4336" s="3" t="s">
        <v>648</v>
      </c>
      <c r="G4336" s="3" t="s">
        <v>56</v>
      </c>
      <c r="H4336" s="2" t="s">
        <v>22</v>
      </c>
      <c r="I4336" s="2" t="s">
        <v>9235</v>
      </c>
      <c r="J4336" s="3" t="str">
        <f>HYPERLINK("https://www.boe.es/gazeta/dias/1833/03/26/pdfs/GMD-1833-37.pdf#page=1","Abrir facsímil")</f>
        <v>Abrir facsímil</v>
      </c>
      <c r="K4336" s="3" t="s">
        <v>24</v>
      </c>
    </row>
    <row r="4337" spans="1:11" ht="42" customHeight="1">
      <c r="A4337" s="2" t="s">
        <v>9236</v>
      </c>
      <c r="B4337" s="2" t="s">
        <v>9237</v>
      </c>
      <c r="C4337" s="2" t="s">
        <v>33</v>
      </c>
      <c r="D4337" s="2" t="s">
        <v>34</v>
      </c>
      <c r="E4337" s="5" t="s">
        <v>470</v>
      </c>
      <c r="F4337" s="3" t="s">
        <v>471</v>
      </c>
      <c r="G4337" s="3" t="s">
        <v>45</v>
      </c>
      <c r="H4337" s="2" t="s">
        <v>22</v>
      </c>
      <c r="I4337" s="2" t="s">
        <v>9238</v>
      </c>
      <c r="J4337" s="3" t="str">
        <f>HYPERLINK("https://www.boe.es/gazeta/dias/1833/12/28/pdfs/GMD-1833-166.pdf#page=6","Abrir facsímil")</f>
        <v>Abrir facsímil</v>
      </c>
      <c r="K4337" s="3" t="s">
        <v>24</v>
      </c>
    </row>
    <row r="4338" spans="1:11" ht="42" customHeight="1">
      <c r="A4338" s="2" t="s">
        <v>9239</v>
      </c>
      <c r="B4338" s="2" t="s">
        <v>9240</v>
      </c>
      <c r="C4338" s="2" t="s">
        <v>33</v>
      </c>
      <c r="D4338" s="2" t="s">
        <v>34</v>
      </c>
      <c r="E4338" s="5" t="s">
        <v>859</v>
      </c>
      <c r="F4338" s="3" t="s">
        <v>860</v>
      </c>
      <c r="G4338" s="3" t="s">
        <v>89</v>
      </c>
      <c r="H4338" s="2" t="s">
        <v>38</v>
      </c>
      <c r="I4338" s="2" t="s">
        <v>9241</v>
      </c>
      <c r="J4338" s="3" t="str">
        <f>HYPERLINK("https://www.boe.es/gazeta/dias/1833/10/12/pdfs/GMD-1833-125.pdf#page=3","Abrir facsímil")</f>
        <v>Abrir facsímil</v>
      </c>
      <c r="K4338" s="3" t="s">
        <v>40</v>
      </c>
    </row>
    <row r="4339" spans="1:11" ht="42" customHeight="1">
      <c r="A4339" s="2" t="s">
        <v>9242</v>
      </c>
      <c r="B4339" s="2" t="s">
        <v>9242</v>
      </c>
      <c r="C4339" s="2" t="s">
        <v>33</v>
      </c>
      <c r="D4339" s="2" t="s">
        <v>34</v>
      </c>
      <c r="E4339" s="5" t="s">
        <v>241</v>
      </c>
      <c r="F4339" s="3" t="s">
        <v>242</v>
      </c>
      <c r="G4339" s="3" t="s">
        <v>89</v>
      </c>
      <c r="H4339" s="2" t="s">
        <v>22</v>
      </c>
      <c r="I4339" s="2" t="s">
        <v>9243</v>
      </c>
      <c r="J4339" s="3" t="str">
        <f>HYPERLINK("https://www.boe.es/gazeta/dias/1833/11/09/pdfs/GMD-1833-140.pdf#page=3","Abrir facsímil")</f>
        <v>Abrir facsímil</v>
      </c>
      <c r="K4339" s="3" t="s">
        <v>24</v>
      </c>
    </row>
    <row r="4340" spans="1:11" ht="42" customHeight="1">
      <c r="A4340" s="2" t="s">
        <v>9244</v>
      </c>
      <c r="B4340" s="2" t="s">
        <v>9245</v>
      </c>
      <c r="C4340" s="2" t="s">
        <v>297</v>
      </c>
      <c r="D4340" s="2" t="s">
        <v>18</v>
      </c>
      <c r="E4340" s="5" t="s">
        <v>436</v>
      </c>
      <c r="F4340" s="3" t="s">
        <v>437</v>
      </c>
      <c r="G4340" s="3" t="s">
        <v>628</v>
      </c>
      <c r="H4340" s="2" t="s">
        <v>22</v>
      </c>
      <c r="I4340" s="2" t="s">
        <v>9246</v>
      </c>
      <c r="J4340" s="3" t="str">
        <f>HYPERLINK("https://www.boe.es/gazeta/dias/1833/03/23/pdfs/GMD-1833-36.pdf#page=6","Abrir facsímil")</f>
        <v>Abrir facsímil</v>
      </c>
      <c r="K4340" s="3" t="s">
        <v>24</v>
      </c>
    </row>
    <row r="4341" spans="1:11" ht="42" customHeight="1">
      <c r="A4341" s="2" t="s">
        <v>9247</v>
      </c>
      <c r="B4341" s="2" t="s">
        <v>9248</v>
      </c>
      <c r="C4341" s="2" t="s">
        <v>33</v>
      </c>
      <c r="D4341" s="2" t="s">
        <v>34</v>
      </c>
      <c r="E4341" s="5" t="s">
        <v>417</v>
      </c>
      <c r="F4341" s="3" t="s">
        <v>418</v>
      </c>
      <c r="G4341" s="3" t="s">
        <v>21</v>
      </c>
      <c r="H4341" s="2" t="s">
        <v>22</v>
      </c>
      <c r="I4341" s="2" t="s">
        <v>9249</v>
      </c>
      <c r="J4341" s="3" t="str">
        <f>HYPERLINK("https://www.boe.es/gazeta/dias/1833/04/09/pdfs/GMD-1833-44.pdf#page=4","Abrir facsímil")</f>
        <v>Abrir facsímil</v>
      </c>
      <c r="K4341" s="3" t="s">
        <v>24</v>
      </c>
    </row>
    <row r="4342" spans="1:11" ht="42" customHeight="1">
      <c r="A4342" s="2" t="s">
        <v>9250</v>
      </c>
      <c r="B4342" s="2" t="s">
        <v>9251</v>
      </c>
      <c r="C4342" s="2" t="s">
        <v>131</v>
      </c>
      <c r="D4342" s="2" t="s">
        <v>18</v>
      </c>
      <c r="E4342" s="5" t="s">
        <v>596</v>
      </c>
      <c r="F4342" s="3" t="s">
        <v>597</v>
      </c>
      <c r="G4342" s="3" t="s">
        <v>21</v>
      </c>
      <c r="H4342" s="2" t="s">
        <v>38</v>
      </c>
      <c r="I4342" s="2" t="s">
        <v>9252</v>
      </c>
      <c r="J4342" s="3" t="str">
        <f>HYPERLINK("https://www.boe.es/gazeta/dias/1833/10/29/pdfs/GMD-1833-134.pdf#page=4","Abrir facsímil")</f>
        <v>Abrir facsímil</v>
      </c>
      <c r="K4342" s="3" t="s">
        <v>40</v>
      </c>
    </row>
    <row r="4343" spans="1:11" ht="42" customHeight="1">
      <c r="A4343" s="2" t="s">
        <v>9253</v>
      </c>
      <c r="B4343" s="2" t="s">
        <v>9254</v>
      </c>
      <c r="C4343" s="2" t="s">
        <v>33</v>
      </c>
      <c r="D4343" s="2" t="s">
        <v>191</v>
      </c>
      <c r="E4343" s="5" t="s">
        <v>1377</v>
      </c>
      <c r="F4343" s="3" t="s">
        <v>1378</v>
      </c>
      <c r="G4343" s="3" t="s">
        <v>56</v>
      </c>
      <c r="H4343" s="2" t="s">
        <v>22</v>
      </c>
      <c r="I4343" s="2" t="s">
        <v>9255</v>
      </c>
      <c r="J4343" s="3" t="str">
        <f>HYPERLINK("https://www.boe.es/gazeta/dias/1833/11/25/pdfs/GMD-1833-149E.pdf#page=1","Abrir facsímil")</f>
        <v>Abrir facsímil</v>
      </c>
      <c r="K4343" s="3" t="s">
        <v>24</v>
      </c>
    </row>
    <row r="4344" spans="1:11" ht="42" customHeight="1">
      <c r="A4344" s="2" t="s">
        <v>9256</v>
      </c>
      <c r="B4344" s="2" t="s">
        <v>9257</v>
      </c>
      <c r="C4344" s="2" t="s">
        <v>207</v>
      </c>
      <c r="D4344" s="2" t="s">
        <v>18</v>
      </c>
      <c r="E4344" s="5" t="s">
        <v>743</v>
      </c>
      <c r="F4344" s="3" t="s">
        <v>744</v>
      </c>
      <c r="G4344" s="3" t="s">
        <v>45</v>
      </c>
      <c r="H4344" s="2" t="s">
        <v>22</v>
      </c>
      <c r="I4344" s="2" t="s">
        <v>9258</v>
      </c>
      <c r="J4344" s="3" t="str">
        <f>HYPERLINK("https://www.boe.es/gazeta/dias/1833/02/19/pdfs/GMD-1833-22.pdf#page=6","Abrir facsímil")</f>
        <v>Abrir facsímil</v>
      </c>
      <c r="K4344" s="3" t="s">
        <v>24</v>
      </c>
    </row>
    <row r="4345" spans="1:11" ht="42" customHeight="1">
      <c r="A4345" s="2" t="s">
        <v>9259</v>
      </c>
      <c r="B4345" s="2" t="s">
        <v>9260</v>
      </c>
      <c r="C4345" s="2" t="s">
        <v>297</v>
      </c>
      <c r="D4345" s="2" t="s">
        <v>18</v>
      </c>
      <c r="E4345" s="5" t="s">
        <v>1582</v>
      </c>
      <c r="F4345" s="3" t="s">
        <v>1583</v>
      </c>
      <c r="G4345" s="3" t="s">
        <v>21</v>
      </c>
      <c r="H4345" s="2" t="s">
        <v>22</v>
      </c>
      <c r="I4345" s="2" t="s">
        <v>9261</v>
      </c>
      <c r="J4345" s="3" t="str">
        <f>HYPERLINK("https://www.boe.es/gazeta/dias/1833/03/19/pdfs/GMD-1833-34.pdf#page=4","Abrir facsímil")</f>
        <v>Abrir facsímil</v>
      </c>
      <c r="K4345" s="3" t="s">
        <v>24</v>
      </c>
    </row>
    <row r="4346" spans="1:11" ht="42" customHeight="1">
      <c r="A4346" s="2" t="s">
        <v>9262</v>
      </c>
      <c r="B4346" s="2" t="s">
        <v>9262</v>
      </c>
      <c r="C4346" s="2" t="s">
        <v>26</v>
      </c>
      <c r="D4346" s="2" t="s">
        <v>18</v>
      </c>
      <c r="E4346" s="5" t="s">
        <v>421</v>
      </c>
      <c r="F4346" s="3" t="s">
        <v>422</v>
      </c>
      <c r="G4346" s="3" t="s">
        <v>37</v>
      </c>
      <c r="H4346" s="2" t="s">
        <v>22</v>
      </c>
      <c r="I4346" s="2" t="s">
        <v>9263</v>
      </c>
      <c r="J4346" s="3" t="str">
        <f>HYPERLINK("https://www.boe.es/gazeta/dias/1833/12/05/pdfs/GMD-1833-155.pdf#page=2","Abrir facsímil")</f>
        <v>Abrir facsímil</v>
      </c>
      <c r="K4346" s="3" t="s">
        <v>24</v>
      </c>
    </row>
    <row r="4347" spans="1:11" ht="42" customHeight="1">
      <c r="A4347" s="2" t="s">
        <v>9262</v>
      </c>
      <c r="B4347" s="2" t="s">
        <v>9262</v>
      </c>
      <c r="C4347" s="2" t="s">
        <v>207</v>
      </c>
      <c r="D4347" s="2" t="s">
        <v>18</v>
      </c>
      <c r="E4347" s="5" t="s">
        <v>192</v>
      </c>
      <c r="F4347" s="3" t="s">
        <v>218</v>
      </c>
      <c r="G4347" s="3" t="s">
        <v>219</v>
      </c>
      <c r="H4347" s="2" t="s">
        <v>22</v>
      </c>
      <c r="I4347" s="2" t="s">
        <v>9264</v>
      </c>
      <c r="J4347" s="3" t="str">
        <f>HYPERLINK("https://www.boe.es/gazeta/dias/1833/12/14/pdfs/GMD-1833-159.pdf#page=4","Abrir facsímil")</f>
        <v>Abrir facsímil</v>
      </c>
      <c r="K4347" s="3" t="s">
        <v>24</v>
      </c>
    </row>
    <row r="4348" spans="1:11" ht="42" customHeight="1">
      <c r="A4348" s="2" t="s">
        <v>9265</v>
      </c>
      <c r="B4348" s="2" t="s">
        <v>9266</v>
      </c>
      <c r="C4348" s="2" t="s">
        <v>49</v>
      </c>
      <c r="D4348" s="2" t="s">
        <v>50</v>
      </c>
      <c r="E4348" s="5" t="s">
        <v>647</v>
      </c>
      <c r="F4348" s="3" t="s">
        <v>648</v>
      </c>
      <c r="G4348" s="3" t="s">
        <v>56</v>
      </c>
      <c r="H4348" s="2" t="s">
        <v>22</v>
      </c>
      <c r="I4348" s="2" t="s">
        <v>9267</v>
      </c>
      <c r="J4348" s="3" t="str">
        <f>HYPERLINK("https://www.boe.es/gazeta/dias/1833/03/26/pdfs/GMD-1833-37.pdf#page=1","Abrir facsímil")</f>
        <v>Abrir facsímil</v>
      </c>
      <c r="K4348" s="3" t="s">
        <v>24</v>
      </c>
    </row>
    <row r="4349" spans="1:11" ht="42" customHeight="1">
      <c r="A4349" s="2" t="s">
        <v>9268</v>
      </c>
      <c r="B4349" s="2" t="s">
        <v>9269</v>
      </c>
      <c r="C4349" s="2" t="s">
        <v>26</v>
      </c>
      <c r="D4349" s="2" t="s">
        <v>18</v>
      </c>
      <c r="E4349" s="5" t="s">
        <v>780</v>
      </c>
      <c r="F4349" s="3" t="s">
        <v>781</v>
      </c>
      <c r="G4349" s="3" t="s">
        <v>127</v>
      </c>
      <c r="H4349" s="2" t="s">
        <v>22</v>
      </c>
      <c r="I4349" s="2" t="s">
        <v>9270</v>
      </c>
      <c r="J4349" s="3" t="str">
        <f>HYPERLINK("https://www.boe.es/gazeta/dias/1833/03/07/pdfs/GMD-1833-29.pdf#page=5","Abrir facsímil")</f>
        <v>Abrir facsímil</v>
      </c>
      <c r="K4349" s="3" t="s">
        <v>24</v>
      </c>
    </row>
    <row r="4350" spans="1:11" ht="42" customHeight="1">
      <c r="A4350" s="2" t="s">
        <v>9271</v>
      </c>
      <c r="B4350" s="2" t="s">
        <v>9272</v>
      </c>
      <c r="C4350" s="2" t="s">
        <v>131</v>
      </c>
      <c r="D4350" s="2" t="s">
        <v>18</v>
      </c>
      <c r="E4350" s="5" t="s">
        <v>1138</v>
      </c>
      <c r="F4350" s="3" t="s">
        <v>1139</v>
      </c>
      <c r="G4350" s="3" t="s">
        <v>56</v>
      </c>
      <c r="H4350" s="2" t="s">
        <v>22</v>
      </c>
      <c r="I4350" s="2" t="s">
        <v>9273</v>
      </c>
      <c r="J4350" s="3" t="str">
        <f>HYPERLINK("https://www.boe.es/gazeta/dias/1833/10/26/pdfs/GMD-1833-132.pdf#page=1","Abrir facsímil")</f>
        <v>Abrir facsímil</v>
      </c>
      <c r="K4350" s="3" t="s">
        <v>24</v>
      </c>
    </row>
    <row r="4351" spans="1:11" ht="42" customHeight="1">
      <c r="A4351" s="2" t="s">
        <v>9274</v>
      </c>
      <c r="B4351" s="2" t="s">
        <v>9274</v>
      </c>
      <c r="C4351" s="2" t="s">
        <v>33</v>
      </c>
      <c r="D4351" s="2" t="s">
        <v>34</v>
      </c>
      <c r="E4351" s="5" t="s">
        <v>1882</v>
      </c>
      <c r="F4351" s="3" t="s">
        <v>1883</v>
      </c>
      <c r="G4351" s="3" t="s">
        <v>89</v>
      </c>
      <c r="H4351" s="2" t="s">
        <v>22</v>
      </c>
      <c r="I4351" s="2" t="s">
        <v>9275</v>
      </c>
      <c r="J4351" s="3" t="str">
        <f>HYPERLINK("https://www.boe.es/gazeta/dias/1833/04/16/pdfs/GMD-1833-47.pdf#page=3","Abrir facsímil")</f>
        <v>Abrir facsímil</v>
      </c>
      <c r="K4351" s="3" t="s">
        <v>24</v>
      </c>
    </row>
    <row r="4352" spans="1:11" ht="42" customHeight="1">
      <c r="A4352" s="2" t="s">
        <v>9276</v>
      </c>
      <c r="B4352" s="2" t="s">
        <v>9276</v>
      </c>
      <c r="C4352" s="2" t="s">
        <v>33</v>
      </c>
      <c r="D4352" s="2" t="s">
        <v>34</v>
      </c>
      <c r="E4352" s="5" t="s">
        <v>1824</v>
      </c>
      <c r="F4352" s="3" t="s">
        <v>1825</v>
      </c>
      <c r="G4352" s="3" t="s">
        <v>89</v>
      </c>
      <c r="H4352" s="2" t="s">
        <v>22</v>
      </c>
      <c r="I4352" s="2" t="s">
        <v>9277</v>
      </c>
      <c r="J4352" s="3" t="str">
        <f>HYPERLINK("https://www.boe.es/gazeta/dias/1833/04/18/pdfs/GMD-1833-48.pdf#page=3","Abrir facsímil")</f>
        <v>Abrir facsímil</v>
      </c>
      <c r="K4352" s="3" t="s">
        <v>24</v>
      </c>
    </row>
    <row r="4353" spans="1:11" ht="42" customHeight="1">
      <c r="A4353" s="2" t="s">
        <v>9278</v>
      </c>
      <c r="B4353" s="2" t="s">
        <v>9278</v>
      </c>
      <c r="C4353" s="2" t="s">
        <v>33</v>
      </c>
      <c r="D4353" s="2" t="s">
        <v>34</v>
      </c>
      <c r="E4353" s="5" t="s">
        <v>548</v>
      </c>
      <c r="F4353" s="3" t="s">
        <v>549</v>
      </c>
      <c r="G4353" s="3" t="s">
        <v>89</v>
      </c>
      <c r="H4353" s="2" t="s">
        <v>22</v>
      </c>
      <c r="I4353" s="2" t="s">
        <v>9279</v>
      </c>
      <c r="J4353" s="3" t="str">
        <f>HYPERLINK("https://www.boe.es/gazeta/dias/1833/06/22/pdfs/GMD-1833-76.pdf#page=3","Abrir facsímil")</f>
        <v>Abrir facsímil</v>
      </c>
      <c r="K4353" s="3" t="s">
        <v>24</v>
      </c>
    </row>
    <row r="4354" spans="1:11" ht="42" customHeight="1">
      <c r="A4354" s="2" t="s">
        <v>9280</v>
      </c>
      <c r="B4354" s="2" t="s">
        <v>9281</v>
      </c>
      <c r="C4354" s="2" t="s">
        <v>33</v>
      </c>
      <c r="D4354" s="2" t="s">
        <v>34</v>
      </c>
      <c r="E4354" s="5" t="s">
        <v>1138</v>
      </c>
      <c r="F4354" s="3" t="s">
        <v>1139</v>
      </c>
      <c r="G4354" s="3" t="s">
        <v>89</v>
      </c>
      <c r="H4354" s="2" t="s">
        <v>38</v>
      </c>
      <c r="I4354" s="2" t="s">
        <v>9282</v>
      </c>
      <c r="J4354" s="3" t="str">
        <f>HYPERLINK("https://www.boe.es/gazeta/dias/1833/10/26/pdfs/GMD-1833-132.pdf#page=3","Abrir facsímil")</f>
        <v>Abrir facsímil</v>
      </c>
      <c r="K4354" s="3" t="s">
        <v>40</v>
      </c>
    </row>
    <row r="4355" spans="1:11" ht="42" customHeight="1">
      <c r="A4355" s="2" t="s">
        <v>9283</v>
      </c>
      <c r="B4355" s="2" t="s">
        <v>9284</v>
      </c>
      <c r="C4355" s="2" t="s">
        <v>33</v>
      </c>
      <c r="D4355" s="2" t="s">
        <v>34</v>
      </c>
      <c r="E4355" s="5" t="s">
        <v>307</v>
      </c>
      <c r="F4355" s="3" t="s">
        <v>308</v>
      </c>
      <c r="G4355" s="3" t="s">
        <v>89</v>
      </c>
      <c r="H4355" s="2" t="s">
        <v>38</v>
      </c>
      <c r="I4355" s="2" t="s">
        <v>9285</v>
      </c>
      <c r="J4355" s="3" t="str">
        <f>HYPERLINK("https://www.boe.es/gazeta/dias/1833/03/09/pdfs/GMD-1833-30.pdf#page=3","Abrir facsímil")</f>
        <v>Abrir facsímil</v>
      </c>
      <c r="K4355" s="3" t="s">
        <v>40</v>
      </c>
    </row>
    <row r="4356" spans="1:11" ht="42" customHeight="1">
      <c r="A4356" s="2" t="s">
        <v>9286</v>
      </c>
      <c r="B4356" s="2" t="s">
        <v>9286</v>
      </c>
      <c r="C4356" s="2" t="s">
        <v>26</v>
      </c>
      <c r="D4356" s="2" t="s">
        <v>18</v>
      </c>
      <c r="E4356" s="5" t="s">
        <v>165</v>
      </c>
      <c r="F4356" s="3" t="s">
        <v>166</v>
      </c>
      <c r="G4356" s="3" t="s">
        <v>21</v>
      </c>
      <c r="H4356" s="2" t="s">
        <v>22</v>
      </c>
      <c r="I4356" s="2" t="s">
        <v>9287</v>
      </c>
      <c r="J4356" s="3" t="str">
        <f>HYPERLINK("https://www.boe.es/gazeta/dias/1833/08/15/pdfs/GMD-1833-99.pdf#page=4","Abrir facsímil")</f>
        <v>Abrir facsímil</v>
      </c>
      <c r="K4356" s="3" t="s">
        <v>24</v>
      </c>
    </row>
    <row r="4357" spans="1:11" ht="42" customHeight="1">
      <c r="A4357" s="2" t="s">
        <v>9288</v>
      </c>
      <c r="B4357" s="2" t="s">
        <v>9289</v>
      </c>
      <c r="C4357" s="2" t="s">
        <v>26</v>
      </c>
      <c r="D4357" s="2" t="s">
        <v>18</v>
      </c>
      <c r="E4357" s="5" t="s">
        <v>165</v>
      </c>
      <c r="F4357" s="3" t="s">
        <v>166</v>
      </c>
      <c r="G4357" s="3" t="s">
        <v>21</v>
      </c>
      <c r="H4357" s="2" t="s">
        <v>22</v>
      </c>
      <c r="I4357" s="2" t="s">
        <v>9290</v>
      </c>
      <c r="J4357" s="3" t="str">
        <f>HYPERLINK("https://www.boe.es/gazeta/dias/1833/08/15/pdfs/GMD-1833-99.pdf#page=4","Abrir facsímil")</f>
        <v>Abrir facsímil</v>
      </c>
      <c r="K4357" s="3" t="s">
        <v>24</v>
      </c>
    </row>
    <row r="4358" spans="1:11" ht="42" customHeight="1">
      <c r="A4358" s="2" t="s">
        <v>9291</v>
      </c>
      <c r="B4358" s="2" t="s">
        <v>9292</v>
      </c>
      <c r="C4358" s="2" t="s">
        <v>122</v>
      </c>
      <c r="D4358" s="2" t="s">
        <v>18</v>
      </c>
      <c r="E4358" s="5" t="s">
        <v>1371</v>
      </c>
      <c r="F4358" s="3" t="s">
        <v>1372</v>
      </c>
      <c r="G4358" s="3" t="s">
        <v>1373</v>
      </c>
      <c r="H4358" s="2" t="s">
        <v>22</v>
      </c>
      <c r="I4358" s="2" t="s">
        <v>9293</v>
      </c>
      <c r="J4358" s="3" t="str">
        <f>HYPERLINK("https://www.boe.es/gazeta/dias/1833/10/17/pdfs/GMD-1833-128.pdf#page=3","Abrir facsímil")</f>
        <v>Abrir facsímil</v>
      </c>
      <c r="K4358" s="3" t="s">
        <v>24</v>
      </c>
    </row>
    <row r="4359" spans="1:11" ht="42" customHeight="1">
      <c r="A4359" s="2" t="s">
        <v>9294</v>
      </c>
      <c r="B4359" s="2" t="s">
        <v>9294</v>
      </c>
      <c r="C4359" s="2" t="s">
        <v>207</v>
      </c>
      <c r="D4359" s="2" t="s">
        <v>18</v>
      </c>
      <c r="E4359" s="5" t="s">
        <v>35</v>
      </c>
      <c r="F4359" s="3" t="s">
        <v>36</v>
      </c>
      <c r="G4359" s="3" t="s">
        <v>664</v>
      </c>
      <c r="H4359" s="2" t="s">
        <v>22</v>
      </c>
      <c r="I4359" s="2" t="s">
        <v>9295</v>
      </c>
      <c r="J4359" s="3" t="str">
        <f>HYPERLINK("https://www.boe.es/gazeta/dias/1833/02/28/pdfs/GMD-1833-26.pdf#page=8","Abrir facsímil")</f>
        <v>Abrir facsímil</v>
      </c>
      <c r="K4359" s="3" t="s">
        <v>24</v>
      </c>
    </row>
    <row r="4360" spans="1:11" ht="42" customHeight="1">
      <c r="A4360" s="2" t="s">
        <v>9296</v>
      </c>
      <c r="B4360" s="2" t="s">
        <v>9297</v>
      </c>
      <c r="C4360" s="2" t="s">
        <v>26</v>
      </c>
      <c r="D4360" s="2" t="s">
        <v>18</v>
      </c>
      <c r="E4360" s="5" t="s">
        <v>159</v>
      </c>
      <c r="F4360" s="3" t="s">
        <v>160</v>
      </c>
      <c r="G4360" s="3" t="s">
        <v>175</v>
      </c>
      <c r="H4360" s="2" t="s">
        <v>22</v>
      </c>
      <c r="I4360" s="2" t="s">
        <v>9298</v>
      </c>
      <c r="J4360" s="3" t="str">
        <f>HYPERLINK("https://www.boe.es/gazeta/dias/1833/09/24/pdfs/GMD-1833-116.pdf#page=7","Abrir facsímil")</f>
        <v>Abrir facsímil</v>
      </c>
      <c r="K4360" s="3" t="s">
        <v>24</v>
      </c>
    </row>
    <row r="4361" spans="1:11" ht="42" customHeight="1">
      <c r="A4361" s="2" t="s">
        <v>9299</v>
      </c>
      <c r="B4361" s="2" t="s">
        <v>9300</v>
      </c>
      <c r="C4361" s="2" t="s">
        <v>33</v>
      </c>
      <c r="D4361" s="2" t="s">
        <v>34</v>
      </c>
      <c r="E4361" s="5" t="s">
        <v>780</v>
      </c>
      <c r="F4361" s="3" t="s">
        <v>781</v>
      </c>
      <c r="G4361" s="3" t="s">
        <v>89</v>
      </c>
      <c r="H4361" s="2" t="s">
        <v>22</v>
      </c>
      <c r="I4361" s="2" t="s">
        <v>9301</v>
      </c>
      <c r="J4361" s="3" t="str">
        <f>HYPERLINK("https://www.boe.es/gazeta/dias/1833/03/07/pdfs/GMD-1833-29.pdf#page=3","Abrir facsímil")</f>
        <v>Abrir facsímil</v>
      </c>
      <c r="K4361" s="3" t="s">
        <v>24</v>
      </c>
    </row>
    <row r="4362" spans="1:11" ht="42" customHeight="1">
      <c r="A4362" s="2" t="s">
        <v>9302</v>
      </c>
      <c r="B4362" s="2" t="s">
        <v>9303</v>
      </c>
      <c r="C4362" s="2" t="s">
        <v>49</v>
      </c>
      <c r="D4362" s="2" t="s">
        <v>50</v>
      </c>
      <c r="E4362" s="5" t="s">
        <v>233</v>
      </c>
      <c r="F4362" s="3" t="s">
        <v>234</v>
      </c>
      <c r="G4362" s="3" t="s">
        <v>21</v>
      </c>
      <c r="H4362" s="2" t="s">
        <v>22</v>
      </c>
      <c r="I4362" s="2" t="s">
        <v>9304</v>
      </c>
      <c r="J4362" s="3" t="str">
        <f>HYPERLINK("https://www.boe.es/gazeta/dias/1833/11/21/pdfs/GMD-1833-146.pdf#page=4","Abrir facsímil")</f>
        <v>Abrir facsímil</v>
      </c>
      <c r="K4362" s="3" t="s">
        <v>24</v>
      </c>
    </row>
    <row r="4363" spans="1:11" ht="42" customHeight="1">
      <c r="A4363" s="2" t="s">
        <v>9305</v>
      </c>
      <c r="B4363" s="2" t="s">
        <v>9305</v>
      </c>
      <c r="C4363" s="2" t="s">
        <v>33</v>
      </c>
      <c r="D4363" s="2" t="s">
        <v>34</v>
      </c>
      <c r="E4363" s="5" t="s">
        <v>702</v>
      </c>
      <c r="F4363" s="3" t="s">
        <v>703</v>
      </c>
      <c r="G4363" s="3" t="s">
        <v>21</v>
      </c>
      <c r="H4363" s="2" t="s">
        <v>22</v>
      </c>
      <c r="I4363" s="2" t="s">
        <v>9306</v>
      </c>
      <c r="J4363" s="3" t="str">
        <f>HYPERLINK("https://www.boe.es/gazeta/dias/1833/09/14/pdfs/GMD-1833-112.pdf#page=4","Abrir facsímil")</f>
        <v>Abrir facsímil</v>
      </c>
      <c r="K4363" s="3" t="s">
        <v>24</v>
      </c>
    </row>
    <row r="4364" spans="1:11" ht="42" customHeight="1">
      <c r="A4364" s="2" t="s">
        <v>9307</v>
      </c>
      <c r="B4364" s="2" t="s">
        <v>9308</v>
      </c>
      <c r="C4364" s="2" t="s">
        <v>33</v>
      </c>
      <c r="D4364" s="2" t="s">
        <v>34</v>
      </c>
      <c r="E4364" s="5" t="s">
        <v>1649</v>
      </c>
      <c r="F4364" s="3" t="s">
        <v>1650</v>
      </c>
      <c r="G4364" s="3" t="s">
        <v>56</v>
      </c>
      <c r="H4364" s="2" t="s">
        <v>22</v>
      </c>
      <c r="I4364" s="2" t="s">
        <v>9309</v>
      </c>
      <c r="J4364" s="3" t="str">
        <f>HYPERLINK("https://www.boe.es/gazeta/dias/1833/02/02/pdfs/GMD-1833-15.pdf#page=1","Abrir facsímil")</f>
        <v>Abrir facsímil</v>
      </c>
      <c r="K4364" s="3" t="s">
        <v>24</v>
      </c>
    </row>
    <row r="4365" spans="1:11" ht="42" customHeight="1">
      <c r="A4365" s="2" t="s">
        <v>9310</v>
      </c>
      <c r="B4365" s="2" t="s">
        <v>9311</v>
      </c>
      <c r="C4365" s="2" t="s">
        <v>33</v>
      </c>
      <c r="D4365" s="2" t="s">
        <v>34</v>
      </c>
      <c r="E4365" s="5" t="s">
        <v>443</v>
      </c>
      <c r="F4365" s="3" t="s">
        <v>444</v>
      </c>
      <c r="G4365" s="3" t="s">
        <v>89</v>
      </c>
      <c r="H4365" s="2" t="s">
        <v>22</v>
      </c>
      <c r="I4365" s="2" t="s">
        <v>9312</v>
      </c>
      <c r="J4365" s="3" t="str">
        <f>HYPERLINK("https://www.boe.es/gazeta/dias/1833/07/25/pdfs/GMD-1833-90.pdf#page=3","Abrir facsímil")</f>
        <v>Abrir facsímil</v>
      </c>
      <c r="K4365" s="3" t="s">
        <v>24</v>
      </c>
    </row>
    <row r="4366" spans="1:11" ht="42" customHeight="1">
      <c r="A4366" s="2" t="s">
        <v>9313</v>
      </c>
      <c r="B4366" s="2" t="s">
        <v>9314</v>
      </c>
      <c r="C4366" s="2" t="s">
        <v>122</v>
      </c>
      <c r="D4366" s="2" t="s">
        <v>18</v>
      </c>
      <c r="E4366" s="5" t="s">
        <v>233</v>
      </c>
      <c r="F4366" s="3" t="s">
        <v>234</v>
      </c>
      <c r="G4366" s="3" t="s">
        <v>21</v>
      </c>
      <c r="H4366" s="2" t="s">
        <v>22</v>
      </c>
      <c r="I4366" s="2" t="s">
        <v>9315</v>
      </c>
      <c r="J4366" s="3" t="str">
        <f>HYPERLINK("https://www.boe.es/gazeta/dias/1833/11/21/pdfs/GMD-1833-146.pdf#page=4","Abrir facsímil")</f>
        <v>Abrir facsímil</v>
      </c>
      <c r="K4366" s="3" t="s">
        <v>24</v>
      </c>
    </row>
    <row r="4367" spans="1:11" ht="42" customHeight="1">
      <c r="A4367" s="2" t="s">
        <v>9316</v>
      </c>
      <c r="B4367" s="2" t="s">
        <v>9316</v>
      </c>
      <c r="C4367" s="2" t="s">
        <v>33</v>
      </c>
      <c r="D4367" s="2" t="s">
        <v>34</v>
      </c>
      <c r="E4367" s="5" t="s">
        <v>485</v>
      </c>
      <c r="F4367" s="3" t="s">
        <v>486</v>
      </c>
      <c r="G4367" s="3" t="s">
        <v>21</v>
      </c>
      <c r="H4367" s="2" t="s">
        <v>22</v>
      </c>
      <c r="I4367" s="2" t="s">
        <v>9317</v>
      </c>
      <c r="J4367" s="3" t="str">
        <f>HYPERLINK("https://www.boe.es/gazeta/dias/1833/12/19/pdfs/GMD-1833-162.pdf#page=4","Abrir facsímil")</f>
        <v>Abrir facsímil</v>
      </c>
      <c r="K4367" s="3" t="s">
        <v>24</v>
      </c>
    </row>
    <row r="4368" spans="1:11" ht="42" customHeight="1">
      <c r="A4368" s="2" t="s">
        <v>9318</v>
      </c>
      <c r="B4368" s="2" t="s">
        <v>9319</v>
      </c>
      <c r="C4368" s="2" t="s">
        <v>26</v>
      </c>
      <c r="D4368" s="2" t="s">
        <v>18</v>
      </c>
      <c r="E4368" s="5" t="s">
        <v>150</v>
      </c>
      <c r="F4368" s="3" t="s">
        <v>151</v>
      </c>
      <c r="G4368" s="3" t="s">
        <v>56</v>
      </c>
      <c r="H4368" s="2" t="s">
        <v>22</v>
      </c>
      <c r="I4368" s="2" t="s">
        <v>9320</v>
      </c>
      <c r="J4368" s="3" t="str">
        <f>HYPERLINK("https://www.boe.es/gazeta/dias/1833/10/24/pdfs/GMD-1833-131.pdf#page=1","Abrir facsímil")</f>
        <v>Abrir facsímil</v>
      </c>
      <c r="K4368" s="3" t="s">
        <v>24</v>
      </c>
    </row>
    <row r="4369" spans="1:11" ht="42" customHeight="1">
      <c r="A4369" s="2" t="s">
        <v>9321</v>
      </c>
      <c r="B4369" s="2" t="s">
        <v>9322</v>
      </c>
      <c r="C4369" s="2" t="s">
        <v>33</v>
      </c>
      <c r="D4369" s="2" t="s">
        <v>34</v>
      </c>
      <c r="E4369" s="5" t="s">
        <v>1411</v>
      </c>
      <c r="F4369" s="3" t="s">
        <v>1412</v>
      </c>
      <c r="G4369" s="3" t="s">
        <v>37</v>
      </c>
      <c r="H4369" s="2" t="s">
        <v>22</v>
      </c>
      <c r="I4369" s="2" t="s">
        <v>9323</v>
      </c>
      <c r="J4369" s="3" t="str">
        <f>HYPERLINK("https://www.boe.es/gazeta/dias/1833/03/05/pdfs/GMD-1833-28.pdf#page=2","Abrir facsímil")</f>
        <v>Abrir facsímil</v>
      </c>
      <c r="K4369" s="3" t="s">
        <v>24</v>
      </c>
    </row>
    <row r="4370" spans="1:11" ht="42" customHeight="1">
      <c r="A4370" s="2" t="s">
        <v>9321</v>
      </c>
      <c r="B4370" s="2" t="s">
        <v>9322</v>
      </c>
      <c r="C4370" s="2" t="s">
        <v>33</v>
      </c>
      <c r="D4370" s="2" t="s">
        <v>34</v>
      </c>
      <c r="E4370" s="5" t="s">
        <v>780</v>
      </c>
      <c r="F4370" s="3" t="s">
        <v>781</v>
      </c>
      <c r="G4370" s="3" t="s">
        <v>89</v>
      </c>
      <c r="H4370" s="2" t="s">
        <v>22</v>
      </c>
      <c r="I4370" s="2" t="s">
        <v>9324</v>
      </c>
      <c r="J4370" s="3" t="str">
        <f>HYPERLINK("https://www.boe.es/gazeta/dias/1833/03/07/pdfs/GMD-1833-29.pdf#page=3","Abrir facsímil")</f>
        <v>Abrir facsímil</v>
      </c>
      <c r="K4370" s="3" t="s">
        <v>24</v>
      </c>
    </row>
    <row r="4371" spans="1:11" ht="42" customHeight="1">
      <c r="A4371" s="2" t="s">
        <v>9325</v>
      </c>
      <c r="B4371" s="2" t="s">
        <v>9326</v>
      </c>
      <c r="C4371" s="2" t="s">
        <v>33</v>
      </c>
      <c r="D4371" s="2" t="s">
        <v>34</v>
      </c>
      <c r="E4371" s="5" t="s">
        <v>272</v>
      </c>
      <c r="F4371" s="3" t="s">
        <v>273</v>
      </c>
      <c r="G4371" s="3" t="s">
        <v>127</v>
      </c>
      <c r="H4371" s="2" t="s">
        <v>22</v>
      </c>
      <c r="I4371" s="2" t="s">
        <v>9327</v>
      </c>
      <c r="J4371" s="3" t="str">
        <f>HYPERLINK("https://www.boe.es/gazeta/dias/1833/11/19/pdfs/GMD-1833-144.pdf#page=5","Abrir facsímil")</f>
        <v>Abrir facsímil</v>
      </c>
      <c r="K4371" s="3" t="s">
        <v>24</v>
      </c>
    </row>
    <row r="4372" spans="1:11" ht="42" customHeight="1">
      <c r="A4372" s="2" t="s">
        <v>9321</v>
      </c>
      <c r="B4372" s="2" t="s">
        <v>9322</v>
      </c>
      <c r="C4372" s="2" t="s">
        <v>33</v>
      </c>
      <c r="D4372" s="2" t="s">
        <v>191</v>
      </c>
      <c r="E4372" s="5" t="s">
        <v>1377</v>
      </c>
      <c r="F4372" s="3" t="s">
        <v>1378</v>
      </c>
      <c r="G4372" s="3" t="s">
        <v>56</v>
      </c>
      <c r="H4372" s="2" t="s">
        <v>22</v>
      </c>
      <c r="I4372" s="2" t="s">
        <v>9328</v>
      </c>
      <c r="J4372" s="3" t="str">
        <f>HYPERLINK("https://www.boe.es/gazeta/dias/1833/11/25/pdfs/GMD-1833-149E.pdf#page=1","Abrir facsímil")</f>
        <v>Abrir facsímil</v>
      </c>
      <c r="K4372" s="3" t="s">
        <v>24</v>
      </c>
    </row>
    <row r="4373" spans="1:11" ht="42" customHeight="1">
      <c r="A4373" s="2" t="s">
        <v>9329</v>
      </c>
      <c r="B4373" s="2" t="s">
        <v>9330</v>
      </c>
      <c r="C4373" s="2" t="s">
        <v>33</v>
      </c>
      <c r="D4373" s="2" t="s">
        <v>34</v>
      </c>
      <c r="E4373" s="5" t="s">
        <v>110</v>
      </c>
      <c r="F4373" s="3" t="s">
        <v>111</v>
      </c>
      <c r="G4373" s="3" t="s">
        <v>127</v>
      </c>
      <c r="H4373" s="2" t="s">
        <v>38</v>
      </c>
      <c r="I4373" s="2" t="s">
        <v>9331</v>
      </c>
      <c r="J4373" s="3" t="str">
        <f>HYPERLINK("https://www.boe.es/gazeta/dias/1833/11/16/pdfs/GMD-1833-143.pdf#page=5","Abrir facsímil")</f>
        <v>Abrir facsímil</v>
      </c>
      <c r="K4373" s="3" t="s">
        <v>40</v>
      </c>
    </row>
    <row r="4374" spans="1:11" ht="42" customHeight="1">
      <c r="A4374" s="2" t="s">
        <v>9332</v>
      </c>
      <c r="B4374" s="2" t="s">
        <v>9333</v>
      </c>
      <c r="C4374" s="2" t="s">
        <v>297</v>
      </c>
      <c r="D4374" s="2" t="s">
        <v>18</v>
      </c>
      <c r="E4374" s="5" t="s">
        <v>1017</v>
      </c>
      <c r="F4374" s="3" t="s">
        <v>1018</v>
      </c>
      <c r="G4374" s="3" t="s">
        <v>21</v>
      </c>
      <c r="H4374" s="2" t="s">
        <v>22</v>
      </c>
      <c r="I4374" s="2" t="s">
        <v>9334</v>
      </c>
      <c r="J4374" s="3" t="str">
        <f>HYPERLINK("https://www.boe.es/gazeta/dias/1833/10/08/pdfs/GMD-1833-123.pdf#page=4","Abrir facsímil")</f>
        <v>Abrir facsímil</v>
      </c>
      <c r="K4374" s="3" t="s">
        <v>24</v>
      </c>
    </row>
    <row r="4375" spans="1:11" ht="42" customHeight="1">
      <c r="A4375" s="2" t="s">
        <v>9335</v>
      </c>
      <c r="B4375" s="2" t="s">
        <v>9336</v>
      </c>
      <c r="C4375" s="2" t="s">
        <v>49</v>
      </c>
      <c r="D4375" s="2" t="s">
        <v>50</v>
      </c>
      <c r="E4375" s="5" t="s">
        <v>233</v>
      </c>
      <c r="F4375" s="3" t="s">
        <v>234</v>
      </c>
      <c r="G4375" s="3" t="s">
        <v>21</v>
      </c>
      <c r="H4375" s="2" t="s">
        <v>22</v>
      </c>
      <c r="I4375" s="2" t="s">
        <v>9337</v>
      </c>
      <c r="J4375" s="3" t="str">
        <f>HYPERLINK("https://www.boe.es/gazeta/dias/1833/11/21/pdfs/GMD-1833-146.pdf#page=4","Abrir facsímil")</f>
        <v>Abrir facsímil</v>
      </c>
      <c r="K4375" s="3" t="s">
        <v>24</v>
      </c>
    </row>
    <row r="4376" spans="1:11" ht="42" customHeight="1">
      <c r="A4376" s="2" t="s">
        <v>9338</v>
      </c>
      <c r="B4376" s="2" t="s">
        <v>9339</v>
      </c>
      <c r="C4376" s="2" t="s">
        <v>49</v>
      </c>
      <c r="D4376" s="2" t="s">
        <v>50</v>
      </c>
      <c r="E4376" s="5" t="s">
        <v>1411</v>
      </c>
      <c r="F4376" s="3" t="s">
        <v>1412</v>
      </c>
      <c r="G4376" s="3" t="s">
        <v>21</v>
      </c>
      <c r="H4376" s="2" t="s">
        <v>22</v>
      </c>
      <c r="I4376" s="2" t="s">
        <v>9340</v>
      </c>
      <c r="J4376" s="3" t="str">
        <f>HYPERLINK("https://www.boe.es/gazeta/dias/1833/03/05/pdfs/GMD-1833-28.pdf#page=4","Abrir facsímil")</f>
        <v>Abrir facsímil</v>
      </c>
      <c r="K4376" s="3" t="s">
        <v>24</v>
      </c>
    </row>
    <row r="4377" spans="1:11" ht="42" customHeight="1">
      <c r="A4377" s="2" t="s">
        <v>9341</v>
      </c>
      <c r="B4377" s="2" t="s">
        <v>9341</v>
      </c>
      <c r="C4377" s="2" t="s">
        <v>33</v>
      </c>
      <c r="D4377" s="2" t="s">
        <v>34</v>
      </c>
      <c r="E4377" s="5" t="s">
        <v>251</v>
      </c>
      <c r="F4377" s="3" t="s">
        <v>252</v>
      </c>
      <c r="G4377" s="3" t="s">
        <v>21</v>
      </c>
      <c r="H4377" s="2" t="s">
        <v>22</v>
      </c>
      <c r="I4377" s="2" t="s">
        <v>9342</v>
      </c>
      <c r="J4377" s="3" t="str">
        <f>HYPERLINK("https://www.boe.es/gazeta/dias/1833/06/08/pdfs/GMD-1833-70.pdf#page=4","Abrir facsímil")</f>
        <v>Abrir facsímil</v>
      </c>
      <c r="K4377" s="3" t="s">
        <v>24</v>
      </c>
    </row>
    <row r="4378" spans="1:11" ht="42" customHeight="1">
      <c r="A4378" s="2" t="s">
        <v>9343</v>
      </c>
      <c r="B4378" s="2" t="s">
        <v>9344</v>
      </c>
      <c r="C4378" s="2" t="s">
        <v>26</v>
      </c>
      <c r="D4378" s="2" t="s">
        <v>18</v>
      </c>
      <c r="E4378" s="5" t="s">
        <v>452</v>
      </c>
      <c r="F4378" s="3" t="s">
        <v>453</v>
      </c>
      <c r="G4378" s="3" t="s">
        <v>89</v>
      </c>
      <c r="H4378" s="2" t="s">
        <v>38</v>
      </c>
      <c r="I4378" s="2" t="s">
        <v>9345</v>
      </c>
      <c r="J4378" s="3" t="str">
        <f>HYPERLINK("https://www.boe.es/gazeta/dias/1833/12/17/pdfs/GMD-1833-161.pdf#page=3","Abrir facsímil")</f>
        <v>Abrir facsímil</v>
      </c>
      <c r="K4378" s="3" t="s">
        <v>40</v>
      </c>
    </row>
    <row r="4379" spans="1:11" ht="42" customHeight="1">
      <c r="A4379" s="2" t="s">
        <v>9346</v>
      </c>
      <c r="B4379" s="2" t="s">
        <v>9347</v>
      </c>
      <c r="C4379" s="2" t="s">
        <v>33</v>
      </c>
      <c r="D4379" s="2" t="s">
        <v>34</v>
      </c>
      <c r="E4379" s="5" t="s">
        <v>98</v>
      </c>
      <c r="F4379" s="3" t="s">
        <v>99</v>
      </c>
      <c r="G4379" s="3" t="s">
        <v>56</v>
      </c>
      <c r="H4379" s="2" t="s">
        <v>22</v>
      </c>
      <c r="I4379" s="2" t="s">
        <v>9348</v>
      </c>
      <c r="J4379" s="3" t="str">
        <f>HYPERLINK("https://www.boe.es/gazeta/dias/1833/07/04/pdfs/GMD-1833-81.pdf#page=1","Abrir facsímil")</f>
        <v>Abrir facsímil</v>
      </c>
      <c r="K4379" s="3" t="s">
        <v>24</v>
      </c>
    </row>
    <row r="4380" spans="1:11" ht="42" customHeight="1">
      <c r="A4380" s="2" t="s">
        <v>9349</v>
      </c>
      <c r="B4380" s="2" t="s">
        <v>9350</v>
      </c>
      <c r="C4380" s="2" t="s">
        <v>26</v>
      </c>
      <c r="D4380" s="2" t="s">
        <v>18</v>
      </c>
      <c r="E4380" s="5" t="s">
        <v>377</v>
      </c>
      <c r="F4380" s="3" t="s">
        <v>378</v>
      </c>
      <c r="G4380" s="3" t="s">
        <v>45</v>
      </c>
      <c r="H4380" s="2" t="s">
        <v>22</v>
      </c>
      <c r="I4380" s="2" t="s">
        <v>9351</v>
      </c>
      <c r="J4380" s="3" t="str">
        <f>HYPERLINK("https://www.boe.es/gazeta/dias/1833/02/05/pdfs/GMD-1833-16.pdf#page=6","Abrir facsímil")</f>
        <v>Abrir facsímil</v>
      </c>
      <c r="K4380" s="3" t="s">
        <v>24</v>
      </c>
    </row>
    <row r="4381" spans="1:11" ht="42" customHeight="1">
      <c r="A4381" s="2" t="s">
        <v>9352</v>
      </c>
      <c r="B4381" s="2" t="s">
        <v>9353</v>
      </c>
      <c r="C4381" s="2" t="s">
        <v>33</v>
      </c>
      <c r="D4381" s="2" t="s">
        <v>34</v>
      </c>
      <c r="E4381" s="5" t="s">
        <v>272</v>
      </c>
      <c r="F4381" s="3" t="s">
        <v>273</v>
      </c>
      <c r="G4381" s="3" t="s">
        <v>56</v>
      </c>
      <c r="H4381" s="2" t="s">
        <v>22</v>
      </c>
      <c r="I4381" s="2" t="s">
        <v>9354</v>
      </c>
      <c r="J4381" s="3" t="str">
        <f>HYPERLINK("https://www.boe.es/gazeta/dias/1833/11/19/pdfs/GMD-1833-144.pdf#page=1","Abrir facsímil")</f>
        <v>Abrir facsímil</v>
      </c>
      <c r="K4381" s="3" t="s">
        <v>24</v>
      </c>
    </row>
    <row r="4382" spans="1:11" ht="42" customHeight="1">
      <c r="A4382" s="2" t="s">
        <v>9355</v>
      </c>
      <c r="B4382" s="2" t="s">
        <v>9356</v>
      </c>
      <c r="C4382" s="2" t="s">
        <v>33</v>
      </c>
      <c r="D4382" s="2" t="s">
        <v>34</v>
      </c>
      <c r="E4382" s="5" t="s">
        <v>118</v>
      </c>
      <c r="F4382" s="3" t="s">
        <v>119</v>
      </c>
      <c r="G4382" s="3" t="s">
        <v>37</v>
      </c>
      <c r="H4382" s="2" t="s">
        <v>22</v>
      </c>
      <c r="I4382" s="2" t="s">
        <v>9357</v>
      </c>
      <c r="J4382" s="3" t="str">
        <f>HYPERLINK("https://www.boe.es/gazeta/dias/1833/01/19/pdfs/GMD-1833-9.pdf#page=2","Abrir facsímil")</f>
        <v>Abrir facsímil</v>
      </c>
      <c r="K4382" s="3" t="s">
        <v>24</v>
      </c>
    </row>
    <row r="4383" spans="1:11" ht="42" customHeight="1">
      <c r="A4383" s="2" t="s">
        <v>9358</v>
      </c>
      <c r="B4383" s="2" t="s">
        <v>9359</v>
      </c>
      <c r="C4383" s="2" t="s">
        <v>49</v>
      </c>
      <c r="D4383" s="2" t="s">
        <v>50</v>
      </c>
      <c r="E4383" s="5" t="s">
        <v>632</v>
      </c>
      <c r="F4383" s="3" t="s">
        <v>633</v>
      </c>
      <c r="G4383" s="3" t="s">
        <v>21</v>
      </c>
      <c r="H4383" s="2" t="s">
        <v>22</v>
      </c>
      <c r="I4383" s="2" t="s">
        <v>9360</v>
      </c>
      <c r="J4383" s="3" t="str">
        <f>HYPERLINK("https://www.boe.es/gazeta/dias/1833/06/11/pdfs/GMD-1833-71.pdf#page=4","Abrir facsímil")</f>
        <v>Abrir facsímil</v>
      </c>
      <c r="K4383" s="3" t="s">
        <v>24</v>
      </c>
    </row>
    <row r="4384" spans="1:11" ht="42" customHeight="1">
      <c r="A4384" s="2" t="s">
        <v>9361</v>
      </c>
      <c r="B4384" s="2" t="s">
        <v>9362</v>
      </c>
      <c r="C4384" s="2" t="s">
        <v>297</v>
      </c>
      <c r="D4384" s="2" t="s">
        <v>18</v>
      </c>
      <c r="E4384" s="5" t="s">
        <v>272</v>
      </c>
      <c r="F4384" s="3" t="s">
        <v>273</v>
      </c>
      <c r="G4384" s="3" t="s">
        <v>56</v>
      </c>
      <c r="H4384" s="2" t="s">
        <v>22</v>
      </c>
      <c r="I4384" s="2" t="s">
        <v>9363</v>
      </c>
      <c r="J4384" s="3" t="str">
        <f>HYPERLINK("https://www.boe.es/gazeta/dias/1833/11/19/pdfs/GMD-1833-144.pdf#page=1","Abrir facsímil")</f>
        <v>Abrir facsímil</v>
      </c>
      <c r="K4384" s="3" t="s">
        <v>24</v>
      </c>
    </row>
    <row r="4385" spans="1:11" ht="42" customHeight="1">
      <c r="A4385" s="2" t="s">
        <v>9364</v>
      </c>
      <c r="B4385" s="2" t="s">
        <v>9364</v>
      </c>
      <c r="C4385" s="2" t="s">
        <v>131</v>
      </c>
      <c r="D4385" s="2" t="s">
        <v>18</v>
      </c>
      <c r="E4385" s="5" t="s">
        <v>87</v>
      </c>
      <c r="F4385" s="3" t="s">
        <v>88</v>
      </c>
      <c r="G4385" s="3" t="s">
        <v>127</v>
      </c>
      <c r="H4385" s="2" t="s">
        <v>22</v>
      </c>
      <c r="I4385" s="2" t="s">
        <v>9365</v>
      </c>
      <c r="J4385" s="3" t="str">
        <f>HYPERLINK("https://www.boe.es/gazeta/dias/1833/04/20/pdfs/GMD-1833-49.pdf#page=5","Abrir facsímil")</f>
        <v>Abrir facsímil</v>
      </c>
      <c r="K4385" s="3" t="s">
        <v>24</v>
      </c>
    </row>
    <row r="4386" spans="1:11" ht="42" customHeight="1">
      <c r="A4386" s="2" t="s">
        <v>9364</v>
      </c>
      <c r="B4386" s="2" t="s">
        <v>9364</v>
      </c>
      <c r="C4386" s="2" t="s">
        <v>297</v>
      </c>
      <c r="D4386" s="2" t="s">
        <v>18</v>
      </c>
      <c r="E4386" s="5" t="s">
        <v>671</v>
      </c>
      <c r="F4386" s="3" t="s">
        <v>672</v>
      </c>
      <c r="G4386" s="3" t="s">
        <v>127</v>
      </c>
      <c r="H4386" s="2" t="s">
        <v>22</v>
      </c>
      <c r="I4386" s="2" t="s">
        <v>9366</v>
      </c>
      <c r="J4386" s="3" t="str">
        <f>HYPERLINK("https://www.boe.es/gazeta/dias/1833/11/28/pdfs/GMD-1833-151.pdf#page=5","Abrir facsímil")</f>
        <v>Abrir facsímil</v>
      </c>
      <c r="K4386" s="3" t="s">
        <v>24</v>
      </c>
    </row>
    <row r="4387" spans="1:11" ht="42" customHeight="1">
      <c r="A4387" s="2" t="s">
        <v>9367</v>
      </c>
      <c r="B4387" s="2" t="s">
        <v>9368</v>
      </c>
      <c r="C4387" s="2" t="s">
        <v>33</v>
      </c>
      <c r="D4387" s="2" t="s">
        <v>34</v>
      </c>
      <c r="E4387" s="5" t="s">
        <v>1125</v>
      </c>
      <c r="F4387" s="3" t="s">
        <v>1126</v>
      </c>
      <c r="G4387" s="3" t="s">
        <v>56</v>
      </c>
      <c r="H4387" s="2" t="s">
        <v>22</v>
      </c>
      <c r="I4387" s="2" t="s">
        <v>9369</v>
      </c>
      <c r="J4387" s="3" t="str">
        <f>HYPERLINK("https://www.boe.es/gazeta/dias/1833/04/30/pdfs/GMD-1833-53.pdf#page=1","Abrir facsímil")</f>
        <v>Abrir facsímil</v>
      </c>
      <c r="K4387" s="3" t="s">
        <v>24</v>
      </c>
    </row>
    <row r="4388" spans="1:11" ht="42" customHeight="1">
      <c r="A4388" s="2" t="s">
        <v>9370</v>
      </c>
      <c r="B4388" s="2" t="s">
        <v>9371</v>
      </c>
      <c r="C4388" s="2" t="s">
        <v>26</v>
      </c>
      <c r="D4388" s="2" t="s">
        <v>18</v>
      </c>
      <c r="E4388" s="5" t="s">
        <v>443</v>
      </c>
      <c r="F4388" s="3" t="s">
        <v>444</v>
      </c>
      <c r="G4388" s="3" t="s">
        <v>89</v>
      </c>
      <c r="H4388" s="2" t="s">
        <v>22</v>
      </c>
      <c r="I4388" s="2" t="s">
        <v>9372</v>
      </c>
      <c r="J4388" s="3" t="str">
        <f>HYPERLINK("https://www.boe.es/gazeta/dias/1833/07/25/pdfs/GMD-1833-90.pdf#page=3","Abrir facsímil")</f>
        <v>Abrir facsímil</v>
      </c>
      <c r="K4388" s="3" t="s">
        <v>24</v>
      </c>
    </row>
    <row r="4389" spans="1:11" ht="42" customHeight="1">
      <c r="A4389" s="2" t="s">
        <v>9370</v>
      </c>
      <c r="B4389" s="2" t="s">
        <v>9371</v>
      </c>
      <c r="C4389" s="2" t="s">
        <v>131</v>
      </c>
      <c r="D4389" s="2" t="s">
        <v>18</v>
      </c>
      <c r="E4389" s="5" t="s">
        <v>141</v>
      </c>
      <c r="F4389" s="3" t="s">
        <v>142</v>
      </c>
      <c r="G4389" s="3" t="s">
        <v>56</v>
      </c>
      <c r="H4389" s="2" t="s">
        <v>22</v>
      </c>
      <c r="I4389" s="2" t="s">
        <v>9373</v>
      </c>
      <c r="J4389" s="3" t="str">
        <f>HYPERLINK("https://www.boe.es/gazeta/dias/1833/11/05/pdfs/GMD-1833-138.pdf#page=1","Abrir facsímil")</f>
        <v>Abrir facsímil</v>
      </c>
      <c r="K4389" s="3" t="s">
        <v>24</v>
      </c>
    </row>
    <row r="4390" spans="1:11" ht="42" customHeight="1">
      <c r="A4390" s="2" t="s">
        <v>9370</v>
      </c>
      <c r="B4390" s="2" t="s">
        <v>9371</v>
      </c>
      <c r="C4390" s="2" t="s">
        <v>131</v>
      </c>
      <c r="D4390" s="2" t="s">
        <v>18</v>
      </c>
      <c r="E4390" s="5" t="s">
        <v>671</v>
      </c>
      <c r="F4390" s="3" t="s">
        <v>672</v>
      </c>
      <c r="G4390" s="3" t="s">
        <v>127</v>
      </c>
      <c r="H4390" s="2" t="s">
        <v>22</v>
      </c>
      <c r="I4390" s="2" t="s">
        <v>9374</v>
      </c>
      <c r="J4390" s="3" t="str">
        <f>HYPERLINK("https://www.boe.es/gazeta/dias/1833/11/28/pdfs/GMD-1833-151.pdf#page=5","Abrir facsímil")</f>
        <v>Abrir facsímil</v>
      </c>
      <c r="K4390" s="3" t="s">
        <v>24</v>
      </c>
    </row>
    <row r="4391" spans="1:11" ht="42" customHeight="1">
      <c r="A4391" s="2" t="s">
        <v>9375</v>
      </c>
      <c r="B4391" s="2" t="s">
        <v>9376</v>
      </c>
      <c r="C4391" s="2" t="s">
        <v>207</v>
      </c>
      <c r="D4391" s="2" t="s">
        <v>18</v>
      </c>
      <c r="E4391" s="5" t="s">
        <v>1083</v>
      </c>
      <c r="F4391" s="3" t="s">
        <v>1084</v>
      </c>
      <c r="G4391" s="3" t="s">
        <v>21</v>
      </c>
      <c r="H4391" s="2" t="s">
        <v>38</v>
      </c>
      <c r="I4391" s="2" t="s">
        <v>9377</v>
      </c>
      <c r="J4391" s="3" t="str">
        <f>HYPERLINK("https://www.boe.es/gazeta/dias/1833/07/11/pdfs/GMD-1833-84.pdf#page=4","Abrir facsímil")</f>
        <v>Abrir facsímil</v>
      </c>
      <c r="K4391" s="3" t="s">
        <v>40</v>
      </c>
    </row>
    <row r="4392" spans="1:11" ht="42" customHeight="1">
      <c r="A4392" s="2" t="s">
        <v>9378</v>
      </c>
      <c r="B4392" s="2" t="s">
        <v>9378</v>
      </c>
      <c r="C4392" s="2" t="s">
        <v>33</v>
      </c>
      <c r="D4392" s="2" t="s">
        <v>34</v>
      </c>
      <c r="E4392" s="5" t="s">
        <v>87</v>
      </c>
      <c r="F4392" s="3" t="s">
        <v>88</v>
      </c>
      <c r="G4392" s="3" t="s">
        <v>127</v>
      </c>
      <c r="H4392" s="2" t="s">
        <v>22</v>
      </c>
      <c r="I4392" s="2" t="s">
        <v>9379</v>
      </c>
      <c r="J4392" s="3" t="str">
        <f>HYPERLINK("https://www.boe.es/gazeta/dias/1833/04/20/pdfs/GMD-1833-49.pdf#page=5","Abrir facsímil")</f>
        <v>Abrir facsímil</v>
      </c>
      <c r="K4392" s="3" t="s">
        <v>24</v>
      </c>
    </row>
    <row r="4393" spans="1:11" ht="42" customHeight="1">
      <c r="A4393" s="2" t="s">
        <v>9380</v>
      </c>
      <c r="B4393" s="2" t="s">
        <v>9380</v>
      </c>
      <c r="C4393" s="2" t="s">
        <v>26</v>
      </c>
      <c r="D4393" s="2" t="s">
        <v>18</v>
      </c>
      <c r="E4393" s="5" t="s">
        <v>137</v>
      </c>
      <c r="F4393" s="3" t="s">
        <v>138</v>
      </c>
      <c r="G4393" s="3" t="s">
        <v>89</v>
      </c>
      <c r="H4393" s="2" t="s">
        <v>22</v>
      </c>
      <c r="I4393" s="2" t="s">
        <v>9381</v>
      </c>
      <c r="J4393" s="3" t="str">
        <f>HYPERLINK("https://www.boe.es/gazeta/dias/1833/03/12/pdfs/GMD-1833-31.pdf#page=3","Abrir facsímil")</f>
        <v>Abrir facsímil</v>
      </c>
      <c r="K4393" s="3" t="s">
        <v>24</v>
      </c>
    </row>
    <row r="4394" spans="1:11" ht="42" customHeight="1">
      <c r="A4394" s="2" t="s">
        <v>9382</v>
      </c>
      <c r="B4394" s="2" t="s">
        <v>9382</v>
      </c>
      <c r="C4394" s="2" t="s">
        <v>26</v>
      </c>
      <c r="D4394" s="2" t="s">
        <v>18</v>
      </c>
      <c r="E4394" s="5" t="s">
        <v>743</v>
      </c>
      <c r="F4394" s="3" t="s">
        <v>744</v>
      </c>
      <c r="G4394" s="3" t="s">
        <v>21</v>
      </c>
      <c r="H4394" s="2" t="s">
        <v>22</v>
      </c>
      <c r="I4394" s="2" t="s">
        <v>9383</v>
      </c>
      <c r="J4394" s="3" t="str">
        <f>HYPERLINK("https://www.boe.es/gazeta/dias/1833/02/19/pdfs/GMD-1833-22.pdf#page=4","Abrir facsímil")</f>
        <v>Abrir facsímil</v>
      </c>
      <c r="K4394" s="3" t="s">
        <v>24</v>
      </c>
    </row>
    <row r="4395" spans="1:11" ht="42" customHeight="1">
      <c r="A4395" s="2" t="s">
        <v>9384</v>
      </c>
      <c r="B4395" s="2" t="s">
        <v>9384</v>
      </c>
      <c r="C4395" s="2" t="s">
        <v>17</v>
      </c>
      <c r="D4395" s="2" t="s">
        <v>18</v>
      </c>
      <c r="E4395" s="5" t="s">
        <v>1411</v>
      </c>
      <c r="F4395" s="3" t="s">
        <v>1412</v>
      </c>
      <c r="G4395" s="3" t="s">
        <v>21</v>
      </c>
      <c r="H4395" s="2" t="s">
        <v>22</v>
      </c>
      <c r="I4395" s="2" t="s">
        <v>9385</v>
      </c>
      <c r="J4395" s="3" t="str">
        <f>HYPERLINK("https://www.boe.es/gazeta/dias/1833/03/05/pdfs/GMD-1833-28.pdf#page=4","Abrir facsímil")</f>
        <v>Abrir facsímil</v>
      </c>
      <c r="K4395" s="3" t="s">
        <v>24</v>
      </c>
    </row>
    <row r="4396" spans="1:11" ht="42" customHeight="1">
      <c r="A4396" s="2" t="s">
        <v>9386</v>
      </c>
      <c r="B4396" s="2" t="s">
        <v>9386</v>
      </c>
      <c r="C4396" s="2" t="s">
        <v>49</v>
      </c>
      <c r="D4396" s="2" t="s">
        <v>50</v>
      </c>
      <c r="E4396" s="5" t="s">
        <v>137</v>
      </c>
      <c r="F4396" s="3" t="s">
        <v>138</v>
      </c>
      <c r="G4396" s="3" t="s">
        <v>37</v>
      </c>
      <c r="H4396" s="2" t="s">
        <v>22</v>
      </c>
      <c r="I4396" s="2" t="s">
        <v>9387</v>
      </c>
      <c r="J4396" s="3" t="str">
        <f>HYPERLINK("https://www.boe.es/gazeta/dias/1833/03/12/pdfs/GMD-1833-31.pdf#page=2","Abrir facsímil")</f>
        <v>Abrir facsímil</v>
      </c>
      <c r="K4396" s="3" t="s">
        <v>24</v>
      </c>
    </row>
    <row r="4397" spans="1:11" ht="42" customHeight="1">
      <c r="A4397" s="2" t="s">
        <v>9388</v>
      </c>
      <c r="B4397" s="2" t="s">
        <v>9388</v>
      </c>
      <c r="C4397" s="2" t="s">
        <v>17</v>
      </c>
      <c r="D4397" s="2" t="s">
        <v>18</v>
      </c>
      <c r="E4397" s="5" t="s">
        <v>404</v>
      </c>
      <c r="F4397" s="3" t="s">
        <v>405</v>
      </c>
      <c r="G4397" s="3" t="s">
        <v>89</v>
      </c>
      <c r="H4397" s="2" t="s">
        <v>22</v>
      </c>
      <c r="I4397" s="2" t="s">
        <v>9389</v>
      </c>
      <c r="J4397" s="3" t="str">
        <f>HYPERLINK("https://www.boe.es/gazeta/dias/1833/03/16/pdfs/GMD-1833-33.pdf#page=3","Abrir facsímil")</f>
        <v>Abrir facsímil</v>
      </c>
      <c r="K4397" s="3" t="s">
        <v>24</v>
      </c>
    </row>
    <row r="4398" spans="1:11" ht="42" customHeight="1">
      <c r="A4398" s="2" t="s">
        <v>9390</v>
      </c>
      <c r="B4398" s="2" t="s">
        <v>9390</v>
      </c>
      <c r="C4398" s="2" t="s">
        <v>26</v>
      </c>
      <c r="D4398" s="2" t="s">
        <v>18</v>
      </c>
      <c r="E4398" s="5" t="s">
        <v>1083</v>
      </c>
      <c r="F4398" s="3" t="s">
        <v>1084</v>
      </c>
      <c r="G4398" s="3" t="s">
        <v>37</v>
      </c>
      <c r="H4398" s="2" t="s">
        <v>22</v>
      </c>
      <c r="I4398" s="2" t="s">
        <v>9391</v>
      </c>
      <c r="J4398" s="3" t="str">
        <f>HYPERLINK("https://www.boe.es/gazeta/dias/1833/07/11/pdfs/GMD-1833-84.pdf#page=2","Abrir facsímil")</f>
        <v>Abrir facsímil</v>
      </c>
      <c r="K4398" s="3" t="s">
        <v>24</v>
      </c>
    </row>
    <row r="4399" spans="1:11" ht="42" customHeight="1">
      <c r="A4399" s="2" t="s">
        <v>9392</v>
      </c>
      <c r="B4399" s="2" t="s">
        <v>9393</v>
      </c>
      <c r="C4399" s="2" t="s">
        <v>26</v>
      </c>
      <c r="D4399" s="2" t="s">
        <v>18</v>
      </c>
      <c r="E4399" s="5" t="s">
        <v>1107</v>
      </c>
      <c r="F4399" s="3" t="s">
        <v>1108</v>
      </c>
      <c r="G4399" s="3" t="s">
        <v>21</v>
      </c>
      <c r="H4399" s="2" t="s">
        <v>22</v>
      </c>
      <c r="I4399" s="2" t="s">
        <v>9394</v>
      </c>
      <c r="J4399" s="3" t="str">
        <f>HYPERLINK("https://www.boe.es/gazeta/dias/1833/03/21/pdfs/GMD-1833-35.pdf#page=4","Abrir facsímil")</f>
        <v>Abrir facsímil</v>
      </c>
      <c r="K4399" s="3" t="s">
        <v>24</v>
      </c>
    </row>
    <row r="4400" spans="1:11" ht="42" customHeight="1">
      <c r="A4400" s="2" t="s">
        <v>9395</v>
      </c>
      <c r="B4400" s="2" t="s">
        <v>9396</v>
      </c>
      <c r="C4400" s="2" t="s">
        <v>297</v>
      </c>
      <c r="D4400" s="2" t="s">
        <v>18</v>
      </c>
      <c r="E4400" s="5" t="s">
        <v>409</v>
      </c>
      <c r="F4400" s="3" t="s">
        <v>410</v>
      </c>
      <c r="G4400" s="3" t="s">
        <v>45</v>
      </c>
      <c r="H4400" s="2" t="s">
        <v>22</v>
      </c>
      <c r="I4400" s="2" t="s">
        <v>9397</v>
      </c>
      <c r="J4400" s="3" t="str">
        <f>HYPERLINK("https://www.boe.es/gazeta/dias/1833/11/23/pdfs/GMD-1833-147.pdf#page=6","Abrir facsímil")</f>
        <v>Abrir facsímil</v>
      </c>
      <c r="K4400" s="3" t="s">
        <v>24</v>
      </c>
    </row>
    <row r="4401" spans="1:11" ht="42" customHeight="1">
      <c r="A4401" s="2" t="s">
        <v>9398</v>
      </c>
      <c r="B4401" s="2" t="s">
        <v>9399</v>
      </c>
      <c r="C4401" s="2" t="s">
        <v>26</v>
      </c>
      <c r="D4401" s="2" t="s">
        <v>18</v>
      </c>
      <c r="E4401" s="5" t="s">
        <v>443</v>
      </c>
      <c r="F4401" s="3" t="s">
        <v>444</v>
      </c>
      <c r="G4401" s="3" t="s">
        <v>89</v>
      </c>
      <c r="H4401" s="2" t="s">
        <v>22</v>
      </c>
      <c r="I4401" s="2" t="s">
        <v>9400</v>
      </c>
      <c r="J4401" s="3" t="str">
        <f>HYPERLINK("https://www.boe.es/gazeta/dias/1833/07/25/pdfs/GMD-1833-90.pdf#page=3","Abrir facsímil")</f>
        <v>Abrir facsímil</v>
      </c>
      <c r="K4401" s="3" t="s">
        <v>24</v>
      </c>
    </row>
    <row r="4402" spans="1:11" ht="42" customHeight="1">
      <c r="A4402" s="2" t="s">
        <v>9401</v>
      </c>
      <c r="B4402" s="2" t="s">
        <v>9402</v>
      </c>
      <c r="C4402" s="2" t="s">
        <v>49</v>
      </c>
      <c r="D4402" s="2" t="s">
        <v>50</v>
      </c>
      <c r="E4402" s="5" t="s">
        <v>384</v>
      </c>
      <c r="F4402" s="3" t="s">
        <v>385</v>
      </c>
      <c r="G4402" s="3" t="s">
        <v>21</v>
      </c>
      <c r="H4402" s="2" t="s">
        <v>22</v>
      </c>
      <c r="I4402" s="2" t="s">
        <v>9403</v>
      </c>
      <c r="J4402" s="3" t="str">
        <f>HYPERLINK("https://www.boe.es/gazeta/dias/1833/06/01/pdfs/GMD-1833-67.pdf#page=4","Abrir facsímil")</f>
        <v>Abrir facsímil</v>
      </c>
      <c r="K4402" s="3" t="s">
        <v>24</v>
      </c>
    </row>
    <row r="4403" spans="1:11" ht="42" customHeight="1">
      <c r="A4403" s="2" t="s">
        <v>9404</v>
      </c>
      <c r="B4403" s="2" t="s">
        <v>9405</v>
      </c>
      <c r="C4403" s="2" t="s">
        <v>33</v>
      </c>
      <c r="D4403" s="2" t="s">
        <v>34</v>
      </c>
      <c r="E4403" s="5" t="s">
        <v>2591</v>
      </c>
      <c r="F4403" s="3" t="s">
        <v>2592</v>
      </c>
      <c r="G4403" s="3" t="s">
        <v>2593</v>
      </c>
      <c r="H4403" s="2" t="s">
        <v>22</v>
      </c>
      <c r="I4403" s="2" t="s">
        <v>9406</v>
      </c>
      <c r="J4403" s="3" t="str">
        <f>HYPERLINK("https://www.boe.es/gazeta/dias/1833/09/21/pdfs/GMD-1833-115.pdf#page=4","Abrir facsímil")</f>
        <v>Abrir facsímil</v>
      </c>
      <c r="K4403" s="3" t="s">
        <v>24</v>
      </c>
    </row>
    <row r="4404" spans="1:11" ht="42" customHeight="1">
      <c r="A4404" s="2" t="s">
        <v>9407</v>
      </c>
      <c r="B4404" s="2" t="s">
        <v>9408</v>
      </c>
      <c r="C4404" s="2" t="s">
        <v>122</v>
      </c>
      <c r="D4404" s="2" t="s">
        <v>18</v>
      </c>
      <c r="E4404" s="5" t="s">
        <v>601</v>
      </c>
      <c r="F4404" s="3" t="s">
        <v>602</v>
      </c>
      <c r="G4404" s="3" t="s">
        <v>89</v>
      </c>
      <c r="H4404" s="2" t="s">
        <v>38</v>
      </c>
      <c r="I4404" s="2" t="s">
        <v>9409</v>
      </c>
      <c r="J4404" s="3" t="str">
        <f>HYPERLINK("https://www.boe.es/gazeta/dias/1833/12/21/pdfs/GMD-1833-163.pdf#page=3","Abrir facsímil")</f>
        <v>Abrir facsímil</v>
      </c>
      <c r="K4404" s="3" t="s">
        <v>40</v>
      </c>
    </row>
    <row r="4405" spans="1:11" ht="42" customHeight="1">
      <c r="A4405" s="2" t="s">
        <v>9410</v>
      </c>
      <c r="B4405" s="2" t="s">
        <v>9411</v>
      </c>
      <c r="C4405" s="2" t="s">
        <v>26</v>
      </c>
      <c r="D4405" s="2" t="s">
        <v>18</v>
      </c>
      <c r="E4405" s="5" t="s">
        <v>241</v>
      </c>
      <c r="F4405" s="3" t="s">
        <v>242</v>
      </c>
      <c r="G4405" s="3" t="s">
        <v>21</v>
      </c>
      <c r="H4405" s="2" t="s">
        <v>22</v>
      </c>
      <c r="I4405" s="2" t="s">
        <v>9412</v>
      </c>
      <c r="J4405" s="3" t="str">
        <f>HYPERLINK("https://www.boe.es/gazeta/dias/1833/11/09/pdfs/GMD-1833-140.pdf#page=4","Abrir facsímil")</f>
        <v>Abrir facsímil</v>
      </c>
      <c r="K4405" s="3" t="s">
        <v>24</v>
      </c>
    </row>
    <row r="4406" spans="1:11" ht="42" customHeight="1">
      <c r="A4406" s="2" t="s">
        <v>9413</v>
      </c>
      <c r="B4406" s="2" t="s">
        <v>9414</v>
      </c>
      <c r="C4406" s="2" t="s">
        <v>33</v>
      </c>
      <c r="D4406" s="2" t="s">
        <v>34</v>
      </c>
      <c r="E4406" s="5" t="s">
        <v>132</v>
      </c>
      <c r="F4406" s="3" t="s">
        <v>133</v>
      </c>
      <c r="G4406" s="3" t="s">
        <v>21</v>
      </c>
      <c r="H4406" s="2" t="s">
        <v>22</v>
      </c>
      <c r="I4406" s="2" t="s">
        <v>9415</v>
      </c>
      <c r="J4406" s="3" t="str">
        <f>HYPERLINK("https://www.boe.es/gazeta/dias/1833/06/13/pdfs/GMD-1833-72.pdf#page=4","Abrir facsímil")</f>
        <v>Abrir facsímil</v>
      </c>
      <c r="K4406" s="3" t="s">
        <v>24</v>
      </c>
    </row>
    <row r="4407" spans="1:11" ht="42" customHeight="1">
      <c r="A4407" s="2" t="s">
        <v>9416</v>
      </c>
      <c r="B4407" s="2" t="s">
        <v>9417</v>
      </c>
      <c r="C4407" s="2" t="s">
        <v>33</v>
      </c>
      <c r="D4407" s="2" t="s">
        <v>34</v>
      </c>
      <c r="E4407" s="5" t="s">
        <v>531</v>
      </c>
      <c r="F4407" s="3" t="s">
        <v>532</v>
      </c>
      <c r="G4407" s="3" t="s">
        <v>56</v>
      </c>
      <c r="H4407" s="2" t="s">
        <v>22</v>
      </c>
      <c r="I4407" s="2" t="s">
        <v>9418</v>
      </c>
      <c r="J4407" s="3" t="str">
        <f>HYPERLINK("https://www.boe.es/gazeta/dias/1833/05/09/pdfs/GMD-1833-57.pdf#page=1","Abrir facsímil")</f>
        <v>Abrir facsímil</v>
      </c>
      <c r="K4407" s="3" t="s">
        <v>24</v>
      </c>
    </row>
    <row r="4408" spans="1:11" ht="42" customHeight="1">
      <c r="A4408" s="2" t="s">
        <v>9419</v>
      </c>
      <c r="B4408" s="2" t="s">
        <v>9420</v>
      </c>
      <c r="C4408" s="2" t="s">
        <v>26</v>
      </c>
      <c r="D4408" s="2" t="s">
        <v>18</v>
      </c>
      <c r="E4408" s="5" t="s">
        <v>1360</v>
      </c>
      <c r="F4408" s="3" t="s">
        <v>1361</v>
      </c>
      <c r="G4408" s="3" t="s">
        <v>21</v>
      </c>
      <c r="H4408" s="2" t="s">
        <v>22</v>
      </c>
      <c r="I4408" s="2" t="s">
        <v>9421</v>
      </c>
      <c r="J4408" s="3" t="str">
        <f>HYPERLINK("https://www.boe.es/gazeta/dias/1833/08/24/pdfs/GMD-1833-103.pdf#page=4","Abrir facsímil")</f>
        <v>Abrir facsímil</v>
      </c>
      <c r="K4408" s="3" t="s">
        <v>24</v>
      </c>
    </row>
    <row r="4409" spans="1:11" ht="42" customHeight="1">
      <c r="A4409" s="2" t="s">
        <v>9419</v>
      </c>
      <c r="B4409" s="2" t="s">
        <v>9420</v>
      </c>
      <c r="C4409" s="2" t="s">
        <v>33</v>
      </c>
      <c r="D4409" s="2" t="s">
        <v>34</v>
      </c>
      <c r="E4409" s="5" t="s">
        <v>61</v>
      </c>
      <c r="F4409" s="3" t="s">
        <v>62</v>
      </c>
      <c r="G4409" s="3" t="s">
        <v>37</v>
      </c>
      <c r="H4409" s="2" t="s">
        <v>22</v>
      </c>
      <c r="I4409" s="2" t="s">
        <v>9422</v>
      </c>
      <c r="J4409" s="3" t="str">
        <f>HYPERLINK("https://www.boe.es/gazeta/dias/1833/10/15/pdfs/GMD-1833-126.pdf#page=2","Abrir facsímil")</f>
        <v>Abrir facsímil</v>
      </c>
      <c r="K4409" s="3" t="s">
        <v>24</v>
      </c>
    </row>
    <row r="4410" spans="1:11" ht="42" customHeight="1">
      <c r="A4410" s="2" t="s">
        <v>9423</v>
      </c>
      <c r="B4410" s="2" t="s">
        <v>9424</v>
      </c>
      <c r="C4410" s="2" t="s">
        <v>33</v>
      </c>
      <c r="D4410" s="2" t="s">
        <v>34</v>
      </c>
      <c r="E4410" s="5" t="s">
        <v>1125</v>
      </c>
      <c r="F4410" s="3" t="s">
        <v>1126</v>
      </c>
      <c r="G4410" s="3" t="s">
        <v>56</v>
      </c>
      <c r="H4410" s="2" t="s">
        <v>22</v>
      </c>
      <c r="I4410" s="2" t="s">
        <v>9425</v>
      </c>
      <c r="J4410" s="3" t="str">
        <f>HYPERLINK("https://www.boe.es/gazeta/dias/1833/04/30/pdfs/GMD-1833-53.pdf#page=1","Abrir facsímil")</f>
        <v>Abrir facsímil</v>
      </c>
      <c r="K4410" s="3" t="s">
        <v>24</v>
      </c>
    </row>
    <row r="4411" spans="1:11" ht="42" customHeight="1">
      <c r="A4411" s="2" t="s">
        <v>9426</v>
      </c>
      <c r="B4411" s="2" t="s">
        <v>9426</v>
      </c>
      <c r="C4411" s="2" t="s">
        <v>33</v>
      </c>
      <c r="D4411" s="2" t="s">
        <v>34</v>
      </c>
      <c r="E4411" s="5" t="s">
        <v>421</v>
      </c>
      <c r="F4411" s="3" t="s">
        <v>422</v>
      </c>
      <c r="G4411" s="3" t="s">
        <v>45</v>
      </c>
      <c r="H4411" s="2" t="s">
        <v>22</v>
      </c>
      <c r="I4411" s="2" t="s">
        <v>9427</v>
      </c>
      <c r="J4411" s="3" t="str">
        <f>HYPERLINK("https://www.boe.es/gazeta/dias/1833/12/05/pdfs/GMD-1833-155.pdf#page=6","Abrir facsímil")</f>
        <v>Abrir facsímil</v>
      </c>
      <c r="K4411" s="3" t="s">
        <v>24</v>
      </c>
    </row>
    <row r="4412" spans="1:11" ht="42" customHeight="1">
      <c r="A4412" s="2" t="s">
        <v>9428</v>
      </c>
      <c r="B4412" s="2" t="s">
        <v>9429</v>
      </c>
      <c r="C4412" s="2" t="s">
        <v>33</v>
      </c>
      <c r="D4412" s="2" t="s">
        <v>34</v>
      </c>
      <c r="E4412" s="5" t="s">
        <v>170</v>
      </c>
      <c r="F4412" s="3" t="s">
        <v>171</v>
      </c>
      <c r="G4412" s="3" t="s">
        <v>21</v>
      </c>
      <c r="H4412" s="2" t="s">
        <v>38</v>
      </c>
      <c r="I4412" s="2" t="s">
        <v>9430</v>
      </c>
      <c r="J4412" s="3" t="str">
        <f>HYPERLINK("https://www.boe.es/gazeta/dias/1833/09/26/pdfs/GMD-1833-117.pdf#page=4","Abrir facsímil")</f>
        <v>Abrir facsímil</v>
      </c>
      <c r="K4412" s="3" t="s">
        <v>40</v>
      </c>
    </row>
    <row r="4413" spans="1:11" ht="42" customHeight="1">
      <c r="A4413" s="2" t="s">
        <v>9431</v>
      </c>
      <c r="B4413" s="2" t="s">
        <v>9432</v>
      </c>
      <c r="C4413" s="2" t="s">
        <v>131</v>
      </c>
      <c r="D4413" s="2" t="s">
        <v>18</v>
      </c>
      <c r="E4413" s="5" t="s">
        <v>511</v>
      </c>
      <c r="F4413" s="3" t="s">
        <v>512</v>
      </c>
      <c r="G4413" s="3" t="s">
        <v>21</v>
      </c>
      <c r="H4413" s="2" t="s">
        <v>22</v>
      </c>
      <c r="I4413" s="2" t="s">
        <v>9433</v>
      </c>
      <c r="J4413" s="3" t="str">
        <f>HYPERLINK("https://www.boe.es/gazeta/dias/1833/03/28/pdfs/GMD-1833-38.pdf#page=4","Abrir facsímil")</f>
        <v>Abrir facsímil</v>
      </c>
      <c r="K4413" s="3" t="s">
        <v>24</v>
      </c>
    </row>
    <row r="4414" spans="1:11" ht="42" customHeight="1">
      <c r="A4414" s="2" t="s">
        <v>9434</v>
      </c>
      <c r="B4414" s="2" t="s">
        <v>9435</v>
      </c>
      <c r="C4414" s="2" t="s">
        <v>131</v>
      </c>
      <c r="D4414" s="2" t="s">
        <v>18</v>
      </c>
      <c r="E4414" s="5" t="s">
        <v>377</v>
      </c>
      <c r="F4414" s="3" t="s">
        <v>378</v>
      </c>
      <c r="G4414" s="3" t="s">
        <v>45</v>
      </c>
      <c r="H4414" s="2" t="s">
        <v>38</v>
      </c>
      <c r="I4414" s="2" t="s">
        <v>9436</v>
      </c>
      <c r="J4414" s="3" t="str">
        <f>HYPERLINK("https://www.boe.es/gazeta/dias/1833/02/05/pdfs/GMD-1833-16.pdf#page=6","Abrir facsímil")</f>
        <v>Abrir facsímil</v>
      </c>
      <c r="K4414" s="3" t="s">
        <v>40</v>
      </c>
    </row>
    <row r="4415" spans="1:11" ht="42" customHeight="1">
      <c r="A4415" s="2" t="s">
        <v>9437</v>
      </c>
      <c r="B4415" s="2" t="s">
        <v>9438</v>
      </c>
      <c r="C4415" s="2" t="s">
        <v>122</v>
      </c>
      <c r="D4415" s="2" t="s">
        <v>18</v>
      </c>
      <c r="E4415" s="5" t="s">
        <v>208</v>
      </c>
      <c r="F4415" s="3" t="s">
        <v>209</v>
      </c>
      <c r="G4415" s="3" t="s">
        <v>37</v>
      </c>
      <c r="H4415" s="2" t="s">
        <v>22</v>
      </c>
      <c r="I4415" s="2" t="s">
        <v>9439</v>
      </c>
      <c r="J4415" s="3" t="str">
        <f>HYPERLINK("https://www.boe.es/gazeta/dias/1833/01/01/pdfs/GMD-1833-1.pdf#page=2","Abrir facsímil")</f>
        <v>Abrir facsímil</v>
      </c>
      <c r="K4415" s="3" t="s">
        <v>24</v>
      </c>
    </row>
    <row r="4416" spans="1:11" ht="42" customHeight="1">
      <c r="A4416" s="2" t="s">
        <v>9440</v>
      </c>
      <c r="B4416" s="2" t="s">
        <v>9440</v>
      </c>
      <c r="C4416" s="2" t="s">
        <v>207</v>
      </c>
      <c r="D4416" s="2" t="s">
        <v>18</v>
      </c>
      <c r="E4416" s="5" t="s">
        <v>1867</v>
      </c>
      <c r="F4416" s="3" t="s">
        <v>1868</v>
      </c>
      <c r="G4416" s="3" t="s">
        <v>21</v>
      </c>
      <c r="H4416" s="2" t="s">
        <v>22</v>
      </c>
      <c r="I4416" s="2" t="s">
        <v>9441</v>
      </c>
      <c r="J4416" s="3" t="str">
        <f>HYPERLINK("https://www.boe.es/gazeta/dias/1833/01/15/pdfs/GMD-1833-7.pdf#page=4","Abrir facsímil")</f>
        <v>Abrir facsímil</v>
      </c>
      <c r="K4416" s="3" t="s">
        <v>24</v>
      </c>
    </row>
    <row r="4417" spans="1:11" ht="42" customHeight="1">
      <c r="A4417" s="2" t="s">
        <v>9442</v>
      </c>
      <c r="B4417" s="2" t="s">
        <v>9443</v>
      </c>
      <c r="C4417" s="2" t="s">
        <v>33</v>
      </c>
      <c r="D4417" s="2" t="s">
        <v>34</v>
      </c>
      <c r="E4417" s="5" t="s">
        <v>159</v>
      </c>
      <c r="F4417" s="3" t="s">
        <v>160</v>
      </c>
      <c r="G4417" s="3" t="s">
        <v>175</v>
      </c>
      <c r="H4417" s="2" t="s">
        <v>22</v>
      </c>
      <c r="I4417" s="2" t="s">
        <v>9444</v>
      </c>
      <c r="J4417" s="3" t="str">
        <f>HYPERLINK("https://www.boe.es/gazeta/dias/1833/09/24/pdfs/GMD-1833-116.pdf#page=7","Abrir facsímil")</f>
        <v>Abrir facsímil</v>
      </c>
      <c r="K4417" s="3" t="s">
        <v>24</v>
      </c>
    </row>
    <row r="4418" spans="1:11" ht="42" customHeight="1">
      <c r="A4418" s="2" t="s">
        <v>9445</v>
      </c>
      <c r="B4418" s="2" t="s">
        <v>9446</v>
      </c>
      <c r="C4418" s="2" t="s">
        <v>26</v>
      </c>
      <c r="D4418" s="2" t="s">
        <v>18</v>
      </c>
      <c r="E4418" s="5" t="s">
        <v>859</v>
      </c>
      <c r="F4418" s="3" t="s">
        <v>860</v>
      </c>
      <c r="G4418" s="3" t="s">
        <v>37</v>
      </c>
      <c r="H4418" s="2" t="s">
        <v>22</v>
      </c>
      <c r="I4418" s="2" t="s">
        <v>9447</v>
      </c>
      <c r="J4418" s="3" t="str">
        <f>HYPERLINK("https://www.boe.es/gazeta/dias/1833/10/12/pdfs/GMD-1833-125.pdf#page=2","Abrir facsímil")</f>
        <v>Abrir facsímil</v>
      </c>
      <c r="K4418" s="3" t="s">
        <v>24</v>
      </c>
    </row>
    <row r="4419" spans="1:11" ht="42" customHeight="1">
      <c r="A4419" s="2" t="s">
        <v>9448</v>
      </c>
      <c r="B4419" s="2" t="s">
        <v>9449</v>
      </c>
      <c r="C4419" s="2" t="s">
        <v>33</v>
      </c>
      <c r="D4419" s="2" t="s">
        <v>34</v>
      </c>
      <c r="E4419" s="5" t="s">
        <v>409</v>
      </c>
      <c r="F4419" s="3" t="s">
        <v>410</v>
      </c>
      <c r="G4419" s="3" t="s">
        <v>37</v>
      </c>
      <c r="H4419" s="2" t="s">
        <v>22</v>
      </c>
      <c r="I4419" s="2" t="s">
        <v>9450</v>
      </c>
      <c r="J4419" s="3" t="str">
        <f>HYPERLINK("https://www.boe.es/gazeta/dias/1833/11/23/pdfs/GMD-1833-147.pdf#page=2","Abrir facsímil")</f>
        <v>Abrir facsímil</v>
      </c>
      <c r="K4419" s="3" t="s">
        <v>24</v>
      </c>
    </row>
    <row r="4420" spans="1:11" ht="42" customHeight="1">
      <c r="A4420" s="2" t="s">
        <v>9451</v>
      </c>
      <c r="B4420" s="2" t="s">
        <v>9452</v>
      </c>
      <c r="C4420" s="2" t="s">
        <v>33</v>
      </c>
      <c r="D4420" s="2" t="s">
        <v>34</v>
      </c>
      <c r="E4420" s="5" t="s">
        <v>799</v>
      </c>
      <c r="F4420" s="3" t="s">
        <v>800</v>
      </c>
      <c r="G4420" s="3" t="s">
        <v>89</v>
      </c>
      <c r="H4420" s="2" t="s">
        <v>22</v>
      </c>
      <c r="I4420" s="2" t="s">
        <v>9453</v>
      </c>
      <c r="J4420" s="3" t="str">
        <f>HYPERLINK("https://www.boe.es/gazeta/dias/1833/02/07/pdfs/GMD-1833-17.pdf#page=3","Abrir facsímil")</f>
        <v>Abrir facsímil</v>
      </c>
      <c r="K4420" s="3" t="s">
        <v>24</v>
      </c>
    </row>
    <row r="4421" spans="1:11" ht="42" customHeight="1">
      <c r="A4421" s="2" t="s">
        <v>9454</v>
      </c>
      <c r="B4421" s="2" t="s">
        <v>9455</v>
      </c>
      <c r="C4421" s="2" t="s">
        <v>33</v>
      </c>
      <c r="D4421" s="2" t="s">
        <v>34</v>
      </c>
      <c r="E4421" s="5" t="s">
        <v>671</v>
      </c>
      <c r="F4421" s="3" t="s">
        <v>672</v>
      </c>
      <c r="G4421" s="3" t="s">
        <v>45</v>
      </c>
      <c r="H4421" s="2" t="s">
        <v>22</v>
      </c>
      <c r="I4421" s="2" t="s">
        <v>9456</v>
      </c>
      <c r="J4421" s="3" t="str">
        <f>HYPERLINK("https://www.boe.es/gazeta/dias/1833/11/28/pdfs/GMD-1833-151.pdf#page=6","Abrir facsímil")</f>
        <v>Abrir facsímil</v>
      </c>
      <c r="K4421" s="3" t="s">
        <v>24</v>
      </c>
    </row>
    <row r="4422" spans="1:11" ht="42" customHeight="1">
      <c r="A4422" s="2" t="s">
        <v>9457</v>
      </c>
      <c r="B4422" s="2" t="s">
        <v>9458</v>
      </c>
      <c r="C4422" s="2" t="s">
        <v>33</v>
      </c>
      <c r="D4422" s="2" t="s">
        <v>34</v>
      </c>
      <c r="E4422" s="5" t="s">
        <v>110</v>
      </c>
      <c r="F4422" s="3" t="s">
        <v>111</v>
      </c>
      <c r="G4422" s="3" t="s">
        <v>127</v>
      </c>
      <c r="H4422" s="2" t="s">
        <v>22</v>
      </c>
      <c r="I4422" s="2" t="s">
        <v>9459</v>
      </c>
      <c r="J4422" s="3" t="str">
        <f>HYPERLINK("https://www.boe.es/gazeta/dias/1833/11/16/pdfs/GMD-1833-143.pdf#page=5","Abrir facsímil")</f>
        <v>Abrir facsímil</v>
      </c>
      <c r="K4422" s="3" t="s">
        <v>24</v>
      </c>
    </row>
    <row r="4423" spans="1:11" ht="42" customHeight="1">
      <c r="A4423" s="2" t="s">
        <v>9460</v>
      </c>
      <c r="B4423" s="2" t="s">
        <v>9461</v>
      </c>
      <c r="C4423" s="2" t="s">
        <v>33</v>
      </c>
      <c r="D4423" s="2" t="s">
        <v>34</v>
      </c>
      <c r="E4423" s="5" t="s">
        <v>110</v>
      </c>
      <c r="F4423" s="3" t="s">
        <v>111</v>
      </c>
      <c r="G4423" s="3" t="s">
        <v>127</v>
      </c>
      <c r="H4423" s="2" t="s">
        <v>22</v>
      </c>
      <c r="I4423" s="2" t="s">
        <v>9462</v>
      </c>
      <c r="J4423" s="3" t="str">
        <f>HYPERLINK("https://www.boe.es/gazeta/dias/1833/11/16/pdfs/GMD-1833-143.pdf#page=5","Abrir facsímil")</f>
        <v>Abrir facsímil</v>
      </c>
      <c r="K4423" s="3" t="s">
        <v>24</v>
      </c>
    </row>
    <row r="4424" spans="1:11" ht="42" customHeight="1">
      <c r="A4424" s="2" t="s">
        <v>9463</v>
      </c>
      <c r="B4424" s="2" t="s">
        <v>9464</v>
      </c>
      <c r="C4424" s="2" t="s">
        <v>49</v>
      </c>
      <c r="D4424" s="2" t="s">
        <v>50</v>
      </c>
      <c r="E4424" s="5" t="s">
        <v>150</v>
      </c>
      <c r="F4424" s="3" t="s">
        <v>151</v>
      </c>
      <c r="G4424" s="3" t="s">
        <v>56</v>
      </c>
      <c r="H4424" s="2" t="s">
        <v>22</v>
      </c>
      <c r="I4424" s="2" t="s">
        <v>9465</v>
      </c>
      <c r="J4424" s="3" t="str">
        <f>HYPERLINK("https://www.boe.es/gazeta/dias/1833/10/24/pdfs/GMD-1833-131.pdf#page=1","Abrir facsímil")</f>
        <v>Abrir facsímil</v>
      </c>
      <c r="K4424" s="3" t="s">
        <v>24</v>
      </c>
    </row>
    <row r="4425" spans="1:11" ht="42" customHeight="1">
      <c r="A4425" s="2" t="s">
        <v>9466</v>
      </c>
      <c r="B4425" s="2" t="s">
        <v>9467</v>
      </c>
      <c r="C4425" s="2" t="s">
        <v>122</v>
      </c>
      <c r="D4425" s="2" t="s">
        <v>18</v>
      </c>
      <c r="E4425" s="5" t="s">
        <v>1355</v>
      </c>
      <c r="F4425" s="3" t="s">
        <v>1356</v>
      </c>
      <c r="G4425" s="3" t="s">
        <v>56</v>
      </c>
      <c r="H4425" s="2" t="s">
        <v>22</v>
      </c>
      <c r="I4425" s="2" t="s">
        <v>9468</v>
      </c>
      <c r="J4425" s="3" t="str">
        <f>HYPERLINK("https://www.boe.es/gazeta/dias/1833/01/22/pdfs/GMD-1833-10.pdf#page=1","Abrir facsímil")</f>
        <v>Abrir facsímil</v>
      </c>
      <c r="K4425" s="3" t="s">
        <v>24</v>
      </c>
    </row>
    <row r="4426" spans="1:11" ht="42" customHeight="1">
      <c r="A4426" s="2" t="s">
        <v>9469</v>
      </c>
      <c r="B4426" s="2" t="s">
        <v>9470</v>
      </c>
      <c r="C4426" s="2" t="s">
        <v>26</v>
      </c>
      <c r="D4426" s="2" t="s">
        <v>18</v>
      </c>
      <c r="E4426" s="5" t="s">
        <v>394</v>
      </c>
      <c r="F4426" s="3" t="s">
        <v>395</v>
      </c>
      <c r="G4426" s="3" t="s">
        <v>21</v>
      </c>
      <c r="H4426" s="2" t="s">
        <v>38</v>
      </c>
      <c r="I4426" s="2" t="s">
        <v>9471</v>
      </c>
      <c r="J4426" s="3" t="str">
        <f>HYPERLINK("https://www.boe.es/gazeta/dias/1833/05/30/pdfs/GMD-1833-66.pdf#page=4","Abrir facsímil")</f>
        <v>Abrir facsímil</v>
      </c>
      <c r="K4426" s="3" t="s">
        <v>40</v>
      </c>
    </row>
    <row r="4427" spans="1:11" ht="42" customHeight="1">
      <c r="A4427" s="2" t="s">
        <v>9472</v>
      </c>
      <c r="B4427" s="2" t="s">
        <v>9473</v>
      </c>
      <c r="C4427" s="2" t="s">
        <v>33</v>
      </c>
      <c r="D4427" s="2" t="s">
        <v>34</v>
      </c>
      <c r="E4427" s="5" t="s">
        <v>259</v>
      </c>
      <c r="F4427" s="3" t="s">
        <v>260</v>
      </c>
      <c r="G4427" s="3" t="s">
        <v>21</v>
      </c>
      <c r="H4427" s="2" t="s">
        <v>22</v>
      </c>
      <c r="I4427" s="2" t="s">
        <v>9474</v>
      </c>
      <c r="J4427" s="3" t="str">
        <f>HYPERLINK("https://www.boe.es/gazeta/dias/1833/02/26/pdfs/GMD-1833-25.pdf#page=4","Abrir facsímil")</f>
        <v>Abrir facsímil</v>
      </c>
      <c r="K4427" s="3" t="s">
        <v>24</v>
      </c>
    </row>
    <row r="4428" spans="1:11" ht="42" customHeight="1">
      <c r="A4428" s="2" t="s">
        <v>9475</v>
      </c>
      <c r="B4428" s="2" t="s">
        <v>9476</v>
      </c>
      <c r="C4428" s="2" t="s">
        <v>49</v>
      </c>
      <c r="D4428" s="2" t="s">
        <v>50</v>
      </c>
      <c r="E4428" s="5" t="s">
        <v>155</v>
      </c>
      <c r="F4428" s="3" t="s">
        <v>156</v>
      </c>
      <c r="G4428" s="3" t="s">
        <v>37</v>
      </c>
      <c r="H4428" s="2" t="s">
        <v>22</v>
      </c>
      <c r="I4428" s="2" t="s">
        <v>9477</v>
      </c>
      <c r="J4428" s="3" t="str">
        <f>HYPERLINK("https://www.boe.es/gazeta/dias/1833/08/01/pdfs/GMD-1833-93.pdf#page=2","Abrir facsímil")</f>
        <v>Abrir facsímil</v>
      </c>
      <c r="K4428" s="3" t="s">
        <v>24</v>
      </c>
    </row>
    <row r="4429" spans="1:11" ht="42" customHeight="1">
      <c r="A4429" s="2" t="s">
        <v>9478</v>
      </c>
      <c r="B4429" s="2" t="s">
        <v>9479</v>
      </c>
      <c r="C4429" s="2" t="s">
        <v>33</v>
      </c>
      <c r="D4429" s="2" t="s">
        <v>34</v>
      </c>
      <c r="E4429" s="5" t="s">
        <v>251</v>
      </c>
      <c r="F4429" s="3" t="s">
        <v>252</v>
      </c>
      <c r="G4429" s="3" t="s">
        <v>21</v>
      </c>
      <c r="H4429" s="2" t="s">
        <v>38</v>
      </c>
      <c r="I4429" s="2" t="s">
        <v>9480</v>
      </c>
      <c r="J4429" s="3" t="str">
        <f>HYPERLINK("https://www.boe.es/gazeta/dias/1833/06/08/pdfs/GMD-1833-70.pdf#page=4","Abrir facsímil")</f>
        <v>Abrir facsímil</v>
      </c>
      <c r="K4429" s="3" t="s">
        <v>40</v>
      </c>
    </row>
    <row r="4430" spans="1:11" ht="42" customHeight="1">
      <c r="A4430" s="2" t="s">
        <v>9481</v>
      </c>
      <c r="B4430" s="2" t="s">
        <v>9482</v>
      </c>
      <c r="C4430" s="2" t="s">
        <v>49</v>
      </c>
      <c r="D4430" s="2" t="s">
        <v>50</v>
      </c>
      <c r="E4430" s="5" t="s">
        <v>208</v>
      </c>
      <c r="F4430" s="3" t="s">
        <v>209</v>
      </c>
      <c r="G4430" s="3" t="s">
        <v>37</v>
      </c>
      <c r="H4430" s="2" t="s">
        <v>22</v>
      </c>
      <c r="I4430" s="2" t="s">
        <v>9483</v>
      </c>
      <c r="J4430" s="3" t="str">
        <f>HYPERLINK("https://www.boe.es/gazeta/dias/1833/01/01/pdfs/GMD-1833-1.pdf#page=2","Abrir facsímil")</f>
        <v>Abrir facsímil</v>
      </c>
      <c r="K4430" s="3" t="s">
        <v>24</v>
      </c>
    </row>
    <row r="4431" spans="1:11" ht="42" customHeight="1">
      <c r="A4431" s="2" t="s">
        <v>9484</v>
      </c>
      <c r="B4431" s="2" t="s">
        <v>9485</v>
      </c>
      <c r="C4431" s="2" t="s">
        <v>33</v>
      </c>
      <c r="D4431" s="2" t="s">
        <v>34</v>
      </c>
      <c r="E4431" s="5" t="s">
        <v>485</v>
      </c>
      <c r="F4431" s="3" t="s">
        <v>486</v>
      </c>
      <c r="G4431" s="3" t="s">
        <v>56</v>
      </c>
      <c r="H4431" s="2" t="s">
        <v>22</v>
      </c>
      <c r="I4431" s="2" t="s">
        <v>9486</v>
      </c>
      <c r="J4431" s="3" t="str">
        <f>HYPERLINK("https://www.boe.es/gazeta/dias/1833/12/19/pdfs/GMD-1833-162.pdf#page=1","Abrir facsímil")</f>
        <v>Abrir facsímil</v>
      </c>
      <c r="K4431" s="3" t="s">
        <v>24</v>
      </c>
    </row>
    <row r="4432" spans="1:11" ht="42" customHeight="1">
      <c r="A4432" s="2" t="s">
        <v>9487</v>
      </c>
      <c r="B4432" s="2" t="s">
        <v>9487</v>
      </c>
      <c r="C4432" s="2" t="s">
        <v>26</v>
      </c>
      <c r="D4432" s="2" t="s">
        <v>18</v>
      </c>
      <c r="E4432" s="5" t="s">
        <v>319</v>
      </c>
      <c r="F4432" s="3" t="s">
        <v>320</v>
      </c>
      <c r="G4432" s="3" t="s">
        <v>21</v>
      </c>
      <c r="H4432" s="2" t="s">
        <v>22</v>
      </c>
      <c r="I4432" s="2" t="s">
        <v>9488</v>
      </c>
      <c r="J4432" s="3" t="str">
        <f>HYPERLINK("https://www.boe.es/gazeta/dias/1833/08/03/pdfs/GMD-1833-94.pdf#page=4","Abrir facsímil")</f>
        <v>Abrir facsímil</v>
      </c>
      <c r="K4432" s="3" t="s">
        <v>24</v>
      </c>
    </row>
    <row r="4433" spans="1:11" ht="42" customHeight="1">
      <c r="A4433" s="2" t="s">
        <v>9489</v>
      </c>
      <c r="B4433" s="2" t="s">
        <v>9489</v>
      </c>
      <c r="C4433" s="2" t="s">
        <v>122</v>
      </c>
      <c r="D4433" s="2" t="s">
        <v>18</v>
      </c>
      <c r="E4433" s="5" t="s">
        <v>58</v>
      </c>
      <c r="F4433" s="3" t="s">
        <v>59</v>
      </c>
      <c r="G4433" s="3" t="s">
        <v>89</v>
      </c>
      <c r="H4433" s="2" t="s">
        <v>22</v>
      </c>
      <c r="I4433" s="2" t="s">
        <v>9490</v>
      </c>
      <c r="J4433" s="3" t="str">
        <f>HYPERLINK("https://www.boe.es/gazeta/dias/1833/10/03/pdfs/GMD-1833-121.pdf#page=3","Abrir facsímil")</f>
        <v>Abrir facsímil</v>
      </c>
      <c r="K4433" s="3" t="s">
        <v>24</v>
      </c>
    </row>
    <row r="4434" spans="1:11" ht="42" customHeight="1">
      <c r="A4434" s="2" t="s">
        <v>9491</v>
      </c>
      <c r="B4434" s="2" t="s">
        <v>9492</v>
      </c>
      <c r="C4434" s="2" t="s">
        <v>131</v>
      </c>
      <c r="D4434" s="2" t="s">
        <v>18</v>
      </c>
      <c r="E4434" s="5" t="s">
        <v>61</v>
      </c>
      <c r="F4434" s="3" t="s">
        <v>62</v>
      </c>
      <c r="G4434" s="3" t="s">
        <v>89</v>
      </c>
      <c r="H4434" s="2" t="s">
        <v>38</v>
      </c>
      <c r="I4434" s="2" t="s">
        <v>9493</v>
      </c>
      <c r="J4434" s="3" t="str">
        <f>HYPERLINK("https://www.boe.es/gazeta/dias/1833/10/15/pdfs/GMD-1833-126.pdf#page=3","Abrir facsímil")</f>
        <v>Abrir facsímil</v>
      </c>
      <c r="K4434" s="3" t="s">
        <v>40</v>
      </c>
    </row>
    <row r="4435" spans="1:11" ht="42" customHeight="1">
      <c r="A4435" s="2" t="s">
        <v>9494</v>
      </c>
      <c r="B4435" s="2" t="s">
        <v>9495</v>
      </c>
      <c r="C4435" s="2" t="s">
        <v>26</v>
      </c>
      <c r="D4435" s="2" t="s">
        <v>18</v>
      </c>
      <c r="E4435" s="5" t="s">
        <v>159</v>
      </c>
      <c r="F4435" s="3" t="s">
        <v>160</v>
      </c>
      <c r="G4435" s="3" t="s">
        <v>175</v>
      </c>
      <c r="H4435" s="2" t="s">
        <v>22</v>
      </c>
      <c r="I4435" s="2" t="s">
        <v>9496</v>
      </c>
      <c r="J4435" s="3" t="str">
        <f>HYPERLINK("https://www.boe.es/gazeta/dias/1833/09/24/pdfs/GMD-1833-116.pdf#page=7","Abrir facsímil")</f>
        <v>Abrir facsímil</v>
      </c>
      <c r="K4435" s="3" t="s">
        <v>24</v>
      </c>
    </row>
    <row r="4436" spans="1:11" ht="42" customHeight="1">
      <c r="A4436" s="2" t="s">
        <v>9497</v>
      </c>
      <c r="B4436" s="2" t="s">
        <v>9498</v>
      </c>
      <c r="C4436" s="2" t="s">
        <v>49</v>
      </c>
      <c r="D4436" s="2" t="s">
        <v>50</v>
      </c>
      <c r="E4436" s="5" t="s">
        <v>259</v>
      </c>
      <c r="F4436" s="3" t="s">
        <v>260</v>
      </c>
      <c r="G4436" s="3" t="s">
        <v>21</v>
      </c>
      <c r="H4436" s="2" t="s">
        <v>22</v>
      </c>
      <c r="I4436" s="2" t="s">
        <v>9499</v>
      </c>
      <c r="J4436" s="3" t="str">
        <f>HYPERLINK("https://www.boe.es/gazeta/dias/1833/02/26/pdfs/GMD-1833-25.pdf#page=4","Abrir facsímil")</f>
        <v>Abrir facsímil</v>
      </c>
      <c r="K4436" s="3" t="s">
        <v>24</v>
      </c>
    </row>
    <row r="4437" spans="1:11" ht="42" customHeight="1">
      <c r="A4437" s="2" t="s">
        <v>9500</v>
      </c>
      <c r="B4437" s="2" t="s">
        <v>9501</v>
      </c>
      <c r="C4437" s="2" t="s">
        <v>122</v>
      </c>
      <c r="D4437" s="2" t="s">
        <v>18</v>
      </c>
      <c r="E4437" s="5" t="s">
        <v>266</v>
      </c>
      <c r="F4437" s="3" t="s">
        <v>267</v>
      </c>
      <c r="G4437" s="3" t="s">
        <v>664</v>
      </c>
      <c r="H4437" s="2" t="s">
        <v>22</v>
      </c>
      <c r="I4437" s="2" t="s">
        <v>9502</v>
      </c>
      <c r="J4437" s="3" t="str">
        <f>HYPERLINK("https://www.boe.es/gazeta/dias/1833/10/05/pdfs/GMD-1833-122.pdf#page=8","Abrir facsímil")</f>
        <v>Abrir facsímil</v>
      </c>
      <c r="K4437" s="3" t="s">
        <v>24</v>
      </c>
    </row>
    <row r="4438" spans="1:11" ht="42" customHeight="1">
      <c r="A4438" s="2" t="s">
        <v>9503</v>
      </c>
      <c r="B4438" s="2" t="s">
        <v>9504</v>
      </c>
      <c r="C4438" s="2" t="s">
        <v>26</v>
      </c>
      <c r="D4438" s="2" t="s">
        <v>18</v>
      </c>
      <c r="E4438" s="5" t="s">
        <v>98</v>
      </c>
      <c r="F4438" s="3" t="s">
        <v>99</v>
      </c>
      <c r="G4438" s="3" t="s">
        <v>21</v>
      </c>
      <c r="H4438" s="2" t="s">
        <v>22</v>
      </c>
      <c r="I4438" s="2" t="s">
        <v>9505</v>
      </c>
      <c r="J4438" s="3" t="str">
        <f>HYPERLINK("https://www.boe.es/gazeta/dias/1833/07/04/pdfs/GMD-1833-81.pdf#page=4","Abrir facsímil")</f>
        <v>Abrir facsímil</v>
      </c>
      <c r="K4438" s="3" t="s">
        <v>24</v>
      </c>
    </row>
    <row r="4439" spans="1:11" ht="42" customHeight="1">
      <c r="A4439" s="2" t="s">
        <v>9506</v>
      </c>
      <c r="B4439" s="2" t="s">
        <v>9507</v>
      </c>
      <c r="C4439" s="2" t="s">
        <v>26</v>
      </c>
      <c r="D4439" s="2" t="s">
        <v>18</v>
      </c>
      <c r="E4439" s="5" t="s">
        <v>66</v>
      </c>
      <c r="F4439" s="3" t="s">
        <v>67</v>
      </c>
      <c r="G4439" s="3" t="s">
        <v>68</v>
      </c>
      <c r="H4439" s="2" t="s">
        <v>22</v>
      </c>
      <c r="I4439" s="2" t="s">
        <v>9508</v>
      </c>
      <c r="J4439" s="3" t="str">
        <f>HYPERLINK("https://www.boe.es/gazeta/dias/1833/01/31/pdfs/GMD-1833-14.pdf#page=4","Abrir facsímil")</f>
        <v>Abrir facsímil</v>
      </c>
      <c r="K4439" s="3" t="s">
        <v>24</v>
      </c>
    </row>
    <row r="4440" spans="1:11" ht="42" customHeight="1">
      <c r="A4440" s="2" t="s">
        <v>9509</v>
      </c>
      <c r="B4440" s="2" t="s">
        <v>9509</v>
      </c>
      <c r="C4440" s="2" t="s">
        <v>49</v>
      </c>
      <c r="D4440" s="2" t="s">
        <v>50</v>
      </c>
      <c r="E4440" s="5" t="s">
        <v>2377</v>
      </c>
      <c r="F4440" s="3" t="s">
        <v>2378</v>
      </c>
      <c r="G4440" s="3" t="s">
        <v>89</v>
      </c>
      <c r="H4440" s="2" t="s">
        <v>22</v>
      </c>
      <c r="I4440" s="2" t="s">
        <v>9510</v>
      </c>
      <c r="J4440" s="3" t="str">
        <f>HYPERLINK("https://www.boe.es/gazeta/dias/1833/07/18/pdfs/GMD-1833-87.pdf#page=3","Abrir facsímil")</f>
        <v>Abrir facsímil</v>
      </c>
      <c r="K4440" s="3" t="s">
        <v>24</v>
      </c>
    </row>
    <row r="4441" spans="1:11" ht="42" customHeight="1">
      <c r="A4441" s="2" t="s">
        <v>9511</v>
      </c>
      <c r="B4441" s="2" t="s">
        <v>9511</v>
      </c>
      <c r="C4441" s="2" t="s">
        <v>17</v>
      </c>
      <c r="D4441" s="2" t="s">
        <v>18</v>
      </c>
      <c r="E4441" s="5" t="s">
        <v>859</v>
      </c>
      <c r="F4441" s="3" t="s">
        <v>860</v>
      </c>
      <c r="G4441" s="3" t="s">
        <v>37</v>
      </c>
      <c r="H4441" s="2" t="s">
        <v>22</v>
      </c>
      <c r="I4441" s="2" t="s">
        <v>9512</v>
      </c>
      <c r="J4441" s="3" t="str">
        <f>HYPERLINK("https://www.boe.es/gazeta/dias/1833/10/12/pdfs/GMD-1833-125.pdf#page=2","Abrir facsímil")</f>
        <v>Abrir facsímil</v>
      </c>
      <c r="K4441" s="3" t="s">
        <v>24</v>
      </c>
    </row>
    <row r="4442" spans="1:11" ht="42" customHeight="1">
      <c r="A4442" s="2" t="s">
        <v>9513</v>
      </c>
      <c r="B4442" s="2" t="s">
        <v>9513</v>
      </c>
      <c r="C4442" s="2" t="s">
        <v>49</v>
      </c>
      <c r="D4442" s="2" t="s">
        <v>50</v>
      </c>
      <c r="E4442" s="5" t="s">
        <v>319</v>
      </c>
      <c r="F4442" s="3" t="s">
        <v>320</v>
      </c>
      <c r="G4442" s="3" t="s">
        <v>37</v>
      </c>
      <c r="H4442" s="2" t="s">
        <v>22</v>
      </c>
      <c r="I4442" s="2" t="s">
        <v>9514</v>
      </c>
      <c r="J4442" s="3" t="str">
        <f>HYPERLINK("https://www.boe.es/gazeta/dias/1833/08/03/pdfs/GMD-1833-94.pdf#page=2","Abrir facsímil")</f>
        <v>Abrir facsímil</v>
      </c>
      <c r="K4442" s="3" t="s">
        <v>24</v>
      </c>
    </row>
    <row r="4443" spans="1:11" ht="42" customHeight="1">
      <c r="A4443" s="2" t="s">
        <v>9513</v>
      </c>
      <c r="B4443" s="2" t="s">
        <v>9513</v>
      </c>
      <c r="C4443" s="2" t="s">
        <v>49</v>
      </c>
      <c r="D4443" s="2" t="s">
        <v>50</v>
      </c>
      <c r="E4443" s="5" t="s">
        <v>573</v>
      </c>
      <c r="F4443" s="3" t="s">
        <v>574</v>
      </c>
      <c r="G4443" s="3" t="s">
        <v>37</v>
      </c>
      <c r="H4443" s="2" t="s">
        <v>22</v>
      </c>
      <c r="I4443" s="2" t="s">
        <v>9515</v>
      </c>
      <c r="J4443" s="3" t="str">
        <f>HYPERLINK("https://www.boe.es/gazeta/dias/1833/08/10/pdfs/GMD-1833-97.pdf#page=2","Abrir facsímil")</f>
        <v>Abrir facsímil</v>
      </c>
      <c r="K4443" s="3" t="s">
        <v>24</v>
      </c>
    </row>
    <row r="4444" spans="1:11" ht="42" customHeight="1">
      <c r="A4444" s="2" t="s">
        <v>9513</v>
      </c>
      <c r="B4444" s="2" t="s">
        <v>9513</v>
      </c>
      <c r="C4444" s="2" t="s">
        <v>49</v>
      </c>
      <c r="D4444" s="2" t="s">
        <v>50</v>
      </c>
      <c r="E4444" s="5" t="s">
        <v>58</v>
      </c>
      <c r="F4444" s="3" t="s">
        <v>59</v>
      </c>
      <c r="G4444" s="3" t="s">
        <v>89</v>
      </c>
      <c r="H4444" s="2" t="s">
        <v>22</v>
      </c>
      <c r="I4444" s="2" t="s">
        <v>9516</v>
      </c>
      <c r="J4444" s="3" t="str">
        <f>HYPERLINK("https://www.boe.es/gazeta/dias/1833/10/03/pdfs/GMD-1833-121.pdf#page=3","Abrir facsímil")</f>
        <v>Abrir facsímil</v>
      </c>
      <c r="K4444" s="3" t="s">
        <v>24</v>
      </c>
    </row>
    <row r="4445" spans="1:11" ht="42" customHeight="1">
      <c r="A4445" s="2" t="s">
        <v>9513</v>
      </c>
      <c r="B4445" s="2" t="s">
        <v>9513</v>
      </c>
      <c r="C4445" s="2" t="s">
        <v>33</v>
      </c>
      <c r="D4445" s="2" t="s">
        <v>34</v>
      </c>
      <c r="E4445" s="5" t="s">
        <v>859</v>
      </c>
      <c r="F4445" s="3" t="s">
        <v>860</v>
      </c>
      <c r="G4445" s="3" t="s">
        <v>37</v>
      </c>
      <c r="H4445" s="2" t="s">
        <v>22</v>
      </c>
      <c r="I4445" s="2" t="s">
        <v>9517</v>
      </c>
      <c r="J4445" s="3" t="str">
        <f>HYPERLINK("https://www.boe.es/gazeta/dias/1833/10/12/pdfs/GMD-1833-125.pdf#page=2","Abrir facsímil")</f>
        <v>Abrir facsímil</v>
      </c>
      <c r="K4445" s="3" t="s">
        <v>24</v>
      </c>
    </row>
    <row r="4446" spans="1:11" ht="42" customHeight="1">
      <c r="A4446" s="2" t="s">
        <v>9518</v>
      </c>
      <c r="B4446" s="2" t="s">
        <v>9518</v>
      </c>
      <c r="C4446" s="2" t="s">
        <v>33</v>
      </c>
      <c r="D4446" s="2" t="s">
        <v>34</v>
      </c>
      <c r="E4446" s="5" t="s">
        <v>601</v>
      </c>
      <c r="F4446" s="3" t="s">
        <v>602</v>
      </c>
      <c r="G4446" s="3" t="s">
        <v>37</v>
      </c>
      <c r="H4446" s="2" t="s">
        <v>22</v>
      </c>
      <c r="I4446" s="2" t="s">
        <v>9519</v>
      </c>
      <c r="J4446" s="3" t="str">
        <f>HYPERLINK("https://www.boe.es/gazeta/dias/1833/12/21/pdfs/GMD-1833-163.pdf#page=2","Abrir facsímil")</f>
        <v>Abrir facsímil</v>
      </c>
      <c r="K4446" s="3" t="s">
        <v>24</v>
      </c>
    </row>
    <row r="4447" spans="1:11" ht="42" customHeight="1">
      <c r="A4447" s="2" t="s">
        <v>9520</v>
      </c>
      <c r="B4447" s="2" t="s">
        <v>9520</v>
      </c>
      <c r="C4447" s="2" t="s">
        <v>33</v>
      </c>
      <c r="D4447" s="2" t="s">
        <v>34</v>
      </c>
      <c r="E4447" s="5" t="s">
        <v>150</v>
      </c>
      <c r="F4447" s="3" t="s">
        <v>151</v>
      </c>
      <c r="G4447" s="3" t="s">
        <v>89</v>
      </c>
      <c r="H4447" s="2" t="s">
        <v>22</v>
      </c>
      <c r="I4447" s="2" t="s">
        <v>9521</v>
      </c>
      <c r="J4447" s="3" t="str">
        <f>HYPERLINK("https://www.boe.es/gazeta/dias/1833/10/24/pdfs/GMD-1833-131.pdf#page=3","Abrir facsímil")</f>
        <v>Abrir facsímil</v>
      </c>
      <c r="K4447" s="3" t="s">
        <v>24</v>
      </c>
    </row>
    <row r="4448" spans="1:11" ht="42" customHeight="1">
      <c r="A4448" s="2" t="s">
        <v>9522</v>
      </c>
      <c r="B4448" s="2" t="s">
        <v>9523</v>
      </c>
      <c r="C4448" s="2" t="s">
        <v>49</v>
      </c>
      <c r="D4448" s="2" t="s">
        <v>50</v>
      </c>
      <c r="E4448" s="5" t="s">
        <v>110</v>
      </c>
      <c r="F4448" s="3" t="s">
        <v>111</v>
      </c>
      <c r="G4448" s="3" t="s">
        <v>21</v>
      </c>
      <c r="H4448" s="2" t="s">
        <v>22</v>
      </c>
      <c r="I4448" s="2" t="s">
        <v>9524</v>
      </c>
      <c r="J4448" s="3" t="str">
        <f>HYPERLINK("https://www.boe.es/gazeta/dias/1833/11/16/pdfs/GMD-1833-143.pdf#page=4","Abrir facsímil")</f>
        <v>Abrir facsímil</v>
      </c>
      <c r="K4448" s="3" t="s">
        <v>24</v>
      </c>
    </row>
    <row r="4449" spans="1:11" ht="42" customHeight="1">
      <c r="A4449" s="2" t="s">
        <v>9525</v>
      </c>
      <c r="B4449" s="2" t="s">
        <v>9526</v>
      </c>
      <c r="C4449" s="2" t="s">
        <v>26</v>
      </c>
      <c r="D4449" s="2" t="s">
        <v>18</v>
      </c>
      <c r="E4449" s="5" t="s">
        <v>364</v>
      </c>
      <c r="F4449" s="3" t="s">
        <v>365</v>
      </c>
      <c r="G4449" s="3" t="s">
        <v>2634</v>
      </c>
      <c r="H4449" s="2" t="s">
        <v>22</v>
      </c>
      <c r="I4449" s="2" t="s">
        <v>9527</v>
      </c>
      <c r="J4449" s="3" t="str">
        <f>HYPERLINK("https://www.boe.es/gazeta/dias/1833/11/07/pdfs/GMD-1833-139.pdf#page=5","Abrir facsímil")</f>
        <v>Abrir facsímil</v>
      </c>
      <c r="K4449" s="3" t="s">
        <v>24</v>
      </c>
    </row>
    <row r="4450" spans="1:11" ht="42" customHeight="1">
      <c r="A4450" s="2" t="s">
        <v>9528</v>
      </c>
      <c r="B4450" s="2" t="s">
        <v>9529</v>
      </c>
      <c r="C4450" s="2" t="s">
        <v>26</v>
      </c>
      <c r="D4450" s="2" t="s">
        <v>18</v>
      </c>
      <c r="E4450" s="5" t="s">
        <v>159</v>
      </c>
      <c r="F4450" s="3" t="s">
        <v>160</v>
      </c>
      <c r="G4450" s="3" t="s">
        <v>175</v>
      </c>
      <c r="H4450" s="2" t="s">
        <v>22</v>
      </c>
      <c r="I4450" s="2" t="s">
        <v>9530</v>
      </c>
      <c r="J4450" s="3" t="str">
        <f>HYPERLINK("https://www.boe.es/gazeta/dias/1833/09/24/pdfs/GMD-1833-116.pdf#page=7","Abrir facsímil")</f>
        <v>Abrir facsímil</v>
      </c>
      <c r="K4450" s="3" t="s">
        <v>24</v>
      </c>
    </row>
    <row r="4451" spans="1:11" ht="42" customHeight="1">
      <c r="A4451" s="2" t="s">
        <v>9531</v>
      </c>
      <c r="B4451" s="2" t="s">
        <v>9531</v>
      </c>
      <c r="C4451" s="2" t="s">
        <v>49</v>
      </c>
      <c r="D4451" s="2" t="s">
        <v>50</v>
      </c>
      <c r="E4451" s="5" t="s">
        <v>150</v>
      </c>
      <c r="F4451" s="3" t="s">
        <v>151</v>
      </c>
      <c r="G4451" s="3" t="s">
        <v>89</v>
      </c>
      <c r="H4451" s="2" t="s">
        <v>22</v>
      </c>
      <c r="I4451" s="2" t="s">
        <v>9532</v>
      </c>
      <c r="J4451" s="3" t="str">
        <f>HYPERLINK("https://www.boe.es/gazeta/dias/1833/10/24/pdfs/GMD-1833-131.pdf#page=3","Abrir facsímil")</f>
        <v>Abrir facsímil</v>
      </c>
      <c r="K4451" s="3" t="s">
        <v>24</v>
      </c>
    </row>
    <row r="4452" spans="1:11" ht="42" customHeight="1">
      <c r="A4452" s="2" t="s">
        <v>9531</v>
      </c>
      <c r="B4452" s="2" t="s">
        <v>9531</v>
      </c>
      <c r="C4452" s="2" t="s">
        <v>26</v>
      </c>
      <c r="D4452" s="2" t="s">
        <v>18</v>
      </c>
      <c r="E4452" s="5" t="s">
        <v>364</v>
      </c>
      <c r="F4452" s="3" t="s">
        <v>365</v>
      </c>
      <c r="G4452" s="3" t="s">
        <v>89</v>
      </c>
      <c r="H4452" s="2" t="s">
        <v>22</v>
      </c>
      <c r="I4452" s="2" t="s">
        <v>9533</v>
      </c>
      <c r="J4452" s="3" t="str">
        <f>HYPERLINK("https://www.boe.es/gazeta/dias/1833/11/07/pdfs/GMD-1833-139.pdf#page=3","Abrir facsímil")</f>
        <v>Abrir facsímil</v>
      </c>
      <c r="K4452" s="3" t="s">
        <v>24</v>
      </c>
    </row>
    <row r="4453" spans="1:11" ht="42" customHeight="1">
      <c r="A4453" s="2" t="s">
        <v>9531</v>
      </c>
      <c r="B4453" s="2" t="s">
        <v>9531</v>
      </c>
      <c r="C4453" s="2" t="s">
        <v>49</v>
      </c>
      <c r="D4453" s="2" t="s">
        <v>50</v>
      </c>
      <c r="E4453" s="5" t="s">
        <v>787</v>
      </c>
      <c r="F4453" s="3" t="s">
        <v>788</v>
      </c>
      <c r="G4453" s="3" t="s">
        <v>89</v>
      </c>
      <c r="H4453" s="2" t="s">
        <v>22</v>
      </c>
      <c r="I4453" s="2" t="s">
        <v>9534</v>
      </c>
      <c r="J4453" s="3" t="str">
        <f>HYPERLINK("https://www.boe.es/gazeta/dias/1833/11/30/pdfs/GMD-1833-153.pdf#page=3","Abrir facsímil")</f>
        <v>Abrir facsímil</v>
      </c>
      <c r="K4453" s="3" t="s">
        <v>24</v>
      </c>
    </row>
    <row r="4454" spans="1:11" ht="42" customHeight="1">
      <c r="A4454" s="2" t="s">
        <v>9535</v>
      </c>
      <c r="B4454" s="2" t="s">
        <v>9536</v>
      </c>
      <c r="C4454" s="2" t="s">
        <v>49</v>
      </c>
      <c r="D4454" s="2" t="s">
        <v>50</v>
      </c>
      <c r="E4454" s="5" t="s">
        <v>1138</v>
      </c>
      <c r="F4454" s="3" t="s">
        <v>1139</v>
      </c>
      <c r="G4454" s="3" t="s">
        <v>175</v>
      </c>
      <c r="H4454" s="2" t="s">
        <v>22</v>
      </c>
      <c r="I4454" s="2" t="s">
        <v>9537</v>
      </c>
      <c r="J4454" s="3" t="str">
        <f>HYPERLINK("https://www.boe.es/gazeta/dias/1833/10/26/pdfs/GMD-1833-132.pdf#page=7","Abrir facsímil")</f>
        <v>Abrir facsímil</v>
      </c>
      <c r="K4454" s="3" t="s">
        <v>24</v>
      </c>
    </row>
    <row r="4455" spans="1:11" ht="42" customHeight="1">
      <c r="A4455" s="2" t="s">
        <v>9538</v>
      </c>
      <c r="B4455" s="2" t="s">
        <v>9539</v>
      </c>
      <c r="C4455" s="2" t="s">
        <v>297</v>
      </c>
      <c r="D4455" s="2" t="s">
        <v>18</v>
      </c>
      <c r="E4455" s="5" t="s">
        <v>202</v>
      </c>
      <c r="F4455" s="3" t="s">
        <v>203</v>
      </c>
      <c r="G4455" s="3" t="s">
        <v>21</v>
      </c>
      <c r="H4455" s="2" t="s">
        <v>38</v>
      </c>
      <c r="I4455" s="2" t="s">
        <v>9540</v>
      </c>
      <c r="J4455" s="3" t="str">
        <f>HYPERLINK("https://www.boe.es/gazeta/dias/1833/05/14/pdfs/GMD-1833-59.pdf#page=4","Abrir facsímil")</f>
        <v>Abrir facsímil</v>
      </c>
      <c r="K4455" s="3" t="s">
        <v>40</v>
      </c>
    </row>
    <row r="4456" spans="1:11" ht="42" customHeight="1">
      <c r="A4456" s="2" t="s">
        <v>9541</v>
      </c>
      <c r="B4456" s="2" t="s">
        <v>9541</v>
      </c>
      <c r="C4456" s="2" t="s">
        <v>33</v>
      </c>
      <c r="D4456" s="2" t="s">
        <v>34</v>
      </c>
      <c r="E4456" s="5" t="s">
        <v>352</v>
      </c>
      <c r="F4456" s="3" t="s">
        <v>353</v>
      </c>
      <c r="G4456" s="3" t="s">
        <v>37</v>
      </c>
      <c r="H4456" s="2" t="s">
        <v>22</v>
      </c>
      <c r="I4456" s="2" t="s">
        <v>9542</v>
      </c>
      <c r="J4456" s="3" t="str">
        <f>HYPERLINK("https://www.boe.es/gazeta/dias/1833/07/13/pdfs/GMD-1833-85.pdf#page=2","Abrir facsímil")</f>
        <v>Abrir facsímil</v>
      </c>
      <c r="K4456" s="3" t="s">
        <v>24</v>
      </c>
    </row>
    <row r="4457" spans="1:11" ht="42" customHeight="1">
      <c r="A4457" s="2" t="s">
        <v>9543</v>
      </c>
      <c r="B4457" s="2" t="s">
        <v>9543</v>
      </c>
      <c r="C4457" s="2" t="s">
        <v>33</v>
      </c>
      <c r="D4457" s="2" t="s">
        <v>34</v>
      </c>
      <c r="E4457" s="5" t="s">
        <v>110</v>
      </c>
      <c r="F4457" s="3" t="s">
        <v>111</v>
      </c>
      <c r="G4457" s="3" t="s">
        <v>127</v>
      </c>
      <c r="H4457" s="2" t="s">
        <v>22</v>
      </c>
      <c r="I4457" s="2" t="s">
        <v>9544</v>
      </c>
      <c r="J4457" s="3" t="str">
        <f>HYPERLINK("https://www.boe.es/gazeta/dias/1833/11/16/pdfs/GMD-1833-143.pdf#page=5","Abrir facsímil")</f>
        <v>Abrir facsímil</v>
      </c>
      <c r="K4457" s="3" t="s">
        <v>24</v>
      </c>
    </row>
    <row r="4458" spans="1:11" ht="42" customHeight="1">
      <c r="A4458" s="2" t="s">
        <v>9543</v>
      </c>
      <c r="B4458" s="2" t="s">
        <v>9543</v>
      </c>
      <c r="C4458" s="2" t="s">
        <v>33</v>
      </c>
      <c r="D4458" s="2" t="s">
        <v>34</v>
      </c>
      <c r="E4458" s="5" t="s">
        <v>421</v>
      </c>
      <c r="F4458" s="3" t="s">
        <v>422</v>
      </c>
      <c r="G4458" s="3" t="s">
        <v>45</v>
      </c>
      <c r="H4458" s="2" t="s">
        <v>22</v>
      </c>
      <c r="I4458" s="2" t="s">
        <v>9545</v>
      </c>
      <c r="J4458" s="3" t="str">
        <f>HYPERLINK("https://www.boe.es/gazeta/dias/1833/12/05/pdfs/GMD-1833-155.pdf#page=6","Abrir facsímil")</f>
        <v>Abrir facsímil</v>
      </c>
      <c r="K4458" s="3" t="s">
        <v>24</v>
      </c>
    </row>
    <row r="4459" spans="1:11" ht="42" customHeight="1">
      <c r="A4459" s="2" t="s">
        <v>9543</v>
      </c>
      <c r="B4459" s="2" t="s">
        <v>9543</v>
      </c>
      <c r="C4459" s="2" t="s">
        <v>33</v>
      </c>
      <c r="D4459" s="2" t="s">
        <v>34</v>
      </c>
      <c r="E4459" s="5" t="s">
        <v>452</v>
      </c>
      <c r="F4459" s="3" t="s">
        <v>453</v>
      </c>
      <c r="G4459" s="3" t="s">
        <v>127</v>
      </c>
      <c r="H4459" s="2" t="s">
        <v>22</v>
      </c>
      <c r="I4459" s="2" t="s">
        <v>9546</v>
      </c>
      <c r="J4459" s="3" t="str">
        <f>HYPERLINK("https://www.boe.es/gazeta/dias/1833/12/17/pdfs/GMD-1833-161.pdf#page=5","Abrir facsímil")</f>
        <v>Abrir facsímil</v>
      </c>
      <c r="K4459" s="3" t="s">
        <v>24</v>
      </c>
    </row>
    <row r="4460" spans="1:11" ht="42" customHeight="1">
      <c r="A4460" s="2" t="s">
        <v>9547</v>
      </c>
      <c r="B4460" s="2" t="s">
        <v>9548</v>
      </c>
      <c r="C4460" s="2" t="s">
        <v>33</v>
      </c>
      <c r="D4460" s="2" t="s">
        <v>34</v>
      </c>
      <c r="E4460" s="5" t="s">
        <v>78</v>
      </c>
      <c r="F4460" s="3" t="s">
        <v>79</v>
      </c>
      <c r="G4460" s="3" t="s">
        <v>37</v>
      </c>
      <c r="H4460" s="2" t="s">
        <v>22</v>
      </c>
      <c r="I4460" s="2" t="s">
        <v>9549</v>
      </c>
      <c r="J4460" s="3" t="str">
        <f>HYPERLINK("https://www.boe.es/gazeta/dias/1833/02/21/pdfs/GMD-1833-23.pdf#page=2","Abrir facsímil")</f>
        <v>Abrir facsímil</v>
      </c>
      <c r="K4460" s="3" t="s">
        <v>24</v>
      </c>
    </row>
    <row r="4461" spans="1:11" ht="42" customHeight="1">
      <c r="A4461" s="2" t="s">
        <v>9550</v>
      </c>
      <c r="B4461" s="2" t="s">
        <v>9551</v>
      </c>
      <c r="C4461" s="2" t="s">
        <v>49</v>
      </c>
      <c r="D4461" s="2" t="s">
        <v>50</v>
      </c>
      <c r="E4461" s="5" t="s">
        <v>581</v>
      </c>
      <c r="F4461" s="3" t="s">
        <v>582</v>
      </c>
      <c r="G4461" s="3" t="s">
        <v>37</v>
      </c>
      <c r="H4461" s="2" t="s">
        <v>22</v>
      </c>
      <c r="I4461" s="2" t="s">
        <v>9552</v>
      </c>
      <c r="J4461" s="3" t="str">
        <f>HYPERLINK("https://www.boe.es/gazeta/dias/1833/08/27/pdfs/GMD-1833-104.pdf#page=2","Abrir facsímil")</f>
        <v>Abrir facsímil</v>
      </c>
      <c r="K4461" s="3" t="s">
        <v>24</v>
      </c>
    </row>
    <row r="4462" spans="1:11" ht="42" customHeight="1">
      <c r="A4462" s="2" t="s">
        <v>9553</v>
      </c>
      <c r="B4462" s="2" t="s">
        <v>9553</v>
      </c>
      <c r="C4462" s="2" t="s">
        <v>131</v>
      </c>
      <c r="D4462" s="2" t="s">
        <v>18</v>
      </c>
      <c r="E4462" s="5" t="s">
        <v>137</v>
      </c>
      <c r="F4462" s="3" t="s">
        <v>138</v>
      </c>
      <c r="G4462" s="3" t="s">
        <v>21</v>
      </c>
      <c r="H4462" s="2" t="s">
        <v>22</v>
      </c>
      <c r="I4462" s="2" t="s">
        <v>9554</v>
      </c>
      <c r="J4462" s="3" t="str">
        <f>HYPERLINK("https://www.boe.es/gazeta/dias/1833/03/12/pdfs/GMD-1833-31.pdf#page=4","Abrir facsímil")</f>
        <v>Abrir facsímil</v>
      </c>
      <c r="K4462" s="3" t="s">
        <v>24</v>
      </c>
    </row>
    <row r="4463" spans="1:11" ht="42" customHeight="1">
      <c r="A4463" s="2" t="s">
        <v>9555</v>
      </c>
      <c r="B4463" s="2" t="s">
        <v>9556</v>
      </c>
      <c r="C4463" s="2" t="s">
        <v>26</v>
      </c>
      <c r="D4463" s="2" t="s">
        <v>18</v>
      </c>
      <c r="E4463" s="5" t="s">
        <v>298</v>
      </c>
      <c r="F4463" s="3" t="s">
        <v>299</v>
      </c>
      <c r="G4463" s="3" t="s">
        <v>21</v>
      </c>
      <c r="H4463" s="2" t="s">
        <v>22</v>
      </c>
      <c r="I4463" s="2" t="s">
        <v>9557</v>
      </c>
      <c r="J4463" s="3" t="str">
        <f>HYPERLINK("https://www.boe.es/gazeta/dias/1833/12/26/pdfs/GMD-1833-165.pdf#page=4","Abrir facsímil")</f>
        <v>Abrir facsímil</v>
      </c>
      <c r="K4463" s="3" t="s">
        <v>24</v>
      </c>
    </row>
    <row r="4464" spans="1:11" ht="42" customHeight="1">
      <c r="A4464" s="2" t="s">
        <v>9558</v>
      </c>
      <c r="B4464" s="2" t="s">
        <v>9559</v>
      </c>
      <c r="C4464" s="2" t="s">
        <v>33</v>
      </c>
      <c r="D4464" s="2" t="s">
        <v>34</v>
      </c>
      <c r="E4464" s="5" t="s">
        <v>208</v>
      </c>
      <c r="F4464" s="3" t="s">
        <v>209</v>
      </c>
      <c r="G4464" s="3" t="s">
        <v>89</v>
      </c>
      <c r="H4464" s="2" t="s">
        <v>22</v>
      </c>
      <c r="I4464" s="2" t="s">
        <v>9560</v>
      </c>
      <c r="J4464" s="3" t="str">
        <f>HYPERLINK("https://www.boe.es/gazeta/dias/1833/01/01/pdfs/GMD-1833-1.pdf#page=3","Abrir facsímil")</f>
        <v>Abrir facsímil</v>
      </c>
      <c r="K4464" s="3" t="s">
        <v>24</v>
      </c>
    </row>
    <row r="4465" spans="1:11" ht="42" customHeight="1">
      <c r="A4465" s="2" t="s">
        <v>9561</v>
      </c>
      <c r="B4465" s="2" t="s">
        <v>9562</v>
      </c>
      <c r="C4465" s="2" t="s">
        <v>33</v>
      </c>
      <c r="D4465" s="2" t="s">
        <v>34</v>
      </c>
      <c r="E4465" s="5" t="s">
        <v>338</v>
      </c>
      <c r="F4465" s="3" t="s">
        <v>339</v>
      </c>
      <c r="G4465" s="3" t="s">
        <v>340</v>
      </c>
      <c r="H4465" s="2" t="s">
        <v>22</v>
      </c>
      <c r="I4465" s="2" t="s">
        <v>9563</v>
      </c>
      <c r="J4465" s="3" t="str">
        <f>HYPERLINK("https://www.boe.es/gazeta/dias/1833/12/31/pdfs/GMD-1833-167.pdf#page=3","Abrir facsímil")</f>
        <v>Abrir facsímil</v>
      </c>
      <c r="K4465" s="3" t="s">
        <v>24</v>
      </c>
    </row>
    <row r="4466" spans="1:11" ht="42" customHeight="1">
      <c r="A4466" s="2" t="s">
        <v>9564</v>
      </c>
      <c r="B4466" s="2" t="s">
        <v>9564</v>
      </c>
      <c r="C4466" s="2" t="s">
        <v>17</v>
      </c>
      <c r="D4466" s="2" t="s">
        <v>18</v>
      </c>
      <c r="E4466" s="5" t="s">
        <v>561</v>
      </c>
      <c r="F4466" s="3" t="s">
        <v>562</v>
      </c>
      <c r="G4466" s="3" t="s">
        <v>37</v>
      </c>
      <c r="H4466" s="2" t="s">
        <v>22</v>
      </c>
      <c r="I4466" s="2" t="s">
        <v>9565</v>
      </c>
      <c r="J4466" s="3" t="str">
        <f>HYPERLINK("https://www.boe.es/gazeta/dias/1833/07/20/pdfs/GMD-1833-88.pdf#page=2","Abrir facsímil")</f>
        <v>Abrir facsímil</v>
      </c>
      <c r="K4466" s="3" t="s">
        <v>24</v>
      </c>
    </row>
    <row r="4467" spans="1:11" ht="42" customHeight="1">
      <c r="A4467" s="2" t="s">
        <v>9566</v>
      </c>
      <c r="B4467" s="2" t="s">
        <v>9567</v>
      </c>
      <c r="C4467" s="2" t="s">
        <v>49</v>
      </c>
      <c r="D4467" s="2" t="s">
        <v>50</v>
      </c>
      <c r="E4467" s="5" t="s">
        <v>208</v>
      </c>
      <c r="F4467" s="3" t="s">
        <v>209</v>
      </c>
      <c r="G4467" s="3" t="s">
        <v>37</v>
      </c>
      <c r="H4467" s="2" t="s">
        <v>22</v>
      </c>
      <c r="I4467" s="2" t="s">
        <v>9568</v>
      </c>
      <c r="J4467" s="3" t="str">
        <f>HYPERLINK("https://www.boe.es/gazeta/dias/1833/01/01/pdfs/GMD-1833-1.pdf#page=2","Abrir facsímil")</f>
        <v>Abrir facsímil</v>
      </c>
      <c r="K4467" s="3" t="s">
        <v>24</v>
      </c>
    </row>
    <row r="4468" spans="1:11" ht="42" customHeight="1">
      <c r="A4468" s="2" t="s">
        <v>9569</v>
      </c>
      <c r="B4468" s="2" t="s">
        <v>9569</v>
      </c>
      <c r="C4468" s="2" t="s">
        <v>33</v>
      </c>
      <c r="D4468" s="2" t="s">
        <v>34</v>
      </c>
      <c r="E4468" s="5" t="s">
        <v>558</v>
      </c>
      <c r="F4468" s="3" t="s">
        <v>559</v>
      </c>
      <c r="G4468" s="3" t="s">
        <v>21</v>
      </c>
      <c r="H4468" s="2" t="s">
        <v>22</v>
      </c>
      <c r="I4468" s="2" t="s">
        <v>9570</v>
      </c>
      <c r="J4468" s="3" t="str">
        <f>HYPERLINK("https://www.boe.es/gazeta/dias/1833/07/16/pdfs/GMD-1833-86.pdf#page=4","Abrir facsímil")</f>
        <v>Abrir facsímil</v>
      </c>
      <c r="K4468" s="3" t="s">
        <v>24</v>
      </c>
    </row>
    <row r="4469" spans="1:11" ht="42" customHeight="1">
      <c r="A4469" s="2" t="s">
        <v>9571</v>
      </c>
      <c r="B4469" s="2" t="s">
        <v>9572</v>
      </c>
      <c r="C4469" s="2" t="s">
        <v>33</v>
      </c>
      <c r="D4469" s="2" t="s">
        <v>34</v>
      </c>
      <c r="E4469" s="5" t="s">
        <v>409</v>
      </c>
      <c r="F4469" s="3" t="s">
        <v>410</v>
      </c>
      <c r="G4469" s="3" t="s">
        <v>127</v>
      </c>
      <c r="H4469" s="2" t="s">
        <v>22</v>
      </c>
      <c r="I4469" s="2" t="s">
        <v>9573</v>
      </c>
      <c r="J4469" s="3" t="str">
        <f>HYPERLINK("https://www.boe.es/gazeta/dias/1833/11/23/pdfs/GMD-1833-147.pdf#page=5","Abrir facsímil")</f>
        <v>Abrir facsímil</v>
      </c>
      <c r="K4469" s="3" t="s">
        <v>24</v>
      </c>
    </row>
    <row r="4470" spans="1:11" ht="42" customHeight="1">
      <c r="A4470" s="2" t="s">
        <v>9574</v>
      </c>
      <c r="B4470" s="2" t="s">
        <v>9575</v>
      </c>
      <c r="C4470" s="2" t="s">
        <v>131</v>
      </c>
      <c r="D4470" s="2" t="s">
        <v>18</v>
      </c>
      <c r="E4470" s="5" t="s">
        <v>647</v>
      </c>
      <c r="F4470" s="3" t="s">
        <v>648</v>
      </c>
      <c r="G4470" s="3" t="s">
        <v>649</v>
      </c>
      <c r="H4470" s="2" t="s">
        <v>22</v>
      </c>
      <c r="I4470" s="2" t="s">
        <v>9576</v>
      </c>
      <c r="J4470" s="3" t="str">
        <f>HYPERLINK("https://www.boe.es/gazeta/dias/1833/03/26/pdfs/GMD-1833-37.pdf#page=4","Abrir facsímil")</f>
        <v>Abrir facsímil</v>
      </c>
      <c r="K4470" s="3" t="s">
        <v>24</v>
      </c>
    </row>
    <row r="4471" spans="1:11" ht="42" customHeight="1">
      <c r="A4471" s="2" t="s">
        <v>9577</v>
      </c>
      <c r="B4471" s="2" t="s">
        <v>9578</v>
      </c>
      <c r="C4471" s="2" t="s">
        <v>26</v>
      </c>
      <c r="D4471" s="2" t="s">
        <v>18</v>
      </c>
      <c r="E4471" s="5" t="s">
        <v>98</v>
      </c>
      <c r="F4471" s="3" t="s">
        <v>99</v>
      </c>
      <c r="G4471" s="3" t="s">
        <v>21</v>
      </c>
      <c r="H4471" s="2" t="s">
        <v>22</v>
      </c>
      <c r="I4471" s="2" t="s">
        <v>9579</v>
      </c>
      <c r="J4471" s="3" t="str">
        <f>HYPERLINK("https://www.boe.es/gazeta/dias/1833/07/04/pdfs/GMD-1833-81.pdf#page=4","Abrir facsímil")</f>
        <v>Abrir facsímil</v>
      </c>
      <c r="K4471" s="3" t="s">
        <v>24</v>
      </c>
    </row>
    <row r="4472" spans="1:11" ht="42" customHeight="1">
      <c r="A4472" s="2" t="s">
        <v>9580</v>
      </c>
      <c r="B4472" s="2" t="s">
        <v>9581</v>
      </c>
      <c r="C4472" s="2" t="s">
        <v>26</v>
      </c>
      <c r="D4472" s="2" t="s">
        <v>18</v>
      </c>
      <c r="E4472" s="5" t="s">
        <v>876</v>
      </c>
      <c r="F4472" s="3" t="s">
        <v>877</v>
      </c>
      <c r="G4472" s="3" t="s">
        <v>21</v>
      </c>
      <c r="H4472" s="2" t="s">
        <v>22</v>
      </c>
      <c r="I4472" s="2" t="s">
        <v>9582</v>
      </c>
      <c r="J4472" s="3" t="str">
        <f>HYPERLINK("https://www.boe.es/gazeta/dias/1833/08/06/pdfs/GMD-1833-95.pdf#page=4","Abrir facsímil")</f>
        <v>Abrir facsímil</v>
      </c>
      <c r="K4472" s="3" t="s">
        <v>24</v>
      </c>
    </row>
    <row r="4473" spans="1:11" ht="42" customHeight="1">
      <c r="A4473" s="2" t="s">
        <v>9583</v>
      </c>
      <c r="B4473" s="2" t="s">
        <v>9583</v>
      </c>
      <c r="C4473" s="2" t="s">
        <v>33</v>
      </c>
      <c r="D4473" s="2" t="s">
        <v>34</v>
      </c>
      <c r="E4473" s="5" t="s">
        <v>352</v>
      </c>
      <c r="F4473" s="3" t="s">
        <v>353</v>
      </c>
      <c r="G4473" s="3" t="s">
        <v>21</v>
      </c>
      <c r="H4473" s="2" t="s">
        <v>22</v>
      </c>
      <c r="I4473" s="2" t="s">
        <v>9584</v>
      </c>
      <c r="J4473" s="3" t="str">
        <f>HYPERLINK("https://www.boe.es/gazeta/dias/1833/07/13/pdfs/GMD-1833-85.pdf#page=4","Abrir facsímil")</f>
        <v>Abrir facsímil</v>
      </c>
      <c r="K4473" s="3" t="s">
        <v>24</v>
      </c>
    </row>
    <row r="4474" spans="1:11" ht="42" customHeight="1">
      <c r="A4474" s="2" t="s">
        <v>9583</v>
      </c>
      <c r="B4474" s="2" t="s">
        <v>9583</v>
      </c>
      <c r="C4474" s="2" t="s">
        <v>33</v>
      </c>
      <c r="D4474" s="2" t="s">
        <v>34</v>
      </c>
      <c r="E4474" s="5" t="s">
        <v>369</v>
      </c>
      <c r="F4474" s="3" t="s">
        <v>370</v>
      </c>
      <c r="G4474" s="3" t="s">
        <v>89</v>
      </c>
      <c r="H4474" s="2" t="s">
        <v>22</v>
      </c>
      <c r="I4474" s="2" t="s">
        <v>9585</v>
      </c>
      <c r="J4474" s="3" t="str">
        <f>HYPERLINK("https://www.boe.es/gazeta/dias/1833/07/27/pdfs/GMD-1833-91.pdf#page=3","Abrir facsímil")</f>
        <v>Abrir facsímil</v>
      </c>
      <c r="K4474" s="3" t="s">
        <v>24</v>
      </c>
    </row>
    <row r="4475" spans="1:11" ht="42" customHeight="1">
      <c r="A4475" s="2" t="s">
        <v>9583</v>
      </c>
      <c r="B4475" s="2" t="s">
        <v>9583</v>
      </c>
      <c r="C4475" s="2" t="s">
        <v>33</v>
      </c>
      <c r="D4475" s="2" t="s">
        <v>34</v>
      </c>
      <c r="E4475" s="5" t="s">
        <v>566</v>
      </c>
      <c r="F4475" s="3" t="s">
        <v>567</v>
      </c>
      <c r="G4475" s="3" t="s">
        <v>21</v>
      </c>
      <c r="H4475" s="2" t="s">
        <v>22</v>
      </c>
      <c r="I4475" s="2" t="s">
        <v>9586</v>
      </c>
      <c r="J4475" s="3" t="str">
        <f>HYPERLINK("https://www.boe.es/gazeta/dias/1833/07/30/pdfs/GMD-1833-92.pdf#page=4","Abrir facsímil")</f>
        <v>Abrir facsímil</v>
      </c>
      <c r="K4475" s="3" t="s">
        <v>24</v>
      </c>
    </row>
    <row r="4476" spans="1:11" ht="42" customHeight="1">
      <c r="A4476" s="2" t="s">
        <v>9583</v>
      </c>
      <c r="B4476" s="2" t="s">
        <v>9583</v>
      </c>
      <c r="C4476" s="2" t="s">
        <v>33</v>
      </c>
      <c r="D4476" s="2" t="s">
        <v>34</v>
      </c>
      <c r="E4476" s="5" t="s">
        <v>155</v>
      </c>
      <c r="F4476" s="3" t="s">
        <v>156</v>
      </c>
      <c r="G4476" s="3" t="s">
        <v>89</v>
      </c>
      <c r="H4476" s="2" t="s">
        <v>22</v>
      </c>
      <c r="I4476" s="2" t="s">
        <v>9587</v>
      </c>
      <c r="J4476" s="3" t="str">
        <f>HYPERLINK("https://www.boe.es/gazeta/dias/1833/08/01/pdfs/GMD-1833-93.pdf#page=3","Abrir facsímil")</f>
        <v>Abrir facsímil</v>
      </c>
      <c r="K4476" s="3" t="s">
        <v>24</v>
      </c>
    </row>
    <row r="4477" spans="1:11" ht="42" customHeight="1">
      <c r="A4477" s="2" t="s">
        <v>9583</v>
      </c>
      <c r="B4477" s="2" t="s">
        <v>9583</v>
      </c>
      <c r="C4477" s="2" t="s">
        <v>33</v>
      </c>
      <c r="D4477" s="2" t="s">
        <v>34</v>
      </c>
      <c r="E4477" s="5" t="s">
        <v>1515</v>
      </c>
      <c r="F4477" s="3" t="s">
        <v>1516</v>
      </c>
      <c r="G4477" s="3" t="s">
        <v>89</v>
      </c>
      <c r="H4477" s="2" t="s">
        <v>22</v>
      </c>
      <c r="I4477" s="2" t="s">
        <v>9588</v>
      </c>
      <c r="J4477" s="3" t="str">
        <f>HYPERLINK("https://www.boe.es/gazeta/dias/1833/09/05/pdfs/GMD-1833-108.pdf#page=3","Abrir facsímil")</f>
        <v>Abrir facsímil</v>
      </c>
      <c r="K4477" s="3" t="s">
        <v>24</v>
      </c>
    </row>
    <row r="4478" spans="1:11" ht="42" customHeight="1">
      <c r="A4478" s="2" t="s">
        <v>9589</v>
      </c>
      <c r="B4478" s="2" t="s">
        <v>9589</v>
      </c>
      <c r="C4478" s="2" t="s">
        <v>33</v>
      </c>
      <c r="D4478" s="2" t="s">
        <v>34</v>
      </c>
      <c r="E4478" s="5" t="s">
        <v>338</v>
      </c>
      <c r="F4478" s="3" t="s">
        <v>339</v>
      </c>
      <c r="G4478" s="3" t="s">
        <v>340</v>
      </c>
      <c r="H4478" s="2" t="s">
        <v>22</v>
      </c>
      <c r="I4478" s="2" t="s">
        <v>9590</v>
      </c>
      <c r="J4478" s="3" t="str">
        <f>HYPERLINK("https://www.boe.es/gazeta/dias/1833/12/31/pdfs/GMD-1833-167.pdf#page=3","Abrir facsímil")</f>
        <v>Abrir facsímil</v>
      </c>
      <c r="K4478" s="3" t="s">
        <v>24</v>
      </c>
    </row>
    <row r="4479" spans="1:11" ht="42" customHeight="1">
      <c r="A4479" s="2" t="s">
        <v>9591</v>
      </c>
      <c r="B4479" s="2" t="s">
        <v>9592</v>
      </c>
      <c r="C4479" s="2" t="s">
        <v>297</v>
      </c>
      <c r="D4479" s="2" t="s">
        <v>18</v>
      </c>
      <c r="E4479" s="5" t="s">
        <v>298</v>
      </c>
      <c r="F4479" s="3" t="s">
        <v>299</v>
      </c>
      <c r="G4479" s="3" t="s">
        <v>21</v>
      </c>
      <c r="H4479" s="2" t="s">
        <v>22</v>
      </c>
      <c r="I4479" s="2" t="s">
        <v>9593</v>
      </c>
      <c r="J4479" s="3" t="str">
        <f>HYPERLINK("https://www.boe.es/gazeta/dias/1833/12/26/pdfs/GMD-1833-165.pdf#page=4","Abrir facsímil")</f>
        <v>Abrir facsímil</v>
      </c>
      <c r="K4479" s="3" t="s">
        <v>24</v>
      </c>
    </row>
    <row r="4480" spans="1:11" ht="42" customHeight="1">
      <c r="A4480" s="2" t="s">
        <v>9594</v>
      </c>
      <c r="B4480" s="2" t="s">
        <v>9595</v>
      </c>
      <c r="C4480" s="2" t="s">
        <v>33</v>
      </c>
      <c r="D4480" s="2" t="s">
        <v>34</v>
      </c>
      <c r="E4480" s="5" t="s">
        <v>601</v>
      </c>
      <c r="F4480" s="3" t="s">
        <v>602</v>
      </c>
      <c r="G4480" s="3" t="s">
        <v>89</v>
      </c>
      <c r="H4480" s="2" t="s">
        <v>22</v>
      </c>
      <c r="I4480" s="2" t="s">
        <v>9596</v>
      </c>
      <c r="J4480" s="3" t="str">
        <f>HYPERLINK("https://www.boe.es/gazeta/dias/1833/12/21/pdfs/GMD-1833-163.pdf#page=3","Abrir facsímil")</f>
        <v>Abrir facsímil</v>
      </c>
      <c r="K4480" s="3" t="s">
        <v>24</v>
      </c>
    </row>
    <row r="4481" spans="1:11" ht="42" customHeight="1">
      <c r="A4481" s="2" t="s">
        <v>9594</v>
      </c>
      <c r="B4481" s="2" t="s">
        <v>9595</v>
      </c>
      <c r="C4481" s="2" t="s">
        <v>33</v>
      </c>
      <c r="D4481" s="2" t="s">
        <v>34</v>
      </c>
      <c r="E4481" s="5" t="s">
        <v>338</v>
      </c>
      <c r="F4481" s="3" t="s">
        <v>339</v>
      </c>
      <c r="G4481" s="3" t="s">
        <v>340</v>
      </c>
      <c r="H4481" s="2" t="s">
        <v>22</v>
      </c>
      <c r="I4481" s="2" t="s">
        <v>9597</v>
      </c>
      <c r="J4481" s="3" t="str">
        <f>HYPERLINK("https://www.boe.es/gazeta/dias/1833/12/31/pdfs/GMD-1833-167.pdf#page=3","Abrir facsímil")</f>
        <v>Abrir facsímil</v>
      </c>
      <c r="K4481" s="3" t="s">
        <v>24</v>
      </c>
    </row>
    <row r="4482" spans="1:11" ht="42" customHeight="1">
      <c r="A4482" s="2" t="s">
        <v>9598</v>
      </c>
      <c r="B4482" s="2" t="s">
        <v>9599</v>
      </c>
      <c r="C4482" s="2" t="s">
        <v>26</v>
      </c>
      <c r="D4482" s="2" t="s">
        <v>18</v>
      </c>
      <c r="E4482" s="5" t="s">
        <v>208</v>
      </c>
      <c r="F4482" s="3" t="s">
        <v>209</v>
      </c>
      <c r="G4482" s="3" t="s">
        <v>37</v>
      </c>
      <c r="H4482" s="2" t="s">
        <v>22</v>
      </c>
      <c r="I4482" s="2" t="s">
        <v>9600</v>
      </c>
      <c r="J4482" s="3" t="str">
        <f>HYPERLINK("https://www.boe.es/gazeta/dias/1833/01/01/pdfs/GMD-1833-1.pdf#page=2","Abrir facsímil")</f>
        <v>Abrir facsímil</v>
      </c>
      <c r="K4482" s="3" t="s">
        <v>24</v>
      </c>
    </row>
    <row r="4483" spans="1:11" ht="42" customHeight="1">
      <c r="A4483" s="2" t="s">
        <v>9601</v>
      </c>
      <c r="B4483" s="2" t="s">
        <v>9602</v>
      </c>
      <c r="C4483" s="2" t="s">
        <v>26</v>
      </c>
      <c r="D4483" s="2" t="s">
        <v>18</v>
      </c>
      <c r="E4483" s="5" t="s">
        <v>2509</v>
      </c>
      <c r="F4483" s="3" t="s">
        <v>2510</v>
      </c>
      <c r="G4483" s="3" t="s">
        <v>21</v>
      </c>
      <c r="H4483" s="2" t="s">
        <v>22</v>
      </c>
      <c r="I4483" s="2" t="s">
        <v>9603</v>
      </c>
      <c r="J4483" s="3" t="str">
        <f>HYPERLINK("https://www.boe.es/gazeta/dias/1833/06/15/pdfs/GMD-1833-73.pdf#page=4","Abrir facsímil")</f>
        <v>Abrir facsímil</v>
      </c>
      <c r="K4483" s="3" t="s">
        <v>24</v>
      </c>
    </row>
    <row r="4484" spans="1:11" ht="42" customHeight="1">
      <c r="A4484" s="2" t="s">
        <v>9604</v>
      </c>
      <c r="B4484" s="2" t="s">
        <v>9605</v>
      </c>
      <c r="C4484" s="2" t="s">
        <v>49</v>
      </c>
      <c r="D4484" s="2" t="s">
        <v>50</v>
      </c>
      <c r="E4484" s="5" t="s">
        <v>259</v>
      </c>
      <c r="F4484" s="3" t="s">
        <v>260</v>
      </c>
      <c r="G4484" s="3" t="s">
        <v>21</v>
      </c>
      <c r="H4484" s="2" t="s">
        <v>22</v>
      </c>
      <c r="I4484" s="2" t="s">
        <v>9606</v>
      </c>
      <c r="J4484" s="3" t="str">
        <f>HYPERLINK("https://www.boe.es/gazeta/dias/1833/02/26/pdfs/GMD-1833-25.pdf#page=4","Abrir facsímil")</f>
        <v>Abrir facsímil</v>
      </c>
      <c r="K4484" s="3" t="s">
        <v>24</v>
      </c>
    </row>
    <row r="4485" spans="1:11" ht="42" customHeight="1">
      <c r="A4485" s="2" t="s">
        <v>9607</v>
      </c>
      <c r="B4485" s="2" t="s">
        <v>9608</v>
      </c>
      <c r="C4485" s="2" t="s">
        <v>207</v>
      </c>
      <c r="D4485" s="2" t="s">
        <v>18</v>
      </c>
      <c r="E4485" s="5" t="s">
        <v>233</v>
      </c>
      <c r="F4485" s="3" t="s">
        <v>234</v>
      </c>
      <c r="G4485" s="3" t="s">
        <v>21</v>
      </c>
      <c r="H4485" s="2" t="s">
        <v>22</v>
      </c>
      <c r="I4485" s="2" t="s">
        <v>9609</v>
      </c>
      <c r="J4485" s="3" t="str">
        <f>HYPERLINK("https://www.boe.es/gazeta/dias/1833/11/21/pdfs/GMD-1833-146.pdf#page=4","Abrir facsímil")</f>
        <v>Abrir facsímil</v>
      </c>
      <c r="K4485" s="3" t="s">
        <v>24</v>
      </c>
    </row>
    <row r="4486" spans="1:11" ht="42" customHeight="1">
      <c r="A4486" s="2" t="s">
        <v>9610</v>
      </c>
      <c r="B4486" s="2" t="s">
        <v>9611</v>
      </c>
      <c r="C4486" s="2" t="s">
        <v>49</v>
      </c>
      <c r="D4486" s="2" t="s">
        <v>50</v>
      </c>
      <c r="E4486" s="5" t="s">
        <v>259</v>
      </c>
      <c r="F4486" s="3" t="s">
        <v>260</v>
      </c>
      <c r="G4486" s="3" t="s">
        <v>21</v>
      </c>
      <c r="H4486" s="2" t="s">
        <v>22</v>
      </c>
      <c r="I4486" s="2" t="s">
        <v>9612</v>
      </c>
      <c r="J4486" s="3" t="str">
        <f>HYPERLINK("https://www.boe.es/gazeta/dias/1833/02/26/pdfs/GMD-1833-25.pdf#page=4","Abrir facsímil")</f>
        <v>Abrir facsímil</v>
      </c>
      <c r="K4486" s="3" t="s">
        <v>24</v>
      </c>
    </row>
    <row r="4487" spans="1:11" ht="42" customHeight="1">
      <c r="A4487" s="2" t="s">
        <v>9610</v>
      </c>
      <c r="B4487" s="2" t="s">
        <v>9611</v>
      </c>
      <c r="C4487" s="2" t="s">
        <v>26</v>
      </c>
      <c r="D4487" s="2" t="s">
        <v>18</v>
      </c>
      <c r="E4487" s="5" t="s">
        <v>566</v>
      </c>
      <c r="F4487" s="3" t="s">
        <v>567</v>
      </c>
      <c r="G4487" s="3" t="s">
        <v>21</v>
      </c>
      <c r="H4487" s="2" t="s">
        <v>22</v>
      </c>
      <c r="I4487" s="2" t="s">
        <v>9613</v>
      </c>
      <c r="J4487" s="3" t="str">
        <f>HYPERLINK("https://www.boe.es/gazeta/dias/1833/07/30/pdfs/GMD-1833-92.pdf#page=4","Abrir facsímil")</f>
        <v>Abrir facsímil</v>
      </c>
      <c r="K4487" s="3" t="s">
        <v>24</v>
      </c>
    </row>
    <row r="4488" spans="1:11" ht="42" customHeight="1">
      <c r="A4488" s="2" t="s">
        <v>9614</v>
      </c>
      <c r="B4488" s="2" t="s">
        <v>9615</v>
      </c>
      <c r="C4488" s="2" t="s">
        <v>26</v>
      </c>
      <c r="D4488" s="2" t="s">
        <v>18</v>
      </c>
      <c r="E4488" s="5" t="s">
        <v>452</v>
      </c>
      <c r="F4488" s="3" t="s">
        <v>453</v>
      </c>
      <c r="G4488" s="3" t="s">
        <v>89</v>
      </c>
      <c r="H4488" s="2" t="s">
        <v>22</v>
      </c>
      <c r="I4488" s="2" t="s">
        <v>9616</v>
      </c>
      <c r="J4488" s="3" t="str">
        <f>HYPERLINK("https://www.boe.es/gazeta/dias/1833/12/17/pdfs/GMD-1833-161.pdf#page=3","Abrir facsímil")</f>
        <v>Abrir facsímil</v>
      </c>
      <c r="K4488" s="3" t="s">
        <v>24</v>
      </c>
    </row>
    <row r="4489" spans="1:11" ht="42" customHeight="1">
      <c r="A4489" s="2" t="s">
        <v>9617</v>
      </c>
      <c r="B4489" s="2" t="s">
        <v>9618</v>
      </c>
      <c r="C4489" s="2" t="s">
        <v>122</v>
      </c>
      <c r="D4489" s="2" t="s">
        <v>18</v>
      </c>
      <c r="E4489" s="5" t="s">
        <v>61</v>
      </c>
      <c r="F4489" s="3" t="s">
        <v>62</v>
      </c>
      <c r="G4489" s="3" t="s">
        <v>89</v>
      </c>
      <c r="H4489" s="2" t="s">
        <v>22</v>
      </c>
      <c r="I4489" s="2" t="s">
        <v>9619</v>
      </c>
      <c r="J4489" s="3" t="str">
        <f>HYPERLINK("https://www.boe.es/gazeta/dias/1833/10/15/pdfs/GMD-1833-126.pdf#page=3","Abrir facsímil")</f>
        <v>Abrir facsímil</v>
      </c>
      <c r="K4489" s="3" t="s">
        <v>24</v>
      </c>
    </row>
    <row r="4490" spans="1:11" ht="42" customHeight="1">
      <c r="A4490" s="2" t="s">
        <v>9620</v>
      </c>
      <c r="B4490" s="2" t="s">
        <v>9621</v>
      </c>
      <c r="C4490" s="2" t="s">
        <v>26</v>
      </c>
      <c r="D4490" s="2" t="s">
        <v>18</v>
      </c>
      <c r="E4490" s="5" t="s">
        <v>377</v>
      </c>
      <c r="F4490" s="3" t="s">
        <v>378</v>
      </c>
      <c r="G4490" s="3" t="s">
        <v>37</v>
      </c>
      <c r="H4490" s="2" t="s">
        <v>38</v>
      </c>
      <c r="I4490" s="2" t="s">
        <v>9622</v>
      </c>
      <c r="J4490" s="3" t="str">
        <f>HYPERLINK("https://www.boe.es/gazeta/dias/1833/02/05/pdfs/GMD-1833-16.pdf#page=2","Abrir facsímil")</f>
        <v>Abrir facsímil</v>
      </c>
      <c r="K4490" s="3" t="s">
        <v>40</v>
      </c>
    </row>
    <row r="4491" spans="1:11" ht="42" customHeight="1">
      <c r="A4491" s="2" t="s">
        <v>9623</v>
      </c>
      <c r="B4491" s="2" t="s">
        <v>9624</v>
      </c>
      <c r="C4491" s="2" t="s">
        <v>49</v>
      </c>
      <c r="D4491" s="2" t="s">
        <v>50</v>
      </c>
      <c r="E4491" s="5" t="s">
        <v>208</v>
      </c>
      <c r="F4491" s="3" t="s">
        <v>209</v>
      </c>
      <c r="G4491" s="3" t="s">
        <v>37</v>
      </c>
      <c r="H4491" s="2" t="s">
        <v>22</v>
      </c>
      <c r="I4491" s="2" t="s">
        <v>9625</v>
      </c>
      <c r="J4491" s="3" t="str">
        <f>HYPERLINK("https://www.boe.es/gazeta/dias/1833/01/01/pdfs/GMD-1833-1.pdf#page=2","Abrir facsímil")</f>
        <v>Abrir facsímil</v>
      </c>
      <c r="K4491" s="3" t="s">
        <v>24</v>
      </c>
    </row>
    <row r="4492" spans="1:11" ht="42" customHeight="1">
      <c r="A4492" s="2" t="s">
        <v>9626</v>
      </c>
      <c r="B4492" s="2" t="s">
        <v>9627</v>
      </c>
      <c r="C4492" s="2" t="s">
        <v>297</v>
      </c>
      <c r="D4492" s="2" t="s">
        <v>18</v>
      </c>
      <c r="E4492" s="5" t="s">
        <v>1882</v>
      </c>
      <c r="F4492" s="3" t="s">
        <v>1883</v>
      </c>
      <c r="G4492" s="3" t="s">
        <v>89</v>
      </c>
      <c r="H4492" s="2" t="s">
        <v>22</v>
      </c>
      <c r="I4492" s="2" t="s">
        <v>9628</v>
      </c>
      <c r="J4492" s="3" t="str">
        <f>HYPERLINK("https://www.boe.es/gazeta/dias/1833/04/16/pdfs/GMD-1833-47.pdf#page=3","Abrir facsímil")</f>
        <v>Abrir facsímil</v>
      </c>
      <c r="K4492" s="3" t="s">
        <v>24</v>
      </c>
    </row>
    <row r="4493" spans="1:11" ht="42" customHeight="1">
      <c r="A4493" s="2" t="s">
        <v>9629</v>
      </c>
      <c r="B4493" s="2" t="s">
        <v>9629</v>
      </c>
      <c r="C4493" s="2" t="s">
        <v>49</v>
      </c>
      <c r="D4493" s="2" t="s">
        <v>50</v>
      </c>
      <c r="E4493" s="5" t="s">
        <v>141</v>
      </c>
      <c r="F4493" s="3" t="s">
        <v>142</v>
      </c>
      <c r="G4493" s="3" t="s">
        <v>21</v>
      </c>
      <c r="H4493" s="2" t="s">
        <v>22</v>
      </c>
      <c r="I4493" s="2" t="s">
        <v>9630</v>
      </c>
      <c r="J4493" s="3" t="str">
        <f>HYPERLINK("https://www.boe.es/gazeta/dias/1833/11/05/pdfs/GMD-1833-138.pdf#page=4","Abrir facsímil")</f>
        <v>Abrir facsímil</v>
      </c>
      <c r="K4493" s="3" t="s">
        <v>24</v>
      </c>
    </row>
    <row r="4494" spans="1:11" ht="42" customHeight="1">
      <c r="A4494" s="2" t="s">
        <v>9629</v>
      </c>
      <c r="B4494" s="2" t="s">
        <v>9629</v>
      </c>
      <c r="C4494" s="2" t="s">
        <v>33</v>
      </c>
      <c r="D4494" s="2" t="s">
        <v>34</v>
      </c>
      <c r="E4494" s="5" t="s">
        <v>364</v>
      </c>
      <c r="F4494" s="3" t="s">
        <v>365</v>
      </c>
      <c r="G4494" s="3" t="s">
        <v>2634</v>
      </c>
      <c r="H4494" s="2" t="s">
        <v>22</v>
      </c>
      <c r="I4494" s="2" t="s">
        <v>9631</v>
      </c>
      <c r="J4494" s="3" t="str">
        <f>HYPERLINK("https://www.boe.es/gazeta/dias/1833/11/07/pdfs/GMD-1833-139.pdf#page=5","Abrir facsímil")</f>
        <v>Abrir facsímil</v>
      </c>
      <c r="K4494" s="3" t="s">
        <v>24</v>
      </c>
    </row>
    <row r="4495" spans="1:11" ht="42" customHeight="1">
      <c r="A4495" s="2" t="s">
        <v>9632</v>
      </c>
      <c r="B4495" s="2" t="s">
        <v>9633</v>
      </c>
      <c r="C4495" s="2" t="s">
        <v>33</v>
      </c>
      <c r="D4495" s="2" t="s">
        <v>34</v>
      </c>
      <c r="E4495" s="5" t="s">
        <v>61</v>
      </c>
      <c r="F4495" s="3" t="s">
        <v>62</v>
      </c>
      <c r="G4495" s="3" t="s">
        <v>37</v>
      </c>
      <c r="H4495" s="2" t="s">
        <v>22</v>
      </c>
      <c r="I4495" s="2" t="s">
        <v>9634</v>
      </c>
      <c r="J4495" s="3" t="str">
        <f>HYPERLINK("https://www.boe.es/gazeta/dias/1833/10/15/pdfs/GMD-1833-126.pdf#page=2","Abrir facsímil")</f>
        <v>Abrir facsímil</v>
      </c>
      <c r="K4495" s="3" t="s">
        <v>24</v>
      </c>
    </row>
    <row r="4496" spans="1:11" ht="42" customHeight="1">
      <c r="A4496" s="2" t="s">
        <v>9635</v>
      </c>
      <c r="B4496" s="2" t="s">
        <v>9636</v>
      </c>
      <c r="C4496" s="2" t="s">
        <v>26</v>
      </c>
      <c r="D4496" s="2" t="s">
        <v>18</v>
      </c>
      <c r="E4496" s="5" t="s">
        <v>417</v>
      </c>
      <c r="F4496" s="3" t="s">
        <v>418</v>
      </c>
      <c r="G4496" s="3" t="s">
        <v>21</v>
      </c>
      <c r="H4496" s="2" t="s">
        <v>22</v>
      </c>
      <c r="I4496" s="2" t="s">
        <v>9637</v>
      </c>
      <c r="J4496" s="3" t="str">
        <f>HYPERLINK("https://www.boe.es/gazeta/dias/1833/04/09/pdfs/GMD-1833-44.pdf#page=4","Abrir facsímil")</f>
        <v>Abrir facsímil</v>
      </c>
      <c r="K4496" s="3" t="s">
        <v>24</v>
      </c>
    </row>
    <row r="4497" spans="1:11" ht="42" customHeight="1">
      <c r="A4497" s="2" t="s">
        <v>9638</v>
      </c>
      <c r="B4497" s="2" t="s">
        <v>9639</v>
      </c>
      <c r="C4497" s="2" t="s">
        <v>33</v>
      </c>
      <c r="D4497" s="2" t="s">
        <v>34</v>
      </c>
      <c r="E4497" s="5" t="s">
        <v>359</v>
      </c>
      <c r="F4497" s="3" t="s">
        <v>360</v>
      </c>
      <c r="G4497" s="3" t="s">
        <v>21</v>
      </c>
      <c r="H4497" s="2" t="s">
        <v>22</v>
      </c>
      <c r="I4497" s="2" t="s">
        <v>9640</v>
      </c>
      <c r="J4497" s="3" t="str">
        <f>HYPERLINK("https://www.boe.es/gazeta/dias/1833/05/16/pdfs/GMD-1833-60.pdf#page=4","Abrir facsímil")</f>
        <v>Abrir facsímil</v>
      </c>
      <c r="K4497" s="3" t="s">
        <v>24</v>
      </c>
    </row>
    <row r="4498" spans="1:11" ht="42" customHeight="1">
      <c r="A4498" s="2" t="s">
        <v>9641</v>
      </c>
      <c r="B4498" s="2" t="s">
        <v>9642</v>
      </c>
      <c r="C4498" s="2" t="s">
        <v>49</v>
      </c>
      <c r="D4498" s="2" t="s">
        <v>50</v>
      </c>
      <c r="E4498" s="5" t="s">
        <v>514</v>
      </c>
      <c r="F4498" s="3" t="s">
        <v>515</v>
      </c>
      <c r="G4498" s="3" t="s">
        <v>21</v>
      </c>
      <c r="H4498" s="2" t="s">
        <v>22</v>
      </c>
      <c r="I4498" s="2" t="s">
        <v>9643</v>
      </c>
      <c r="J4498" s="3" t="str">
        <f>HYPERLINK("https://www.boe.es/gazeta/dias/1833/04/06/pdfs/GMD-1833-42.pdf#page=4","Abrir facsímil")</f>
        <v>Abrir facsímil</v>
      </c>
      <c r="K4498" s="3" t="s">
        <v>24</v>
      </c>
    </row>
    <row r="4499" spans="1:11" ht="42" customHeight="1">
      <c r="A4499" s="2" t="s">
        <v>9644</v>
      </c>
      <c r="B4499" s="2" t="s">
        <v>9645</v>
      </c>
      <c r="C4499" s="2" t="s">
        <v>33</v>
      </c>
      <c r="D4499" s="2" t="s">
        <v>34</v>
      </c>
      <c r="E4499" s="5" t="s">
        <v>470</v>
      </c>
      <c r="F4499" s="3" t="s">
        <v>471</v>
      </c>
      <c r="G4499" s="3" t="s">
        <v>45</v>
      </c>
      <c r="H4499" s="2" t="s">
        <v>22</v>
      </c>
      <c r="I4499" s="2" t="s">
        <v>9646</v>
      </c>
      <c r="J4499" s="3" t="str">
        <f>HYPERLINK("https://www.boe.es/gazeta/dias/1833/12/28/pdfs/GMD-1833-166.pdf#page=6","Abrir facsímil")</f>
        <v>Abrir facsímil</v>
      </c>
      <c r="K4499" s="3" t="s">
        <v>24</v>
      </c>
    </row>
    <row r="4500" spans="1:11" ht="42" customHeight="1">
      <c r="A4500" s="2" t="s">
        <v>9647</v>
      </c>
      <c r="B4500" s="2" t="s">
        <v>9648</v>
      </c>
      <c r="C4500" s="2" t="s">
        <v>49</v>
      </c>
      <c r="D4500" s="2" t="s">
        <v>50</v>
      </c>
      <c r="E4500" s="5" t="s">
        <v>1765</v>
      </c>
      <c r="F4500" s="3" t="s">
        <v>1766</v>
      </c>
      <c r="G4500" s="3" t="s">
        <v>56</v>
      </c>
      <c r="H4500" s="2" t="s">
        <v>22</v>
      </c>
      <c r="I4500" s="2" t="s">
        <v>9649</v>
      </c>
      <c r="J4500" s="3" t="str">
        <f>HYPERLINK("https://www.boe.es/gazeta/dias/1833/01/10/pdfs/GMD-1833-5.pdf#page=1","Abrir facsímil")</f>
        <v>Abrir facsímil</v>
      </c>
      <c r="K4500" s="3" t="s">
        <v>24</v>
      </c>
    </row>
    <row r="4501" spans="1:11" ht="42" customHeight="1">
      <c r="A4501" s="2" t="s">
        <v>9650</v>
      </c>
      <c r="B4501" s="2" t="s">
        <v>9650</v>
      </c>
      <c r="C4501" s="2" t="s">
        <v>49</v>
      </c>
      <c r="D4501" s="2" t="s">
        <v>50</v>
      </c>
      <c r="E4501" s="5" t="s">
        <v>1087</v>
      </c>
      <c r="F4501" s="3" t="s">
        <v>1088</v>
      </c>
      <c r="G4501" s="3" t="s">
        <v>89</v>
      </c>
      <c r="H4501" s="2" t="s">
        <v>22</v>
      </c>
      <c r="I4501" s="2" t="s">
        <v>9651</v>
      </c>
      <c r="J4501" s="3" t="str">
        <f>HYPERLINK("https://www.boe.es/gazeta/dias/1833/01/24/pdfs/GMD-1833-11.pdf#page=3","Abrir facsímil")</f>
        <v>Abrir facsímil</v>
      </c>
      <c r="K4501" s="3" t="s">
        <v>24</v>
      </c>
    </row>
    <row r="4502" spans="1:11" ht="42" customHeight="1">
      <c r="A4502" s="2" t="s">
        <v>9652</v>
      </c>
      <c r="B4502" s="2" t="s">
        <v>9653</v>
      </c>
      <c r="C4502" s="2" t="s">
        <v>49</v>
      </c>
      <c r="D4502" s="2" t="s">
        <v>50</v>
      </c>
      <c r="E4502" s="5" t="s">
        <v>2377</v>
      </c>
      <c r="F4502" s="3" t="s">
        <v>2378</v>
      </c>
      <c r="G4502" s="3" t="s">
        <v>37</v>
      </c>
      <c r="H4502" s="2" t="s">
        <v>22</v>
      </c>
      <c r="I4502" s="2" t="s">
        <v>9654</v>
      </c>
      <c r="J4502" s="3" t="str">
        <f>HYPERLINK("https://www.boe.es/gazeta/dias/1833/07/18/pdfs/GMD-1833-87.pdf#page=2","Abrir facsímil")</f>
        <v>Abrir facsímil</v>
      </c>
      <c r="K4502" s="3" t="s">
        <v>24</v>
      </c>
    </row>
    <row r="4503" spans="1:11" ht="42" customHeight="1">
      <c r="A4503" s="2" t="s">
        <v>9655</v>
      </c>
      <c r="B4503" s="2" t="s">
        <v>9655</v>
      </c>
      <c r="C4503" s="2" t="s">
        <v>33</v>
      </c>
      <c r="D4503" s="2" t="s">
        <v>34</v>
      </c>
      <c r="E4503" s="5" t="s">
        <v>186</v>
      </c>
      <c r="F4503" s="3" t="s">
        <v>187</v>
      </c>
      <c r="G4503" s="3" t="s">
        <v>21</v>
      </c>
      <c r="H4503" s="2" t="s">
        <v>22</v>
      </c>
      <c r="I4503" s="2" t="s">
        <v>9656</v>
      </c>
      <c r="J4503" s="3" t="str">
        <f>HYPERLINK("https://www.boe.es/gazeta/dias/1833/07/02/pdfs/GMD-1833-80.pdf#page=4","Abrir facsímil")</f>
        <v>Abrir facsímil</v>
      </c>
      <c r="K4503" s="3" t="s">
        <v>24</v>
      </c>
    </row>
    <row r="4504" spans="1:11" ht="42" customHeight="1">
      <c r="A4504" s="2" t="s">
        <v>9657</v>
      </c>
      <c r="B4504" s="2" t="s">
        <v>9658</v>
      </c>
      <c r="C4504" s="2" t="s">
        <v>131</v>
      </c>
      <c r="D4504" s="2" t="s">
        <v>18</v>
      </c>
      <c r="E4504" s="5" t="s">
        <v>1165</v>
      </c>
      <c r="F4504" s="3" t="s">
        <v>1166</v>
      </c>
      <c r="G4504" s="3" t="s">
        <v>45</v>
      </c>
      <c r="H4504" s="2" t="s">
        <v>22</v>
      </c>
      <c r="I4504" s="2" t="s">
        <v>9659</v>
      </c>
      <c r="J4504" s="3" t="str">
        <f>HYPERLINK("https://www.boe.es/gazeta/dias/1833/09/12/pdfs/GMD-1833-111.pdf#page=6","Abrir facsímil")</f>
        <v>Abrir facsímil</v>
      </c>
      <c r="K4504" s="3" t="s">
        <v>24</v>
      </c>
    </row>
    <row r="4505" spans="1:11" ht="42" customHeight="1">
      <c r="A4505" s="2" t="s">
        <v>9660</v>
      </c>
      <c r="B4505" s="2" t="s">
        <v>9660</v>
      </c>
      <c r="C4505" s="2" t="s">
        <v>49</v>
      </c>
      <c r="D4505" s="2" t="s">
        <v>50</v>
      </c>
      <c r="E4505" s="5" t="s">
        <v>272</v>
      </c>
      <c r="F4505" s="3" t="s">
        <v>273</v>
      </c>
      <c r="G4505" s="3" t="s">
        <v>89</v>
      </c>
      <c r="H4505" s="2" t="s">
        <v>22</v>
      </c>
      <c r="I4505" s="2" t="s">
        <v>9661</v>
      </c>
      <c r="J4505" s="3" t="str">
        <f>HYPERLINK("https://www.boe.es/gazeta/dias/1833/11/19/pdfs/GMD-1833-144.pdf#page=3","Abrir facsímil")</f>
        <v>Abrir facsímil</v>
      </c>
      <c r="K4505" s="3" t="s">
        <v>24</v>
      </c>
    </row>
    <row r="4506" spans="1:11" ht="42" customHeight="1">
      <c r="A4506" s="2" t="s">
        <v>9662</v>
      </c>
      <c r="B4506" s="2" t="s">
        <v>9662</v>
      </c>
      <c r="C4506" s="2" t="s">
        <v>33</v>
      </c>
      <c r="D4506" s="2" t="s">
        <v>34</v>
      </c>
      <c r="E4506" s="5" t="s">
        <v>439</v>
      </c>
      <c r="F4506" s="3" t="s">
        <v>440</v>
      </c>
      <c r="G4506" s="3" t="s">
        <v>89</v>
      </c>
      <c r="H4506" s="2" t="s">
        <v>22</v>
      </c>
      <c r="I4506" s="2" t="s">
        <v>9663</v>
      </c>
      <c r="J4506" s="3" t="str">
        <f>HYPERLINK("https://www.boe.es/gazeta/dias/1833/06/04/pdfs/GMD-1833-68.pdf#page=3","Abrir facsímil")</f>
        <v>Abrir facsímil</v>
      </c>
      <c r="K4506" s="3" t="s">
        <v>24</v>
      </c>
    </row>
    <row r="4507" spans="1:11" ht="42" customHeight="1">
      <c r="A4507" s="2" t="s">
        <v>9664</v>
      </c>
      <c r="B4507" s="2" t="s">
        <v>9664</v>
      </c>
      <c r="C4507" s="2" t="s">
        <v>33</v>
      </c>
      <c r="D4507" s="2" t="s">
        <v>34</v>
      </c>
      <c r="E4507" s="5" t="s">
        <v>118</v>
      </c>
      <c r="F4507" s="3" t="s">
        <v>119</v>
      </c>
      <c r="G4507" s="3" t="s">
        <v>37</v>
      </c>
      <c r="H4507" s="2" t="s">
        <v>22</v>
      </c>
      <c r="I4507" s="2" t="s">
        <v>9665</v>
      </c>
      <c r="J4507" s="3" t="str">
        <f>HYPERLINK("https://www.boe.es/gazeta/dias/1833/01/19/pdfs/GMD-1833-9.pdf#page=2","Abrir facsímil")</f>
        <v>Abrir facsímil</v>
      </c>
      <c r="K4507" s="3" t="s">
        <v>24</v>
      </c>
    </row>
    <row r="4508" spans="1:11" ht="42" customHeight="1">
      <c r="A4508" s="2" t="s">
        <v>9666</v>
      </c>
      <c r="B4508" s="2" t="s">
        <v>9666</v>
      </c>
      <c r="C4508" s="2" t="s">
        <v>33</v>
      </c>
      <c r="D4508" s="2" t="s">
        <v>34</v>
      </c>
      <c r="E4508" s="5" t="s">
        <v>541</v>
      </c>
      <c r="F4508" s="3" t="s">
        <v>542</v>
      </c>
      <c r="G4508" s="3" t="s">
        <v>89</v>
      </c>
      <c r="H4508" s="2" t="s">
        <v>22</v>
      </c>
      <c r="I4508" s="2" t="s">
        <v>9667</v>
      </c>
      <c r="J4508" s="3" t="str">
        <f>HYPERLINK("https://www.boe.es/gazeta/dias/1833/05/25/pdfs/GMD-1833-64.pdf#page=3","Abrir facsímil")</f>
        <v>Abrir facsímil</v>
      </c>
      <c r="K4508" s="3" t="s">
        <v>24</v>
      </c>
    </row>
    <row r="4509" spans="1:11" ht="42" customHeight="1">
      <c r="A4509" s="2" t="s">
        <v>9668</v>
      </c>
      <c r="B4509" s="2" t="s">
        <v>9668</v>
      </c>
      <c r="C4509" s="2" t="s">
        <v>33</v>
      </c>
      <c r="D4509" s="2" t="s">
        <v>34</v>
      </c>
      <c r="E4509" s="5" t="s">
        <v>554</v>
      </c>
      <c r="F4509" s="3" t="s">
        <v>555</v>
      </c>
      <c r="G4509" s="3" t="s">
        <v>89</v>
      </c>
      <c r="H4509" s="2" t="s">
        <v>22</v>
      </c>
      <c r="I4509" s="2" t="s">
        <v>9669</v>
      </c>
      <c r="J4509" s="3" t="str">
        <f>HYPERLINK("https://www.boe.es/gazeta/dias/1833/06/29/pdfs/GMD-1833-79.pdf#page=3","Abrir facsímil")</f>
        <v>Abrir facsímil</v>
      </c>
      <c r="K4509" s="3" t="s">
        <v>24</v>
      </c>
    </row>
    <row r="4510" spans="1:11" ht="42" customHeight="1">
      <c r="A4510" s="2" t="s">
        <v>9668</v>
      </c>
      <c r="B4510" s="2" t="s">
        <v>9668</v>
      </c>
      <c r="C4510" s="2" t="s">
        <v>33</v>
      </c>
      <c r="D4510" s="2" t="s">
        <v>34</v>
      </c>
      <c r="E4510" s="5" t="s">
        <v>155</v>
      </c>
      <c r="F4510" s="3" t="s">
        <v>156</v>
      </c>
      <c r="G4510" s="3" t="s">
        <v>89</v>
      </c>
      <c r="H4510" s="2" t="s">
        <v>22</v>
      </c>
      <c r="I4510" s="2" t="s">
        <v>9670</v>
      </c>
      <c r="J4510" s="3" t="str">
        <f>HYPERLINK("https://www.boe.es/gazeta/dias/1833/08/01/pdfs/GMD-1833-93.pdf#page=3","Abrir facsímil")</f>
        <v>Abrir facsímil</v>
      </c>
      <c r="K4510" s="3" t="s">
        <v>24</v>
      </c>
    </row>
    <row r="4511" spans="1:11" ht="42" customHeight="1">
      <c r="A4511" s="2" t="s">
        <v>9668</v>
      </c>
      <c r="B4511" s="2" t="s">
        <v>9668</v>
      </c>
      <c r="C4511" s="2" t="s">
        <v>33</v>
      </c>
      <c r="D4511" s="2" t="s">
        <v>34</v>
      </c>
      <c r="E4511" s="5" t="s">
        <v>581</v>
      </c>
      <c r="F4511" s="3" t="s">
        <v>582</v>
      </c>
      <c r="G4511" s="3" t="s">
        <v>37</v>
      </c>
      <c r="H4511" s="2" t="s">
        <v>22</v>
      </c>
      <c r="I4511" s="2" t="s">
        <v>9671</v>
      </c>
      <c r="J4511" s="3" t="str">
        <f>HYPERLINK("https://www.boe.es/gazeta/dias/1833/08/27/pdfs/GMD-1833-104.pdf#page=2","Abrir facsímil")</f>
        <v>Abrir facsímil</v>
      </c>
      <c r="K4511" s="3" t="s">
        <v>24</v>
      </c>
    </row>
    <row r="4512" spans="1:11" ht="42" customHeight="1">
      <c r="A4512" s="2" t="s">
        <v>9668</v>
      </c>
      <c r="B4512" s="2" t="s">
        <v>9668</v>
      </c>
      <c r="C4512" s="2" t="s">
        <v>33</v>
      </c>
      <c r="D4512" s="2" t="s">
        <v>34</v>
      </c>
      <c r="E4512" s="5" t="s">
        <v>1017</v>
      </c>
      <c r="F4512" s="3" t="s">
        <v>1018</v>
      </c>
      <c r="G4512" s="3" t="s">
        <v>89</v>
      </c>
      <c r="H4512" s="2" t="s">
        <v>22</v>
      </c>
      <c r="I4512" s="2" t="s">
        <v>9672</v>
      </c>
      <c r="J4512" s="3" t="str">
        <f>HYPERLINK("https://www.boe.es/gazeta/dias/1833/10/08/pdfs/GMD-1833-123.pdf#page=3","Abrir facsímil")</f>
        <v>Abrir facsímil</v>
      </c>
      <c r="K4512" s="3" t="s">
        <v>24</v>
      </c>
    </row>
    <row r="4513" spans="1:11" ht="42" customHeight="1">
      <c r="A4513" s="2" t="s">
        <v>9668</v>
      </c>
      <c r="B4513" s="2" t="s">
        <v>9668</v>
      </c>
      <c r="C4513" s="2" t="s">
        <v>33</v>
      </c>
      <c r="D4513" s="2" t="s">
        <v>34</v>
      </c>
      <c r="E4513" s="5" t="s">
        <v>841</v>
      </c>
      <c r="F4513" s="3" t="s">
        <v>842</v>
      </c>
      <c r="G4513" s="3" t="s">
        <v>37</v>
      </c>
      <c r="H4513" s="2" t="s">
        <v>22</v>
      </c>
      <c r="I4513" s="2" t="s">
        <v>9673</v>
      </c>
      <c r="J4513" s="3" t="str">
        <f>HYPERLINK("https://www.boe.es/gazeta/dias/1833/11/02/pdfs/GMD-1833-137.pdf#page=2","Abrir facsímil")</f>
        <v>Abrir facsímil</v>
      </c>
      <c r="K4513" s="3" t="s">
        <v>24</v>
      </c>
    </row>
    <row r="4514" spans="1:11" ht="42" customHeight="1">
      <c r="A4514" s="2" t="s">
        <v>9668</v>
      </c>
      <c r="B4514" s="2" t="s">
        <v>9668</v>
      </c>
      <c r="C4514" s="2" t="s">
        <v>33</v>
      </c>
      <c r="D4514" s="2" t="s">
        <v>34</v>
      </c>
      <c r="E4514" s="5" t="s">
        <v>338</v>
      </c>
      <c r="F4514" s="3" t="s">
        <v>339</v>
      </c>
      <c r="G4514" s="3" t="s">
        <v>37</v>
      </c>
      <c r="H4514" s="2" t="s">
        <v>22</v>
      </c>
      <c r="I4514" s="2" t="s">
        <v>9674</v>
      </c>
      <c r="J4514" s="3" t="str">
        <f>HYPERLINK("https://www.boe.es/gazeta/dias/1833/12/31/pdfs/GMD-1833-167.pdf#page=2","Abrir facsímil")</f>
        <v>Abrir facsímil</v>
      </c>
      <c r="K4514" s="3" t="s">
        <v>24</v>
      </c>
    </row>
    <row r="4515" spans="1:11" ht="42" customHeight="1">
      <c r="A4515" s="2" t="s">
        <v>9675</v>
      </c>
      <c r="B4515" s="2" t="s">
        <v>9675</v>
      </c>
      <c r="C4515" s="2" t="s">
        <v>49</v>
      </c>
      <c r="D4515" s="2" t="s">
        <v>50</v>
      </c>
      <c r="E4515" s="5" t="s">
        <v>394</v>
      </c>
      <c r="F4515" s="3" t="s">
        <v>395</v>
      </c>
      <c r="G4515" s="3" t="s">
        <v>396</v>
      </c>
      <c r="H4515" s="2" t="s">
        <v>22</v>
      </c>
      <c r="I4515" s="2" t="s">
        <v>9676</v>
      </c>
      <c r="J4515" s="3" t="str">
        <f>HYPERLINK("https://www.boe.es/gazeta/dias/1833/05/30/pdfs/GMD-1833-66.pdf#page=2","Abrir facsímil")</f>
        <v>Abrir facsímil</v>
      </c>
      <c r="K4515" s="3" t="s">
        <v>24</v>
      </c>
    </row>
    <row r="4516" spans="1:11" ht="42" customHeight="1">
      <c r="A4516" s="2" t="s">
        <v>9677</v>
      </c>
      <c r="B4516" s="2" t="s">
        <v>9677</v>
      </c>
      <c r="C4516" s="2" t="s">
        <v>17</v>
      </c>
      <c r="D4516" s="2" t="s">
        <v>18</v>
      </c>
      <c r="E4516" s="5" t="s">
        <v>394</v>
      </c>
      <c r="F4516" s="3" t="s">
        <v>395</v>
      </c>
      <c r="G4516" s="3" t="s">
        <v>396</v>
      </c>
      <c r="H4516" s="2" t="s">
        <v>22</v>
      </c>
      <c r="I4516" s="2" t="s">
        <v>9678</v>
      </c>
      <c r="J4516" s="3" t="str">
        <f>HYPERLINK("https://www.boe.es/gazeta/dias/1833/05/30/pdfs/GMD-1833-66.pdf#page=2","Abrir facsímil")</f>
        <v>Abrir facsímil</v>
      </c>
      <c r="K4516" s="3" t="s">
        <v>24</v>
      </c>
    </row>
    <row r="4517" spans="1:11" ht="42" customHeight="1">
      <c r="A4517" s="2" t="s">
        <v>9679</v>
      </c>
      <c r="B4517" s="2" t="s">
        <v>9679</v>
      </c>
      <c r="C4517" s="2" t="s">
        <v>33</v>
      </c>
      <c r="D4517" s="2" t="s">
        <v>34</v>
      </c>
      <c r="E4517" s="5" t="s">
        <v>1087</v>
      </c>
      <c r="F4517" s="3" t="s">
        <v>1088</v>
      </c>
      <c r="G4517" s="3" t="s">
        <v>89</v>
      </c>
      <c r="H4517" s="2" t="s">
        <v>22</v>
      </c>
      <c r="I4517" s="2" t="s">
        <v>9680</v>
      </c>
      <c r="J4517" s="3" t="str">
        <f>HYPERLINK("https://www.boe.es/gazeta/dias/1833/01/24/pdfs/GMD-1833-11.pdf#page=3","Abrir facsímil")</f>
        <v>Abrir facsímil</v>
      </c>
      <c r="K4517" s="3" t="s">
        <v>24</v>
      </c>
    </row>
    <row r="4518" spans="1:11" ht="42" customHeight="1">
      <c r="A4518" s="2" t="s">
        <v>9681</v>
      </c>
      <c r="B4518" s="2" t="s">
        <v>9681</v>
      </c>
      <c r="C4518" s="2" t="s">
        <v>33</v>
      </c>
      <c r="D4518" s="2" t="s">
        <v>34</v>
      </c>
      <c r="E4518" s="5" t="s">
        <v>1087</v>
      </c>
      <c r="F4518" s="3" t="s">
        <v>1088</v>
      </c>
      <c r="G4518" s="3" t="s">
        <v>89</v>
      </c>
      <c r="H4518" s="2" t="s">
        <v>22</v>
      </c>
      <c r="I4518" s="2" t="s">
        <v>9682</v>
      </c>
      <c r="J4518" s="3" t="str">
        <f>HYPERLINK("https://www.boe.es/gazeta/dias/1833/01/24/pdfs/GMD-1833-11.pdf#page=3","Abrir facsímil")</f>
        <v>Abrir facsímil</v>
      </c>
      <c r="K4518" s="3" t="s">
        <v>24</v>
      </c>
    </row>
    <row r="4519" spans="1:11" ht="42" customHeight="1">
      <c r="A4519" s="2" t="s">
        <v>9683</v>
      </c>
      <c r="B4519" s="2" t="s">
        <v>9683</v>
      </c>
      <c r="C4519" s="2" t="s">
        <v>33</v>
      </c>
      <c r="D4519" s="2" t="s">
        <v>34</v>
      </c>
      <c r="E4519" s="5" t="s">
        <v>1087</v>
      </c>
      <c r="F4519" s="3" t="s">
        <v>1088</v>
      </c>
      <c r="G4519" s="3" t="s">
        <v>89</v>
      </c>
      <c r="H4519" s="2" t="s">
        <v>22</v>
      </c>
      <c r="I4519" s="2" t="s">
        <v>9684</v>
      </c>
      <c r="J4519" s="3" t="str">
        <f>HYPERLINK("https://www.boe.es/gazeta/dias/1833/01/24/pdfs/GMD-1833-11.pdf#page=3","Abrir facsímil")</f>
        <v>Abrir facsímil</v>
      </c>
      <c r="K4519" s="3" t="s">
        <v>24</v>
      </c>
    </row>
    <row r="4520" spans="1:11" ht="42" customHeight="1">
      <c r="A4520" s="2" t="s">
        <v>9685</v>
      </c>
      <c r="B4520" s="2" t="s">
        <v>9685</v>
      </c>
      <c r="C4520" s="2" t="s">
        <v>33</v>
      </c>
      <c r="D4520" s="2" t="s">
        <v>34</v>
      </c>
      <c r="E4520" s="5" t="s">
        <v>581</v>
      </c>
      <c r="F4520" s="3" t="s">
        <v>582</v>
      </c>
      <c r="G4520" s="3" t="s">
        <v>37</v>
      </c>
      <c r="H4520" s="2" t="s">
        <v>22</v>
      </c>
      <c r="I4520" s="2" t="s">
        <v>9686</v>
      </c>
      <c r="J4520" s="3" t="str">
        <f>HYPERLINK("https://www.boe.es/gazeta/dias/1833/08/27/pdfs/GMD-1833-104.pdf#page=2","Abrir facsímil")</f>
        <v>Abrir facsímil</v>
      </c>
      <c r="K4520" s="3" t="s">
        <v>24</v>
      </c>
    </row>
    <row r="4521" spans="1:11" ht="42" customHeight="1">
      <c r="A4521" s="2" t="s">
        <v>9687</v>
      </c>
      <c r="B4521" s="2" t="s">
        <v>9688</v>
      </c>
      <c r="C4521" s="2" t="s">
        <v>33</v>
      </c>
      <c r="D4521" s="2" t="s">
        <v>34</v>
      </c>
      <c r="E4521" s="5" t="s">
        <v>364</v>
      </c>
      <c r="F4521" s="3" t="s">
        <v>365</v>
      </c>
      <c r="G4521" s="3" t="s">
        <v>21</v>
      </c>
      <c r="H4521" s="2" t="s">
        <v>22</v>
      </c>
      <c r="I4521" s="2" t="s">
        <v>9689</v>
      </c>
      <c r="J4521" s="3" t="str">
        <f>HYPERLINK("https://www.boe.es/gazeta/dias/1833/11/07/pdfs/GMD-1833-139.pdf#page=4","Abrir facsímil")</f>
        <v>Abrir facsímil</v>
      </c>
      <c r="K4521" s="3" t="s">
        <v>24</v>
      </c>
    </row>
    <row r="4522" spans="1:11" ht="42" customHeight="1">
      <c r="A4522" s="2" t="s">
        <v>9690</v>
      </c>
      <c r="B4522" s="2" t="s">
        <v>9691</v>
      </c>
      <c r="C4522" s="2" t="s">
        <v>33</v>
      </c>
      <c r="D4522" s="2" t="s">
        <v>34</v>
      </c>
      <c r="E4522" s="5" t="s">
        <v>787</v>
      </c>
      <c r="F4522" s="3" t="s">
        <v>788</v>
      </c>
      <c r="G4522" s="3" t="s">
        <v>37</v>
      </c>
      <c r="H4522" s="2" t="s">
        <v>38</v>
      </c>
      <c r="I4522" s="2" t="s">
        <v>9692</v>
      </c>
      <c r="J4522" s="3" t="str">
        <f>HYPERLINK("https://www.boe.es/gazeta/dias/1833/11/30/pdfs/GMD-1833-153.pdf#page=2","Abrir facsímil")</f>
        <v>Abrir facsímil</v>
      </c>
      <c r="K4522" s="3" t="s">
        <v>40</v>
      </c>
    </row>
    <row r="4523" spans="1:11" ht="42" customHeight="1">
      <c r="A4523" s="2" t="s">
        <v>9693</v>
      </c>
      <c r="B4523" s="2" t="s">
        <v>9693</v>
      </c>
      <c r="C4523" s="2" t="s">
        <v>33</v>
      </c>
      <c r="D4523" s="2" t="s">
        <v>34</v>
      </c>
      <c r="E4523" s="5" t="s">
        <v>54</v>
      </c>
      <c r="F4523" s="3" t="s">
        <v>55</v>
      </c>
      <c r="G4523" s="3" t="s">
        <v>89</v>
      </c>
      <c r="H4523" s="2" t="s">
        <v>22</v>
      </c>
      <c r="I4523" s="2" t="s">
        <v>9694</v>
      </c>
      <c r="J4523" s="3" t="str">
        <f>HYPERLINK("https://www.boe.es/gazeta/dias/1833/05/11/pdfs/GMD-1833-58.pdf#page=3","Abrir facsímil")</f>
        <v>Abrir facsímil</v>
      </c>
      <c r="K4523" s="3" t="s">
        <v>24</v>
      </c>
    </row>
    <row r="4524" spans="1:11" ht="42" customHeight="1">
      <c r="A4524" s="2" t="s">
        <v>9695</v>
      </c>
      <c r="B4524" s="2" t="s">
        <v>9696</v>
      </c>
      <c r="C4524" s="2" t="s">
        <v>26</v>
      </c>
      <c r="D4524" s="2" t="s">
        <v>18</v>
      </c>
      <c r="E4524" s="5" t="s">
        <v>159</v>
      </c>
      <c r="F4524" s="3" t="s">
        <v>160</v>
      </c>
      <c r="G4524" s="3" t="s">
        <v>175</v>
      </c>
      <c r="H4524" s="2" t="s">
        <v>22</v>
      </c>
      <c r="I4524" s="2" t="s">
        <v>9697</v>
      </c>
      <c r="J4524" s="3" t="str">
        <f>HYPERLINK("https://www.boe.es/gazeta/dias/1833/09/24/pdfs/GMD-1833-116.pdf#page=7","Abrir facsímil")</f>
        <v>Abrir facsímil</v>
      </c>
      <c r="K4524" s="3" t="s">
        <v>24</v>
      </c>
    </row>
    <row r="4525" spans="1:11" ht="42" customHeight="1">
      <c r="A4525" s="2" t="s">
        <v>9698</v>
      </c>
      <c r="B4525" s="2" t="s">
        <v>9699</v>
      </c>
      <c r="C4525" s="2" t="s">
        <v>49</v>
      </c>
      <c r="D4525" s="2" t="s">
        <v>50</v>
      </c>
      <c r="E4525" s="5" t="s">
        <v>132</v>
      </c>
      <c r="F4525" s="3" t="s">
        <v>133</v>
      </c>
      <c r="G4525" s="3" t="s">
        <v>37</v>
      </c>
      <c r="H4525" s="2" t="s">
        <v>38</v>
      </c>
      <c r="I4525" s="2" t="s">
        <v>9700</v>
      </c>
      <c r="J4525" s="3" t="str">
        <f>HYPERLINK("https://www.boe.es/gazeta/dias/1833/06/13/pdfs/GMD-1833-72.pdf#page=2","Abrir facsímil")</f>
        <v>Abrir facsímil</v>
      </c>
      <c r="K4525" s="3" t="s">
        <v>40</v>
      </c>
    </row>
    <row r="4526" spans="1:11" ht="42" customHeight="1">
      <c r="A4526" s="2" t="s">
        <v>9701</v>
      </c>
      <c r="B4526" s="2" t="s">
        <v>9702</v>
      </c>
      <c r="C4526" s="2" t="s">
        <v>49</v>
      </c>
      <c r="D4526" s="2" t="s">
        <v>50</v>
      </c>
      <c r="E4526" s="5" t="s">
        <v>671</v>
      </c>
      <c r="F4526" s="3" t="s">
        <v>672</v>
      </c>
      <c r="G4526" s="3" t="s">
        <v>89</v>
      </c>
      <c r="H4526" s="2" t="s">
        <v>22</v>
      </c>
      <c r="I4526" s="2" t="s">
        <v>9703</v>
      </c>
      <c r="J4526" s="3" t="str">
        <f>HYPERLINK("https://www.boe.es/gazeta/dias/1833/11/28/pdfs/GMD-1833-151.pdf#page=3","Abrir facsímil")</f>
        <v>Abrir facsímil</v>
      </c>
      <c r="K4526" s="3" t="s">
        <v>24</v>
      </c>
    </row>
    <row r="4527" spans="1:11" ht="42" customHeight="1">
      <c r="A4527" s="2" t="s">
        <v>9704</v>
      </c>
      <c r="B4527" s="2" t="s">
        <v>9704</v>
      </c>
      <c r="C4527" s="2" t="s">
        <v>297</v>
      </c>
      <c r="D4527" s="2" t="s">
        <v>18</v>
      </c>
      <c r="E4527" s="5" t="s">
        <v>369</v>
      </c>
      <c r="F4527" s="3" t="s">
        <v>370</v>
      </c>
      <c r="G4527" s="3" t="s">
        <v>37</v>
      </c>
      <c r="H4527" s="2" t="s">
        <v>22</v>
      </c>
      <c r="I4527" s="2" t="s">
        <v>9705</v>
      </c>
      <c r="J4527" s="3" t="str">
        <f>HYPERLINK("https://www.boe.es/gazeta/dias/1833/07/27/pdfs/GMD-1833-91.pdf#page=2","Abrir facsímil")</f>
        <v>Abrir facsímil</v>
      </c>
      <c r="K4527" s="3" t="s">
        <v>24</v>
      </c>
    </row>
    <row r="4528" spans="1:11" ht="42" customHeight="1">
      <c r="A4528" s="2" t="s">
        <v>9706</v>
      </c>
      <c r="B4528" s="2" t="s">
        <v>9707</v>
      </c>
      <c r="C4528" s="2" t="s">
        <v>33</v>
      </c>
      <c r="D4528" s="2" t="s">
        <v>34</v>
      </c>
      <c r="E4528" s="5" t="s">
        <v>452</v>
      </c>
      <c r="F4528" s="3" t="s">
        <v>453</v>
      </c>
      <c r="G4528" s="3" t="s">
        <v>89</v>
      </c>
      <c r="H4528" s="2" t="s">
        <v>22</v>
      </c>
      <c r="I4528" s="2" t="s">
        <v>9708</v>
      </c>
      <c r="J4528" s="3" t="str">
        <f>HYPERLINK("https://www.boe.es/gazeta/dias/1833/12/17/pdfs/GMD-1833-161.pdf#page=3","Abrir facsímil")</f>
        <v>Abrir facsímil</v>
      </c>
      <c r="K4528" s="3" t="s">
        <v>24</v>
      </c>
    </row>
    <row r="4529" spans="1:11" ht="42" customHeight="1">
      <c r="A4529" s="2" t="s">
        <v>9709</v>
      </c>
      <c r="B4529" s="2" t="s">
        <v>9709</v>
      </c>
      <c r="C4529" s="2" t="s">
        <v>49</v>
      </c>
      <c r="D4529" s="2" t="s">
        <v>50</v>
      </c>
      <c r="E4529" s="5" t="s">
        <v>292</v>
      </c>
      <c r="F4529" s="3" t="s">
        <v>293</v>
      </c>
      <c r="G4529" s="3" t="s">
        <v>37</v>
      </c>
      <c r="H4529" s="2" t="s">
        <v>22</v>
      </c>
      <c r="I4529" s="2" t="s">
        <v>9710</v>
      </c>
      <c r="J4529" s="3" t="str">
        <f>HYPERLINK("https://www.boe.es/gazeta/dias/1833/05/28/pdfs/GMD-1833-65.pdf#page=2","Abrir facsímil")</f>
        <v>Abrir facsímil</v>
      </c>
      <c r="K4529" s="3" t="s">
        <v>24</v>
      </c>
    </row>
    <row r="4530" spans="1:11" ht="42" customHeight="1">
      <c r="A4530" s="2" t="s">
        <v>9709</v>
      </c>
      <c r="B4530" s="2" t="s">
        <v>9709</v>
      </c>
      <c r="C4530" s="2" t="s">
        <v>122</v>
      </c>
      <c r="D4530" s="2" t="s">
        <v>18</v>
      </c>
      <c r="E4530" s="5" t="s">
        <v>352</v>
      </c>
      <c r="F4530" s="3" t="s">
        <v>353</v>
      </c>
      <c r="G4530" s="3" t="s">
        <v>56</v>
      </c>
      <c r="H4530" s="2" t="s">
        <v>22</v>
      </c>
      <c r="I4530" s="2" t="s">
        <v>9711</v>
      </c>
      <c r="J4530" s="3" t="str">
        <f>HYPERLINK("https://www.boe.es/gazeta/dias/1833/07/13/pdfs/GMD-1833-85.pdf#page=1","Abrir facsímil")</f>
        <v>Abrir facsímil</v>
      </c>
      <c r="K4530" s="3" t="s">
        <v>24</v>
      </c>
    </row>
    <row r="4531" spans="1:11" ht="42" customHeight="1">
      <c r="A4531" s="2" t="s">
        <v>9709</v>
      </c>
      <c r="B4531" s="2" t="s">
        <v>9709</v>
      </c>
      <c r="C4531" s="2" t="s">
        <v>17</v>
      </c>
      <c r="D4531" s="2" t="s">
        <v>18</v>
      </c>
      <c r="E4531" s="5" t="s">
        <v>558</v>
      </c>
      <c r="F4531" s="3" t="s">
        <v>559</v>
      </c>
      <c r="G4531" s="3" t="s">
        <v>37</v>
      </c>
      <c r="H4531" s="2" t="s">
        <v>22</v>
      </c>
      <c r="I4531" s="2" t="s">
        <v>9712</v>
      </c>
      <c r="J4531" s="3" t="str">
        <f>HYPERLINK("https://www.boe.es/gazeta/dias/1833/07/16/pdfs/GMD-1833-86.pdf#page=2","Abrir facsímil")</f>
        <v>Abrir facsímil</v>
      </c>
      <c r="K4531" s="3" t="s">
        <v>24</v>
      </c>
    </row>
    <row r="4532" spans="1:11" ht="42" customHeight="1">
      <c r="A4532" s="2" t="s">
        <v>9709</v>
      </c>
      <c r="B4532" s="2" t="s">
        <v>9709</v>
      </c>
      <c r="C4532" s="2" t="s">
        <v>26</v>
      </c>
      <c r="D4532" s="2" t="s">
        <v>18</v>
      </c>
      <c r="E4532" s="5" t="s">
        <v>581</v>
      </c>
      <c r="F4532" s="3" t="s">
        <v>582</v>
      </c>
      <c r="G4532" s="3" t="s">
        <v>37</v>
      </c>
      <c r="H4532" s="2" t="s">
        <v>22</v>
      </c>
      <c r="I4532" s="2" t="s">
        <v>9713</v>
      </c>
      <c r="J4532" s="3" t="str">
        <f>HYPERLINK("https://www.boe.es/gazeta/dias/1833/08/27/pdfs/GMD-1833-104.pdf#page=2","Abrir facsímil")</f>
        <v>Abrir facsímil</v>
      </c>
      <c r="K4532" s="3" t="s">
        <v>24</v>
      </c>
    </row>
    <row r="4533" spans="1:11" ht="42" customHeight="1">
      <c r="A4533" s="2" t="s">
        <v>9714</v>
      </c>
      <c r="B4533" s="2" t="s">
        <v>9714</v>
      </c>
      <c r="C4533" s="2" t="s">
        <v>17</v>
      </c>
      <c r="D4533" s="2" t="s">
        <v>18</v>
      </c>
      <c r="E4533" s="5" t="s">
        <v>352</v>
      </c>
      <c r="F4533" s="3" t="s">
        <v>353</v>
      </c>
      <c r="G4533" s="3" t="s">
        <v>37</v>
      </c>
      <c r="H4533" s="2" t="s">
        <v>22</v>
      </c>
      <c r="I4533" s="2" t="s">
        <v>9715</v>
      </c>
      <c r="J4533" s="3" t="str">
        <f>HYPERLINK("https://www.boe.es/gazeta/dias/1833/07/13/pdfs/GMD-1833-85.pdf#page=2","Abrir facsímil")</f>
        <v>Abrir facsímil</v>
      </c>
      <c r="K4533" s="3" t="s">
        <v>24</v>
      </c>
    </row>
    <row r="4534" spans="1:11" ht="42" customHeight="1">
      <c r="A4534" s="2" t="s">
        <v>9716</v>
      </c>
      <c r="B4534" s="2" t="s">
        <v>9716</v>
      </c>
      <c r="C4534" s="2" t="s">
        <v>49</v>
      </c>
      <c r="D4534" s="2" t="s">
        <v>50</v>
      </c>
      <c r="E4534" s="5" t="s">
        <v>1411</v>
      </c>
      <c r="F4534" s="3" t="s">
        <v>1412</v>
      </c>
      <c r="G4534" s="3" t="s">
        <v>21</v>
      </c>
      <c r="H4534" s="2" t="s">
        <v>22</v>
      </c>
      <c r="I4534" s="2" t="s">
        <v>9717</v>
      </c>
      <c r="J4534" s="3" t="str">
        <f>HYPERLINK("https://www.boe.es/gazeta/dias/1833/03/05/pdfs/GMD-1833-28.pdf#page=4","Abrir facsímil")</f>
        <v>Abrir facsímil</v>
      </c>
      <c r="K4534" s="3" t="s">
        <v>24</v>
      </c>
    </row>
    <row r="4535" spans="1:11" ht="42" customHeight="1">
      <c r="A4535" s="2" t="s">
        <v>9716</v>
      </c>
      <c r="B4535" s="2" t="s">
        <v>9716</v>
      </c>
      <c r="C4535" s="2" t="s">
        <v>17</v>
      </c>
      <c r="D4535" s="2" t="s">
        <v>18</v>
      </c>
      <c r="E4535" s="5" t="s">
        <v>1360</v>
      </c>
      <c r="F4535" s="3" t="s">
        <v>1361</v>
      </c>
      <c r="G4535" s="3" t="s">
        <v>37</v>
      </c>
      <c r="H4535" s="2" t="s">
        <v>22</v>
      </c>
      <c r="I4535" s="2" t="s">
        <v>9718</v>
      </c>
      <c r="J4535" s="3" t="str">
        <f>HYPERLINK("https://www.boe.es/gazeta/dias/1833/08/24/pdfs/GMD-1833-103.pdf#page=2","Abrir facsímil")</f>
        <v>Abrir facsímil</v>
      </c>
      <c r="K4535" s="3" t="s">
        <v>24</v>
      </c>
    </row>
    <row r="4536" spans="1:11" ht="42" customHeight="1">
      <c r="A4536" s="2" t="s">
        <v>9716</v>
      </c>
      <c r="B4536" s="2" t="s">
        <v>9716</v>
      </c>
      <c r="C4536" s="2" t="s">
        <v>49</v>
      </c>
      <c r="D4536" s="2" t="s">
        <v>50</v>
      </c>
      <c r="E4536" s="5" t="s">
        <v>2968</v>
      </c>
      <c r="F4536" s="3" t="s">
        <v>2969</v>
      </c>
      <c r="G4536" s="3" t="s">
        <v>89</v>
      </c>
      <c r="H4536" s="2" t="s">
        <v>22</v>
      </c>
      <c r="I4536" s="2" t="s">
        <v>9719</v>
      </c>
      <c r="J4536" s="3" t="str">
        <f>HYPERLINK("https://www.boe.es/gazeta/dias/1833/09/28/pdfs/GMD-1833-118.pdf#page=3","Abrir facsímil")</f>
        <v>Abrir facsímil</v>
      </c>
      <c r="K4536" s="3" t="s">
        <v>24</v>
      </c>
    </row>
    <row r="4537" spans="1:11" ht="42" customHeight="1">
      <c r="A4537" s="2" t="s">
        <v>9720</v>
      </c>
      <c r="B4537" s="2" t="s">
        <v>9720</v>
      </c>
      <c r="C4537" s="2" t="s">
        <v>49</v>
      </c>
      <c r="D4537" s="2" t="s">
        <v>50</v>
      </c>
      <c r="E4537" s="5" t="s">
        <v>671</v>
      </c>
      <c r="F4537" s="3" t="s">
        <v>672</v>
      </c>
      <c r="G4537" s="3" t="s">
        <v>89</v>
      </c>
      <c r="H4537" s="2" t="s">
        <v>22</v>
      </c>
      <c r="I4537" s="2" t="s">
        <v>9721</v>
      </c>
      <c r="J4537" s="3" t="str">
        <f>HYPERLINK("https://www.boe.es/gazeta/dias/1833/11/28/pdfs/GMD-1833-151.pdf#page=3","Abrir facsímil")</f>
        <v>Abrir facsímil</v>
      </c>
      <c r="K4537" s="3" t="s">
        <v>24</v>
      </c>
    </row>
    <row r="4538" spans="1:11" ht="42" customHeight="1">
      <c r="A4538" s="2" t="s">
        <v>9722</v>
      </c>
      <c r="B4538" s="2" t="s">
        <v>9722</v>
      </c>
      <c r="C4538" s="2" t="s">
        <v>297</v>
      </c>
      <c r="D4538" s="2" t="s">
        <v>18</v>
      </c>
      <c r="E4538" s="5" t="s">
        <v>98</v>
      </c>
      <c r="F4538" s="3" t="s">
        <v>99</v>
      </c>
      <c r="G4538" s="3" t="s">
        <v>89</v>
      </c>
      <c r="H4538" s="2" t="s">
        <v>22</v>
      </c>
      <c r="I4538" s="2" t="s">
        <v>9723</v>
      </c>
      <c r="J4538" s="3" t="str">
        <f>HYPERLINK("https://www.boe.es/gazeta/dias/1833/07/04/pdfs/GMD-1833-81.pdf#page=3","Abrir facsímil")</f>
        <v>Abrir facsímil</v>
      </c>
      <c r="K4538" s="3" t="s">
        <v>24</v>
      </c>
    </row>
    <row r="4539" spans="1:11" ht="42" customHeight="1">
      <c r="A4539" s="2" t="s">
        <v>9724</v>
      </c>
      <c r="B4539" s="2" t="s">
        <v>9724</v>
      </c>
      <c r="C4539" s="2" t="s">
        <v>33</v>
      </c>
      <c r="D4539" s="2" t="s">
        <v>34</v>
      </c>
      <c r="E4539" s="5" t="s">
        <v>739</v>
      </c>
      <c r="F4539" s="3" t="s">
        <v>740</v>
      </c>
      <c r="G4539" s="3" t="s">
        <v>89</v>
      </c>
      <c r="H4539" s="2" t="s">
        <v>22</v>
      </c>
      <c r="I4539" s="2" t="s">
        <v>9725</v>
      </c>
      <c r="J4539" s="3" t="str">
        <f>HYPERLINK("https://www.boe.es/gazeta/dias/1833/07/06/pdfs/GMD-1833-82.pdf#page=3","Abrir facsímil")</f>
        <v>Abrir facsímil</v>
      </c>
      <c r="K4539" s="3" t="s">
        <v>24</v>
      </c>
    </row>
    <row r="4540" spans="1:11" ht="42" customHeight="1">
      <c r="A4540" s="2" t="s">
        <v>9726</v>
      </c>
      <c r="B4540" s="2" t="s">
        <v>9726</v>
      </c>
      <c r="C4540" s="2" t="s">
        <v>49</v>
      </c>
      <c r="D4540" s="2" t="s">
        <v>50</v>
      </c>
      <c r="E4540" s="5" t="s">
        <v>1411</v>
      </c>
      <c r="F4540" s="3" t="s">
        <v>1412</v>
      </c>
      <c r="G4540" s="3" t="s">
        <v>21</v>
      </c>
      <c r="H4540" s="2" t="s">
        <v>22</v>
      </c>
      <c r="I4540" s="2" t="s">
        <v>9727</v>
      </c>
      <c r="J4540" s="3" t="str">
        <f>HYPERLINK("https://www.boe.es/gazeta/dias/1833/03/05/pdfs/GMD-1833-28.pdf#page=4","Abrir facsímil")</f>
        <v>Abrir facsímil</v>
      </c>
      <c r="K4540" s="3" t="s">
        <v>24</v>
      </c>
    </row>
    <row r="4541" spans="1:11" ht="42" customHeight="1">
      <c r="A4541" s="2" t="s">
        <v>9728</v>
      </c>
      <c r="B4541" s="2" t="s">
        <v>9728</v>
      </c>
      <c r="C4541" s="2" t="s">
        <v>33</v>
      </c>
      <c r="D4541" s="2" t="s">
        <v>34</v>
      </c>
      <c r="E4541" s="5" t="s">
        <v>266</v>
      </c>
      <c r="F4541" s="3" t="s">
        <v>267</v>
      </c>
      <c r="G4541" s="3" t="s">
        <v>45</v>
      </c>
      <c r="H4541" s="2" t="s">
        <v>22</v>
      </c>
      <c r="I4541" s="2" t="s">
        <v>9729</v>
      </c>
      <c r="J4541" s="3" t="str">
        <f>HYPERLINK("https://www.boe.es/gazeta/dias/1833/10/05/pdfs/GMD-1833-122.pdf#page=6","Abrir facsímil")</f>
        <v>Abrir facsímil</v>
      </c>
      <c r="K4541" s="3" t="s">
        <v>24</v>
      </c>
    </row>
    <row r="4542" spans="1:11" ht="42" customHeight="1">
      <c r="A4542" s="2" t="s">
        <v>9730</v>
      </c>
      <c r="B4542" s="2" t="s">
        <v>9730</v>
      </c>
      <c r="C4542" s="2" t="s">
        <v>33</v>
      </c>
      <c r="D4542" s="2" t="s">
        <v>34</v>
      </c>
      <c r="E4542" s="5" t="s">
        <v>1017</v>
      </c>
      <c r="F4542" s="3" t="s">
        <v>1018</v>
      </c>
      <c r="G4542" s="3" t="s">
        <v>89</v>
      </c>
      <c r="H4542" s="2" t="s">
        <v>22</v>
      </c>
      <c r="I4542" s="2" t="s">
        <v>9731</v>
      </c>
      <c r="J4542" s="3" t="str">
        <f>HYPERLINK("https://www.boe.es/gazeta/dias/1833/10/08/pdfs/GMD-1833-123.pdf#page=3","Abrir facsímil")</f>
        <v>Abrir facsímil</v>
      </c>
      <c r="K4542" s="3" t="s">
        <v>24</v>
      </c>
    </row>
    <row r="4543" spans="1:11" ht="42" customHeight="1">
      <c r="A4543" s="2" t="s">
        <v>9732</v>
      </c>
      <c r="B4543" s="2" t="s">
        <v>9732</v>
      </c>
      <c r="C4543" s="2" t="s">
        <v>33</v>
      </c>
      <c r="D4543" s="2" t="s">
        <v>34</v>
      </c>
      <c r="E4543" s="5" t="s">
        <v>319</v>
      </c>
      <c r="F4543" s="3" t="s">
        <v>320</v>
      </c>
      <c r="G4543" s="3" t="s">
        <v>37</v>
      </c>
      <c r="H4543" s="2" t="s">
        <v>22</v>
      </c>
      <c r="I4543" s="2" t="s">
        <v>9733</v>
      </c>
      <c r="J4543" s="3" t="str">
        <f>HYPERLINK("https://www.boe.es/gazeta/dias/1833/08/03/pdfs/GMD-1833-94.pdf#page=2","Abrir facsímil")</f>
        <v>Abrir facsímil</v>
      </c>
      <c r="K4543" s="3" t="s">
        <v>24</v>
      </c>
    </row>
    <row r="4544" spans="1:11" ht="42" customHeight="1">
      <c r="A4544" s="2" t="s">
        <v>9732</v>
      </c>
      <c r="B4544" s="2" t="s">
        <v>9732</v>
      </c>
      <c r="C4544" s="2" t="s">
        <v>26</v>
      </c>
      <c r="D4544" s="2" t="s">
        <v>18</v>
      </c>
      <c r="E4544" s="5" t="s">
        <v>165</v>
      </c>
      <c r="F4544" s="3" t="s">
        <v>166</v>
      </c>
      <c r="G4544" s="3" t="s">
        <v>37</v>
      </c>
      <c r="H4544" s="2" t="s">
        <v>22</v>
      </c>
      <c r="I4544" s="2" t="s">
        <v>9734</v>
      </c>
      <c r="J4544" s="3" t="str">
        <f>HYPERLINK("https://www.boe.es/gazeta/dias/1833/08/15/pdfs/GMD-1833-99.pdf#page=2","Abrir facsímil")</f>
        <v>Abrir facsímil</v>
      </c>
      <c r="K4544" s="3" t="s">
        <v>24</v>
      </c>
    </row>
    <row r="4545" spans="1:11" ht="42" customHeight="1">
      <c r="A4545" s="2" t="s">
        <v>9735</v>
      </c>
      <c r="B4545" s="2" t="s">
        <v>9735</v>
      </c>
      <c r="C4545" s="2" t="s">
        <v>26</v>
      </c>
      <c r="D4545" s="2" t="s">
        <v>18</v>
      </c>
      <c r="E4545" s="5" t="s">
        <v>659</v>
      </c>
      <c r="F4545" s="3" t="s">
        <v>660</v>
      </c>
      <c r="G4545" s="3" t="s">
        <v>37</v>
      </c>
      <c r="H4545" s="2" t="s">
        <v>22</v>
      </c>
      <c r="I4545" s="2" t="s">
        <v>9736</v>
      </c>
      <c r="J4545" s="3" t="str">
        <f>HYPERLINK("https://www.boe.es/gazeta/dias/1833/07/09/pdfs/GMD-1833-83.pdf#page=2","Abrir facsímil")</f>
        <v>Abrir facsímil</v>
      </c>
      <c r="K4545" s="3" t="s">
        <v>24</v>
      </c>
    </row>
    <row r="4546" spans="1:11" ht="42" customHeight="1">
      <c r="A4546" s="2" t="s">
        <v>9735</v>
      </c>
      <c r="B4546" s="2" t="s">
        <v>9735</v>
      </c>
      <c r="C4546" s="2" t="s">
        <v>26</v>
      </c>
      <c r="D4546" s="2" t="s">
        <v>18</v>
      </c>
      <c r="E4546" s="5" t="s">
        <v>581</v>
      </c>
      <c r="F4546" s="3" t="s">
        <v>582</v>
      </c>
      <c r="G4546" s="3" t="s">
        <v>37</v>
      </c>
      <c r="H4546" s="2" t="s">
        <v>22</v>
      </c>
      <c r="I4546" s="2" t="s">
        <v>9737</v>
      </c>
      <c r="J4546" s="3" t="str">
        <f>HYPERLINK("https://www.boe.es/gazeta/dias/1833/08/27/pdfs/GMD-1833-104.pdf#page=2","Abrir facsímil")</f>
        <v>Abrir facsímil</v>
      </c>
      <c r="K4546" s="3" t="s">
        <v>24</v>
      </c>
    </row>
    <row r="4547" spans="1:11" ht="42" customHeight="1">
      <c r="A4547" s="2" t="s">
        <v>9738</v>
      </c>
      <c r="B4547" s="2" t="s">
        <v>9738</v>
      </c>
      <c r="C4547" s="2" t="s">
        <v>49</v>
      </c>
      <c r="D4547" s="2" t="s">
        <v>50</v>
      </c>
      <c r="E4547" s="5" t="s">
        <v>2591</v>
      </c>
      <c r="F4547" s="3" t="s">
        <v>2592</v>
      </c>
      <c r="G4547" s="3" t="s">
        <v>37</v>
      </c>
      <c r="H4547" s="2" t="s">
        <v>22</v>
      </c>
      <c r="I4547" s="2" t="s">
        <v>9739</v>
      </c>
      <c r="J4547" s="3" t="str">
        <f>HYPERLINK("https://www.boe.es/gazeta/dias/1833/09/21/pdfs/GMD-1833-115.pdf#page=2","Abrir facsímil")</f>
        <v>Abrir facsímil</v>
      </c>
      <c r="K4547" s="3" t="s">
        <v>24</v>
      </c>
    </row>
    <row r="4548" spans="1:11" ht="42" customHeight="1">
      <c r="A4548" s="2" t="s">
        <v>9740</v>
      </c>
      <c r="B4548" s="2" t="s">
        <v>9740</v>
      </c>
      <c r="C4548" s="2" t="s">
        <v>33</v>
      </c>
      <c r="D4548" s="2" t="s">
        <v>34</v>
      </c>
      <c r="E4548" s="5" t="s">
        <v>27</v>
      </c>
      <c r="F4548" s="3" t="s">
        <v>28</v>
      </c>
      <c r="G4548" s="3" t="s">
        <v>89</v>
      </c>
      <c r="H4548" s="2" t="s">
        <v>22</v>
      </c>
      <c r="I4548" s="2" t="s">
        <v>9741</v>
      </c>
      <c r="J4548" s="3" t="str">
        <f>HYPERLINK("https://www.boe.es/gazeta/dias/1833/03/30/pdfs/GMD-1833-39.pdf#page=3","Abrir facsímil")</f>
        <v>Abrir facsímil</v>
      </c>
      <c r="K4548" s="3" t="s">
        <v>24</v>
      </c>
    </row>
    <row r="4549" spans="1:11" ht="42" customHeight="1">
      <c r="A4549" s="2" t="s">
        <v>9742</v>
      </c>
      <c r="B4549" s="2" t="s">
        <v>9742</v>
      </c>
      <c r="C4549" s="2" t="s">
        <v>33</v>
      </c>
      <c r="D4549" s="2" t="s">
        <v>34</v>
      </c>
      <c r="E4549" s="5" t="s">
        <v>581</v>
      </c>
      <c r="F4549" s="3" t="s">
        <v>582</v>
      </c>
      <c r="G4549" s="3" t="s">
        <v>56</v>
      </c>
      <c r="H4549" s="2" t="s">
        <v>22</v>
      </c>
      <c r="I4549" s="2" t="s">
        <v>9743</v>
      </c>
      <c r="J4549" s="3" t="str">
        <f>HYPERLINK("https://www.boe.es/gazeta/dias/1833/08/27/pdfs/GMD-1833-104.pdf#page=1","Abrir facsímil")</f>
        <v>Abrir facsímil</v>
      </c>
      <c r="K4549" s="3" t="s">
        <v>24</v>
      </c>
    </row>
    <row r="4550" spans="1:11" ht="42" customHeight="1">
      <c r="A4550" s="2" t="s">
        <v>9744</v>
      </c>
      <c r="B4550" s="2" t="s">
        <v>9744</v>
      </c>
      <c r="C4550" s="2" t="s">
        <v>33</v>
      </c>
      <c r="D4550" s="2" t="s">
        <v>34</v>
      </c>
      <c r="E4550" s="5" t="s">
        <v>581</v>
      </c>
      <c r="F4550" s="3" t="s">
        <v>582</v>
      </c>
      <c r="G4550" s="3" t="s">
        <v>56</v>
      </c>
      <c r="H4550" s="2" t="s">
        <v>22</v>
      </c>
      <c r="I4550" s="2" t="s">
        <v>9745</v>
      </c>
      <c r="J4550" s="3" t="str">
        <f>HYPERLINK("https://www.boe.es/gazeta/dias/1833/08/27/pdfs/GMD-1833-104.pdf#page=1","Abrir facsímil")</f>
        <v>Abrir facsímil</v>
      </c>
      <c r="K4550" s="3" t="s">
        <v>24</v>
      </c>
    </row>
    <row r="4551" spans="1:11" ht="42" customHeight="1">
      <c r="A4551" s="2" t="s">
        <v>9746</v>
      </c>
      <c r="B4551" s="2" t="s">
        <v>9746</v>
      </c>
      <c r="C4551" s="2" t="s">
        <v>33</v>
      </c>
      <c r="D4551" s="2" t="s">
        <v>34</v>
      </c>
      <c r="E4551" s="5" t="s">
        <v>27</v>
      </c>
      <c r="F4551" s="3" t="s">
        <v>28</v>
      </c>
      <c r="G4551" s="3" t="s">
        <v>29</v>
      </c>
      <c r="H4551" s="2" t="s">
        <v>22</v>
      </c>
      <c r="I4551" s="2" t="s">
        <v>9747</v>
      </c>
      <c r="J4551" s="3" t="str">
        <f>HYPERLINK("https://www.boe.es/gazeta/dias/1833/03/30/pdfs/GMD-1833-39.pdf#page=2","Abrir facsímil")</f>
        <v>Abrir facsímil</v>
      </c>
      <c r="K4551" s="3" t="s">
        <v>24</v>
      </c>
    </row>
    <row r="4552" spans="1:11" ht="42" customHeight="1">
      <c r="A4552" s="2" t="s">
        <v>9748</v>
      </c>
      <c r="B4552" s="2" t="s">
        <v>9748</v>
      </c>
      <c r="C4552" s="2" t="s">
        <v>122</v>
      </c>
      <c r="D4552" s="2" t="s">
        <v>18</v>
      </c>
      <c r="E4552" s="5" t="s">
        <v>2377</v>
      </c>
      <c r="F4552" s="3" t="s">
        <v>2378</v>
      </c>
      <c r="G4552" s="3" t="s">
        <v>21</v>
      </c>
      <c r="H4552" s="2" t="s">
        <v>22</v>
      </c>
      <c r="I4552" s="2" t="s">
        <v>9749</v>
      </c>
      <c r="J4552" s="3" t="str">
        <f>HYPERLINK("https://www.boe.es/gazeta/dias/1833/07/18/pdfs/GMD-1833-87.pdf#page=4","Abrir facsímil")</f>
        <v>Abrir facsímil</v>
      </c>
      <c r="K4552" s="3" t="s">
        <v>24</v>
      </c>
    </row>
    <row r="4553" spans="1:11" ht="42" customHeight="1">
      <c r="A4553" s="2" t="s">
        <v>9750</v>
      </c>
      <c r="B4553" s="2" t="s">
        <v>9750</v>
      </c>
      <c r="C4553" s="2" t="s">
        <v>49</v>
      </c>
      <c r="D4553" s="2" t="s">
        <v>50</v>
      </c>
      <c r="E4553" s="5" t="s">
        <v>969</v>
      </c>
      <c r="F4553" s="3" t="s">
        <v>970</v>
      </c>
      <c r="G4553" s="3" t="s">
        <v>56</v>
      </c>
      <c r="H4553" s="2" t="s">
        <v>22</v>
      </c>
      <c r="I4553" s="2" t="s">
        <v>9751</v>
      </c>
      <c r="J4553" s="3" t="str">
        <f>HYPERLINK("https://www.boe.es/gazeta/dias/1833/01/12/pdfs/GMD-1833-6.pdf#page=1","Abrir facsímil")</f>
        <v>Abrir facsímil</v>
      </c>
      <c r="K4553" s="3" t="s">
        <v>24</v>
      </c>
    </row>
    <row r="4554" spans="1:11" ht="42" customHeight="1">
      <c r="A4554" s="2" t="s">
        <v>9752</v>
      </c>
      <c r="B4554" s="2" t="s">
        <v>9752</v>
      </c>
      <c r="C4554" s="2" t="s">
        <v>33</v>
      </c>
      <c r="D4554" s="2" t="s">
        <v>34</v>
      </c>
      <c r="E4554" s="5" t="s">
        <v>990</v>
      </c>
      <c r="F4554" s="3" t="s">
        <v>991</v>
      </c>
      <c r="G4554" s="3" t="s">
        <v>37</v>
      </c>
      <c r="H4554" s="2" t="s">
        <v>22</v>
      </c>
      <c r="I4554" s="2" t="s">
        <v>9753</v>
      </c>
      <c r="J4554" s="3" t="str">
        <f>HYPERLINK("https://www.boe.es/gazeta/dias/1833/05/02/pdfs/GMD-1833-54.pdf#page=2","Abrir facsímil")</f>
        <v>Abrir facsímil</v>
      </c>
      <c r="K4554" s="3" t="s">
        <v>24</v>
      </c>
    </row>
    <row r="4555" spans="1:11" ht="42" customHeight="1">
      <c r="A4555" s="2" t="s">
        <v>9754</v>
      </c>
      <c r="B4555" s="2" t="s">
        <v>9754</v>
      </c>
      <c r="C4555" s="2" t="s">
        <v>33</v>
      </c>
      <c r="D4555" s="2" t="s">
        <v>34</v>
      </c>
      <c r="E4555" s="5" t="s">
        <v>2591</v>
      </c>
      <c r="F4555" s="3" t="s">
        <v>2592</v>
      </c>
      <c r="G4555" s="3" t="s">
        <v>37</v>
      </c>
      <c r="H4555" s="2" t="s">
        <v>22</v>
      </c>
      <c r="I4555" s="2" t="s">
        <v>9755</v>
      </c>
      <c r="J4555" s="3" t="str">
        <f>HYPERLINK("https://www.boe.es/gazeta/dias/1833/09/21/pdfs/GMD-1833-115.pdf#page=2","Abrir facsímil")</f>
        <v>Abrir facsímil</v>
      </c>
      <c r="K4555" s="3" t="s">
        <v>24</v>
      </c>
    </row>
    <row r="4556" spans="1:11" ht="42" customHeight="1">
      <c r="A4556" s="2" t="s">
        <v>9756</v>
      </c>
      <c r="B4556" s="2" t="s">
        <v>9756</v>
      </c>
      <c r="C4556" s="2" t="s">
        <v>33</v>
      </c>
      <c r="D4556" s="2" t="s">
        <v>34</v>
      </c>
      <c r="E4556" s="5" t="s">
        <v>466</v>
      </c>
      <c r="F4556" s="3" t="s">
        <v>467</v>
      </c>
      <c r="G4556" s="3" t="s">
        <v>21</v>
      </c>
      <c r="H4556" s="2" t="s">
        <v>22</v>
      </c>
      <c r="I4556" s="2" t="s">
        <v>9757</v>
      </c>
      <c r="J4556" s="3" t="str">
        <f>HYPERLINK("https://www.boe.es/gazeta/dias/1833/10/22/pdfs/GMD-1833-130.pdf#page=4","Abrir facsímil")</f>
        <v>Abrir facsímil</v>
      </c>
      <c r="K4556" s="3" t="s">
        <v>24</v>
      </c>
    </row>
    <row r="4557" spans="1:11" ht="42" customHeight="1">
      <c r="A4557" s="2" t="s">
        <v>9758</v>
      </c>
      <c r="B4557" s="2" t="s">
        <v>9759</v>
      </c>
      <c r="C4557" s="2" t="s">
        <v>49</v>
      </c>
      <c r="D4557" s="2" t="s">
        <v>50</v>
      </c>
      <c r="E4557" s="5" t="s">
        <v>1087</v>
      </c>
      <c r="F4557" s="3" t="s">
        <v>1088</v>
      </c>
      <c r="G4557" s="3" t="s">
        <v>89</v>
      </c>
      <c r="H4557" s="2" t="s">
        <v>22</v>
      </c>
      <c r="I4557" s="2" t="s">
        <v>9760</v>
      </c>
      <c r="J4557" s="3" t="str">
        <f>HYPERLINK("https://www.boe.es/gazeta/dias/1833/01/24/pdfs/GMD-1833-11.pdf#page=3","Abrir facsímil")</f>
        <v>Abrir facsímil</v>
      </c>
      <c r="K4557" s="3" t="s">
        <v>24</v>
      </c>
    </row>
    <row r="4558" spans="1:11" ht="42" customHeight="1">
      <c r="A4558" s="2" t="s">
        <v>9761</v>
      </c>
      <c r="B4558" s="2" t="s">
        <v>9761</v>
      </c>
      <c r="C4558" s="2" t="s">
        <v>17</v>
      </c>
      <c r="D4558" s="2" t="s">
        <v>18</v>
      </c>
      <c r="E4558" s="5" t="s">
        <v>436</v>
      </c>
      <c r="F4558" s="3" t="s">
        <v>437</v>
      </c>
      <c r="G4558" s="3" t="s">
        <v>37</v>
      </c>
      <c r="H4558" s="2" t="s">
        <v>22</v>
      </c>
      <c r="I4558" s="2" t="s">
        <v>9762</v>
      </c>
      <c r="J4558" s="3" t="str">
        <f>HYPERLINK("https://www.boe.es/gazeta/dias/1833/03/23/pdfs/GMD-1833-36.pdf#page=2","Abrir facsímil")</f>
        <v>Abrir facsímil</v>
      </c>
      <c r="K4558" s="3" t="s">
        <v>24</v>
      </c>
    </row>
    <row r="4559" spans="1:11" ht="42" customHeight="1">
      <c r="A4559" s="2" t="s">
        <v>9763</v>
      </c>
      <c r="B4559" s="2" t="s">
        <v>9763</v>
      </c>
      <c r="C4559" s="2" t="s">
        <v>49</v>
      </c>
      <c r="D4559" s="2" t="s">
        <v>50</v>
      </c>
      <c r="E4559" s="5" t="s">
        <v>531</v>
      </c>
      <c r="F4559" s="3" t="s">
        <v>532</v>
      </c>
      <c r="G4559" s="3" t="s">
        <v>21</v>
      </c>
      <c r="H4559" s="2" t="s">
        <v>22</v>
      </c>
      <c r="I4559" s="2" t="s">
        <v>9764</v>
      </c>
      <c r="J4559" s="3" t="str">
        <f>HYPERLINK("https://www.boe.es/gazeta/dias/1833/05/09/pdfs/GMD-1833-57.pdf#page=4","Abrir facsímil")</f>
        <v>Abrir facsímil</v>
      </c>
      <c r="K4559" s="3" t="s">
        <v>24</v>
      </c>
    </row>
    <row r="4560" spans="1:11" ht="42" customHeight="1">
      <c r="A4560" s="2" t="s">
        <v>9765</v>
      </c>
      <c r="B4560" s="2" t="s">
        <v>9766</v>
      </c>
      <c r="C4560" s="2" t="s">
        <v>297</v>
      </c>
      <c r="D4560" s="2" t="s">
        <v>18</v>
      </c>
      <c r="E4560" s="5" t="s">
        <v>364</v>
      </c>
      <c r="F4560" s="3" t="s">
        <v>365</v>
      </c>
      <c r="G4560" s="3" t="s">
        <v>45</v>
      </c>
      <c r="H4560" s="2" t="s">
        <v>22</v>
      </c>
      <c r="I4560" s="2" t="s">
        <v>9767</v>
      </c>
      <c r="J4560" s="3" t="str">
        <f>HYPERLINK("https://www.boe.es/gazeta/dias/1833/11/07/pdfs/GMD-1833-139.pdf#page=6","Abrir facsímil")</f>
        <v>Abrir facsímil</v>
      </c>
      <c r="K4560" s="3" t="s">
        <v>24</v>
      </c>
    </row>
    <row r="4561" spans="1:11" ht="42" customHeight="1">
      <c r="A4561" s="2" t="s">
        <v>9768</v>
      </c>
      <c r="B4561" s="2" t="s">
        <v>9769</v>
      </c>
      <c r="C4561" s="2" t="s">
        <v>33</v>
      </c>
      <c r="D4561" s="2" t="s">
        <v>191</v>
      </c>
      <c r="E4561" s="5" t="s">
        <v>426</v>
      </c>
      <c r="F4561" s="3" t="s">
        <v>427</v>
      </c>
      <c r="G4561" s="3" t="s">
        <v>56</v>
      </c>
      <c r="H4561" s="2" t="s">
        <v>22</v>
      </c>
      <c r="I4561" s="2" t="s">
        <v>9770</v>
      </c>
      <c r="J4561" s="3" t="str">
        <f>HYPERLINK("https://www.boe.es/gazeta/dias/1833/10/31/pdfs/GMD-1833-136E.pdf#page=1","Abrir facsímil")</f>
        <v>Abrir facsímil</v>
      </c>
      <c r="K4561" s="3" t="s">
        <v>24</v>
      </c>
    </row>
    <row r="4562" spans="1:11" ht="42" customHeight="1">
      <c r="A4562" s="2" t="s">
        <v>9771</v>
      </c>
      <c r="B4562" s="2" t="s">
        <v>9772</v>
      </c>
      <c r="C4562" s="2" t="s">
        <v>297</v>
      </c>
      <c r="D4562" s="2" t="s">
        <v>18</v>
      </c>
      <c r="E4562" s="5" t="s">
        <v>259</v>
      </c>
      <c r="F4562" s="3" t="s">
        <v>260</v>
      </c>
      <c r="G4562" s="3" t="s">
        <v>21</v>
      </c>
      <c r="H4562" s="2" t="s">
        <v>22</v>
      </c>
      <c r="I4562" s="2" t="s">
        <v>9773</v>
      </c>
      <c r="J4562" s="3" t="str">
        <f>HYPERLINK("https://www.boe.es/gazeta/dias/1833/02/26/pdfs/GMD-1833-25.pdf#page=4","Abrir facsímil")</f>
        <v>Abrir facsímil</v>
      </c>
      <c r="K4562" s="3" t="s">
        <v>24</v>
      </c>
    </row>
    <row r="4563" spans="1:11" ht="42" customHeight="1">
      <c r="A4563" s="2" t="s">
        <v>9774</v>
      </c>
      <c r="B4563" s="2" t="s">
        <v>9775</v>
      </c>
      <c r="C4563" s="2" t="s">
        <v>33</v>
      </c>
      <c r="D4563" s="2" t="s">
        <v>34</v>
      </c>
      <c r="E4563" s="5" t="s">
        <v>150</v>
      </c>
      <c r="F4563" s="3" t="s">
        <v>151</v>
      </c>
      <c r="G4563" s="3" t="s">
        <v>89</v>
      </c>
      <c r="H4563" s="2" t="s">
        <v>22</v>
      </c>
      <c r="I4563" s="2" t="s">
        <v>9776</v>
      </c>
      <c r="J4563" s="3" t="str">
        <f>HYPERLINK("https://www.boe.es/gazeta/dias/1833/10/24/pdfs/GMD-1833-131.pdf#page=3","Abrir facsímil")</f>
        <v>Abrir facsímil</v>
      </c>
      <c r="K4563" s="3" t="s">
        <v>24</v>
      </c>
    </row>
    <row r="4564" spans="1:11" ht="42" customHeight="1">
      <c r="A4564" s="2" t="s">
        <v>9777</v>
      </c>
      <c r="B4564" s="2" t="s">
        <v>9778</v>
      </c>
      <c r="C4564" s="2" t="s">
        <v>33</v>
      </c>
      <c r="D4564" s="2" t="s">
        <v>191</v>
      </c>
      <c r="E4564" s="5" t="s">
        <v>192</v>
      </c>
      <c r="F4564" s="3" t="s">
        <v>193</v>
      </c>
      <c r="G4564" s="3" t="s">
        <v>56</v>
      </c>
      <c r="H4564" s="2" t="s">
        <v>22</v>
      </c>
      <c r="I4564" s="2" t="s">
        <v>9779</v>
      </c>
      <c r="J4564" s="3" t="str">
        <f>HYPERLINK("https://www.boe.es/gazeta/dias/1833/12/14/pdfs/GMD-1833-160E.pdf#page=1","Abrir facsímil")</f>
        <v>Abrir facsímil</v>
      </c>
      <c r="K4564" s="3" t="s">
        <v>24</v>
      </c>
    </row>
    <row r="4565" spans="1:11" ht="42" customHeight="1">
      <c r="A4565" s="2" t="s">
        <v>9780</v>
      </c>
      <c r="B4565" s="2" t="s">
        <v>9781</v>
      </c>
      <c r="C4565" s="2" t="s">
        <v>131</v>
      </c>
      <c r="D4565" s="2" t="s">
        <v>18</v>
      </c>
      <c r="E4565" s="5" t="s">
        <v>566</v>
      </c>
      <c r="F4565" s="3" t="s">
        <v>567</v>
      </c>
      <c r="G4565" s="3" t="s">
        <v>21</v>
      </c>
      <c r="H4565" s="2" t="s">
        <v>22</v>
      </c>
      <c r="I4565" s="2" t="s">
        <v>9782</v>
      </c>
      <c r="J4565" s="3" t="str">
        <f>HYPERLINK("https://www.boe.es/gazeta/dias/1833/07/30/pdfs/GMD-1833-92.pdf#page=4","Abrir facsímil")</f>
        <v>Abrir facsímil</v>
      </c>
      <c r="K4565" s="3" t="s">
        <v>24</v>
      </c>
    </row>
    <row r="4566" spans="1:11" ht="42" customHeight="1">
      <c r="A4566" s="2" t="s">
        <v>9783</v>
      </c>
      <c r="B4566" s="2" t="s">
        <v>9784</v>
      </c>
      <c r="C4566" s="2" t="s">
        <v>33</v>
      </c>
      <c r="D4566" s="2" t="s">
        <v>34</v>
      </c>
      <c r="E4566" s="5" t="s">
        <v>470</v>
      </c>
      <c r="F4566" s="3" t="s">
        <v>471</v>
      </c>
      <c r="G4566" s="3" t="s">
        <v>45</v>
      </c>
      <c r="H4566" s="2" t="s">
        <v>22</v>
      </c>
      <c r="I4566" s="2" t="s">
        <v>9785</v>
      </c>
      <c r="J4566" s="3" t="str">
        <f>HYPERLINK("https://www.boe.es/gazeta/dias/1833/12/28/pdfs/GMD-1833-166.pdf#page=6","Abrir facsímil")</f>
        <v>Abrir facsímil</v>
      </c>
      <c r="K4566" s="3" t="s">
        <v>24</v>
      </c>
    </row>
    <row r="4567" spans="1:11" ht="42" customHeight="1">
      <c r="A4567" s="2" t="s">
        <v>9786</v>
      </c>
      <c r="B4567" s="2" t="s">
        <v>9787</v>
      </c>
      <c r="C4567" s="2" t="s">
        <v>33</v>
      </c>
      <c r="D4567" s="2" t="s">
        <v>34</v>
      </c>
      <c r="E4567" s="5" t="s">
        <v>1411</v>
      </c>
      <c r="F4567" s="3" t="s">
        <v>1412</v>
      </c>
      <c r="G4567" s="3" t="s">
        <v>21</v>
      </c>
      <c r="H4567" s="2" t="s">
        <v>22</v>
      </c>
      <c r="I4567" s="2" t="s">
        <v>9788</v>
      </c>
      <c r="J4567" s="3" t="str">
        <f>HYPERLINK("https://www.boe.es/gazeta/dias/1833/03/05/pdfs/GMD-1833-28.pdf#page=4","Abrir facsímil")</f>
        <v>Abrir facsímil</v>
      </c>
      <c r="K4567" s="3" t="s">
        <v>24</v>
      </c>
    </row>
    <row r="4568" spans="1:11" ht="42" customHeight="1">
      <c r="A4568" s="2" t="s">
        <v>9789</v>
      </c>
      <c r="B4568" s="2" t="s">
        <v>9790</v>
      </c>
      <c r="C4568" s="2" t="s">
        <v>17</v>
      </c>
      <c r="D4568" s="2" t="s">
        <v>18</v>
      </c>
      <c r="E4568" s="5" t="s">
        <v>1355</v>
      </c>
      <c r="F4568" s="3" t="s">
        <v>1356</v>
      </c>
      <c r="G4568" s="3" t="s">
        <v>37</v>
      </c>
      <c r="H4568" s="2" t="s">
        <v>22</v>
      </c>
      <c r="I4568" s="2" t="s">
        <v>9791</v>
      </c>
      <c r="J4568" s="3" t="str">
        <f>HYPERLINK("https://www.boe.es/gazeta/dias/1833/01/22/pdfs/GMD-1833-10.pdf#page=2","Abrir facsímil")</f>
        <v>Abrir facsímil</v>
      </c>
      <c r="K4568" s="3" t="s">
        <v>24</v>
      </c>
    </row>
    <row r="4569" spans="1:11" ht="42" customHeight="1">
      <c r="A4569" s="2" t="s">
        <v>9792</v>
      </c>
      <c r="B4569" s="2" t="s">
        <v>9792</v>
      </c>
      <c r="C4569" s="2" t="s">
        <v>33</v>
      </c>
      <c r="D4569" s="2" t="s">
        <v>34</v>
      </c>
      <c r="E4569" s="5" t="s">
        <v>623</v>
      </c>
      <c r="F4569" s="3" t="s">
        <v>624</v>
      </c>
      <c r="G4569" s="3" t="s">
        <v>127</v>
      </c>
      <c r="H4569" s="2" t="s">
        <v>22</v>
      </c>
      <c r="I4569" s="2" t="s">
        <v>9793</v>
      </c>
      <c r="J4569" s="3" t="str">
        <f>HYPERLINK("https://www.boe.es/gazeta/dias/1833/09/17/pdfs/GMD-1833-113.pdf#page=5","Abrir facsímil")</f>
        <v>Abrir facsímil</v>
      </c>
      <c r="K4569" s="3" t="s">
        <v>24</v>
      </c>
    </row>
    <row r="4570" spans="1:11" ht="42" customHeight="1">
      <c r="A4570" s="2" t="s">
        <v>9794</v>
      </c>
      <c r="B4570" s="2" t="s">
        <v>9794</v>
      </c>
      <c r="C4570" s="2" t="s">
        <v>33</v>
      </c>
      <c r="D4570" s="2" t="s">
        <v>34</v>
      </c>
      <c r="E4570" s="5" t="s">
        <v>573</v>
      </c>
      <c r="F4570" s="3" t="s">
        <v>574</v>
      </c>
      <c r="G4570" s="3" t="s">
        <v>89</v>
      </c>
      <c r="H4570" s="2" t="s">
        <v>22</v>
      </c>
      <c r="I4570" s="2" t="s">
        <v>9795</v>
      </c>
      <c r="J4570" s="3" t="str">
        <f>HYPERLINK("https://www.boe.es/gazeta/dias/1833/08/10/pdfs/GMD-1833-97.pdf#page=3","Abrir facsímil")</f>
        <v>Abrir facsímil</v>
      </c>
      <c r="K4570" s="3" t="s">
        <v>24</v>
      </c>
    </row>
    <row r="4571" spans="1:11" ht="42" customHeight="1">
      <c r="A4571" s="2" t="s">
        <v>9796</v>
      </c>
      <c r="B4571" s="2" t="s">
        <v>9797</v>
      </c>
      <c r="C4571" s="2" t="s">
        <v>33</v>
      </c>
      <c r="D4571" s="2" t="s">
        <v>34</v>
      </c>
      <c r="E4571" s="5" t="s">
        <v>841</v>
      </c>
      <c r="F4571" s="3" t="s">
        <v>842</v>
      </c>
      <c r="G4571" s="3" t="s">
        <v>21</v>
      </c>
      <c r="H4571" s="2" t="s">
        <v>38</v>
      </c>
      <c r="I4571" s="2" t="s">
        <v>9798</v>
      </c>
      <c r="J4571" s="3" t="str">
        <f>HYPERLINK("https://www.boe.es/gazeta/dias/1833/11/02/pdfs/GMD-1833-137.pdf#page=4","Abrir facsímil")</f>
        <v>Abrir facsímil</v>
      </c>
      <c r="K4571" s="3" t="s">
        <v>40</v>
      </c>
    </row>
    <row r="4572" spans="1:11" ht="42" customHeight="1">
      <c r="A4572" s="2" t="s">
        <v>9799</v>
      </c>
      <c r="B4572" s="2" t="s">
        <v>9799</v>
      </c>
      <c r="C4572" s="2" t="s">
        <v>26</v>
      </c>
      <c r="D4572" s="2" t="s">
        <v>18</v>
      </c>
      <c r="E4572" s="5" t="s">
        <v>573</v>
      </c>
      <c r="F4572" s="3" t="s">
        <v>574</v>
      </c>
      <c r="G4572" s="3" t="s">
        <v>56</v>
      </c>
      <c r="H4572" s="2" t="s">
        <v>22</v>
      </c>
      <c r="I4572" s="2" t="s">
        <v>9800</v>
      </c>
      <c r="J4572" s="3" t="str">
        <f>HYPERLINK("https://www.boe.es/gazeta/dias/1833/08/10/pdfs/GMD-1833-97.pdf#page=1","Abrir facsímil")</f>
        <v>Abrir facsímil</v>
      </c>
      <c r="K4572" s="3" t="s">
        <v>24</v>
      </c>
    </row>
    <row r="4573" spans="1:11" ht="42" customHeight="1">
      <c r="A4573" s="2" t="s">
        <v>9801</v>
      </c>
      <c r="B4573" s="2" t="s">
        <v>9802</v>
      </c>
      <c r="C4573" s="2" t="s">
        <v>26</v>
      </c>
      <c r="D4573" s="2" t="s">
        <v>18</v>
      </c>
      <c r="E4573" s="5" t="s">
        <v>159</v>
      </c>
      <c r="F4573" s="3" t="s">
        <v>160</v>
      </c>
      <c r="G4573" s="3" t="s">
        <v>175</v>
      </c>
      <c r="H4573" s="2" t="s">
        <v>22</v>
      </c>
      <c r="I4573" s="2" t="s">
        <v>9803</v>
      </c>
      <c r="J4573" s="3" t="str">
        <f>HYPERLINK("https://www.boe.es/gazeta/dias/1833/09/24/pdfs/GMD-1833-116.pdf#page=7","Abrir facsímil")</f>
        <v>Abrir facsímil</v>
      </c>
      <c r="K4573" s="3" t="s">
        <v>24</v>
      </c>
    </row>
    <row r="4574" spans="1:11" ht="42" customHeight="1">
      <c r="A4574" s="2" t="s">
        <v>9804</v>
      </c>
      <c r="B4574" s="2" t="s">
        <v>9805</v>
      </c>
      <c r="C4574" s="2" t="s">
        <v>33</v>
      </c>
      <c r="D4574" s="2" t="s">
        <v>34</v>
      </c>
      <c r="E4574" s="5" t="s">
        <v>421</v>
      </c>
      <c r="F4574" s="3" t="s">
        <v>422</v>
      </c>
      <c r="G4574" s="3" t="s">
        <v>127</v>
      </c>
      <c r="H4574" s="2" t="s">
        <v>22</v>
      </c>
      <c r="I4574" s="2" t="s">
        <v>9806</v>
      </c>
      <c r="J4574" s="3" t="str">
        <f>HYPERLINK("https://www.boe.es/gazeta/dias/1833/12/05/pdfs/GMD-1833-155.pdf#page=5","Abrir facsímil")</f>
        <v>Abrir facsímil</v>
      </c>
      <c r="K4574" s="3" t="s">
        <v>24</v>
      </c>
    </row>
    <row r="4575" spans="1:11" ht="42" customHeight="1">
      <c r="A4575" s="2" t="s">
        <v>9807</v>
      </c>
      <c r="B4575" s="2" t="s">
        <v>9808</v>
      </c>
      <c r="C4575" s="2" t="s">
        <v>33</v>
      </c>
      <c r="D4575" s="2" t="s">
        <v>34</v>
      </c>
      <c r="E4575" s="5" t="s">
        <v>233</v>
      </c>
      <c r="F4575" s="3" t="s">
        <v>234</v>
      </c>
      <c r="G4575" s="3" t="s">
        <v>56</v>
      </c>
      <c r="H4575" s="2" t="s">
        <v>22</v>
      </c>
      <c r="I4575" s="2" t="s">
        <v>9809</v>
      </c>
      <c r="J4575" s="3" t="str">
        <f>HYPERLINK("https://www.boe.es/gazeta/dias/1833/11/21/pdfs/GMD-1833-146.pdf#page=1","Abrir facsímil")</f>
        <v>Abrir facsímil</v>
      </c>
      <c r="K4575" s="3" t="s">
        <v>24</v>
      </c>
    </row>
    <row r="4576" spans="1:11" ht="42" customHeight="1">
      <c r="A4576" s="2" t="s">
        <v>9810</v>
      </c>
      <c r="B4576" s="2" t="s">
        <v>9811</v>
      </c>
      <c r="C4576" s="2" t="s">
        <v>131</v>
      </c>
      <c r="D4576" s="2" t="s">
        <v>18</v>
      </c>
      <c r="E4576" s="5" t="s">
        <v>713</v>
      </c>
      <c r="F4576" s="3" t="s">
        <v>714</v>
      </c>
      <c r="G4576" s="3" t="s">
        <v>21</v>
      </c>
      <c r="H4576" s="2" t="s">
        <v>38</v>
      </c>
      <c r="I4576" s="2" t="s">
        <v>9812</v>
      </c>
      <c r="J4576" s="3" t="str">
        <f>HYPERLINK("https://www.boe.es/gazeta/dias/1833/04/25/pdfs/GMD-1833-51.pdf#page=4","Abrir facsímil")</f>
        <v>Abrir facsímil</v>
      </c>
      <c r="K4576" s="3" t="s">
        <v>40</v>
      </c>
    </row>
    <row r="4577" spans="1:11" ht="42" customHeight="1">
      <c r="A4577" s="2" t="s">
        <v>9813</v>
      </c>
      <c r="B4577" s="2" t="s">
        <v>9814</v>
      </c>
      <c r="C4577" s="2" t="s">
        <v>33</v>
      </c>
      <c r="D4577" s="2" t="s">
        <v>34</v>
      </c>
      <c r="E4577" s="5" t="s">
        <v>647</v>
      </c>
      <c r="F4577" s="3" t="s">
        <v>648</v>
      </c>
      <c r="G4577" s="3" t="s">
        <v>56</v>
      </c>
      <c r="H4577" s="2" t="s">
        <v>22</v>
      </c>
      <c r="I4577" s="2" t="s">
        <v>9815</v>
      </c>
      <c r="J4577" s="3" t="str">
        <f>HYPERLINK("https://www.boe.es/gazeta/dias/1833/03/26/pdfs/GMD-1833-37.pdf#page=1","Abrir facsímil")</f>
        <v>Abrir facsímil</v>
      </c>
      <c r="K4577" s="3" t="s">
        <v>24</v>
      </c>
    </row>
    <row r="4578" spans="1:11" ht="42" customHeight="1">
      <c r="A4578" s="2" t="s">
        <v>9816</v>
      </c>
      <c r="B4578" s="2" t="s">
        <v>9817</v>
      </c>
      <c r="C4578" s="2" t="s">
        <v>49</v>
      </c>
      <c r="D4578" s="2" t="s">
        <v>50</v>
      </c>
      <c r="E4578" s="5" t="s">
        <v>566</v>
      </c>
      <c r="F4578" s="3" t="s">
        <v>567</v>
      </c>
      <c r="G4578" s="3" t="s">
        <v>21</v>
      </c>
      <c r="H4578" s="2" t="s">
        <v>22</v>
      </c>
      <c r="I4578" s="2" t="s">
        <v>9818</v>
      </c>
      <c r="J4578" s="3" t="str">
        <f>HYPERLINK("https://www.boe.es/gazeta/dias/1833/07/30/pdfs/GMD-1833-92.pdf#page=4","Abrir facsímil")</f>
        <v>Abrir facsímil</v>
      </c>
      <c r="K4578" s="3" t="s">
        <v>24</v>
      </c>
    </row>
    <row r="4579" spans="1:11" ht="42" customHeight="1">
      <c r="A4579" s="2" t="s">
        <v>9819</v>
      </c>
      <c r="B4579" s="2" t="s">
        <v>9819</v>
      </c>
      <c r="C4579" s="2" t="s">
        <v>33</v>
      </c>
      <c r="D4579" s="2" t="s">
        <v>34</v>
      </c>
      <c r="E4579" s="5" t="s">
        <v>485</v>
      </c>
      <c r="F4579" s="3" t="s">
        <v>486</v>
      </c>
      <c r="G4579" s="3" t="s">
        <v>487</v>
      </c>
      <c r="H4579" s="2" t="s">
        <v>22</v>
      </c>
      <c r="I4579" s="2" t="s">
        <v>9820</v>
      </c>
      <c r="J4579" s="3" t="str">
        <f>HYPERLINK("https://www.boe.es/gazeta/dias/1833/12/19/pdfs/GMD-1833-162.pdf#page=3","Abrir facsímil")</f>
        <v>Abrir facsímil</v>
      </c>
      <c r="K4579" s="3" t="s">
        <v>24</v>
      </c>
    </row>
    <row r="4580" spans="1:11" ht="42" customHeight="1">
      <c r="A4580" s="2" t="s">
        <v>9821</v>
      </c>
      <c r="B4580" s="2" t="s">
        <v>9822</v>
      </c>
      <c r="C4580" s="2" t="s">
        <v>49</v>
      </c>
      <c r="D4580" s="2" t="s">
        <v>50</v>
      </c>
      <c r="E4580" s="5" t="s">
        <v>208</v>
      </c>
      <c r="F4580" s="3" t="s">
        <v>209</v>
      </c>
      <c r="G4580" s="3" t="s">
        <v>37</v>
      </c>
      <c r="H4580" s="2" t="s">
        <v>22</v>
      </c>
      <c r="I4580" s="2" t="s">
        <v>9823</v>
      </c>
      <c r="J4580" s="3" t="str">
        <f>HYPERLINK("https://www.boe.es/gazeta/dias/1833/01/01/pdfs/GMD-1833-1.pdf#page=2","Abrir facsímil")</f>
        <v>Abrir facsímil</v>
      </c>
      <c r="K4580" s="3" t="s">
        <v>24</v>
      </c>
    </row>
    <row r="4581" spans="1:11" ht="42" customHeight="1">
      <c r="A4581" s="2" t="s">
        <v>9821</v>
      </c>
      <c r="B4581" s="2" t="s">
        <v>9822</v>
      </c>
      <c r="C4581" s="2" t="s">
        <v>33</v>
      </c>
      <c r="D4581" s="2" t="s">
        <v>34</v>
      </c>
      <c r="E4581" s="5" t="s">
        <v>159</v>
      </c>
      <c r="F4581" s="3" t="s">
        <v>160</v>
      </c>
      <c r="G4581" s="3" t="s">
        <v>175</v>
      </c>
      <c r="H4581" s="2" t="s">
        <v>22</v>
      </c>
      <c r="I4581" s="2" t="s">
        <v>9824</v>
      </c>
      <c r="J4581" s="3" t="str">
        <f>HYPERLINK("https://www.boe.es/gazeta/dias/1833/09/24/pdfs/GMD-1833-116.pdf#page=7","Abrir facsímil")</f>
        <v>Abrir facsímil</v>
      </c>
      <c r="K4581" s="3" t="s">
        <v>24</v>
      </c>
    </row>
    <row r="4582" spans="1:11" ht="42" customHeight="1">
      <c r="A4582" s="2" t="s">
        <v>9825</v>
      </c>
      <c r="B4582" s="2" t="s">
        <v>9826</v>
      </c>
      <c r="C4582" s="2" t="s">
        <v>26</v>
      </c>
      <c r="D4582" s="2" t="s">
        <v>18</v>
      </c>
      <c r="E4582" s="5" t="s">
        <v>1360</v>
      </c>
      <c r="F4582" s="3" t="s">
        <v>1361</v>
      </c>
      <c r="G4582" s="3" t="s">
        <v>21</v>
      </c>
      <c r="H4582" s="2" t="s">
        <v>22</v>
      </c>
      <c r="I4582" s="2" t="s">
        <v>9827</v>
      </c>
      <c r="J4582" s="3" t="str">
        <f>HYPERLINK("https://www.boe.es/gazeta/dias/1833/08/24/pdfs/GMD-1833-103.pdf#page=4","Abrir facsímil")</f>
        <v>Abrir facsímil</v>
      </c>
      <c r="K4582" s="3" t="s">
        <v>24</v>
      </c>
    </row>
    <row r="4583" spans="1:11" ht="42" customHeight="1">
      <c r="A4583" s="2" t="s">
        <v>9828</v>
      </c>
      <c r="B4583" s="2" t="s">
        <v>9829</v>
      </c>
      <c r="C4583" s="2" t="s">
        <v>33</v>
      </c>
      <c r="D4583" s="2" t="s">
        <v>34</v>
      </c>
      <c r="E4583" s="5" t="s">
        <v>266</v>
      </c>
      <c r="F4583" s="3" t="s">
        <v>267</v>
      </c>
      <c r="G4583" s="3" t="s">
        <v>268</v>
      </c>
      <c r="H4583" s="2" t="s">
        <v>22</v>
      </c>
      <c r="I4583" s="2" t="s">
        <v>9830</v>
      </c>
      <c r="J4583" s="3" t="str">
        <f>HYPERLINK("https://www.boe.es/gazeta/dias/1833/10/05/pdfs/GMD-1833-122.pdf#page=3","Abrir facsímil")</f>
        <v>Abrir facsímil</v>
      </c>
      <c r="K4583" s="3" t="s">
        <v>24</v>
      </c>
    </row>
    <row r="4584" spans="1:11" ht="42" customHeight="1">
      <c r="A4584" s="2" t="s">
        <v>9831</v>
      </c>
      <c r="B4584" s="2" t="s">
        <v>9832</v>
      </c>
      <c r="C4584" s="2" t="s">
        <v>49</v>
      </c>
      <c r="D4584" s="2" t="s">
        <v>50</v>
      </c>
      <c r="E4584" s="5" t="s">
        <v>1138</v>
      </c>
      <c r="F4584" s="3" t="s">
        <v>1139</v>
      </c>
      <c r="G4584" s="3" t="s">
        <v>664</v>
      </c>
      <c r="H4584" s="2" t="s">
        <v>22</v>
      </c>
      <c r="I4584" s="2" t="s">
        <v>9833</v>
      </c>
      <c r="J4584" s="3" t="str">
        <f>HYPERLINK("https://www.boe.es/gazeta/dias/1833/10/26/pdfs/GMD-1833-132.pdf#page=8","Abrir facsímil")</f>
        <v>Abrir facsímil</v>
      </c>
      <c r="K4584" s="3" t="s">
        <v>24</v>
      </c>
    </row>
    <row r="4585" spans="1:11" ht="42" customHeight="1">
      <c r="A4585" s="2" t="s">
        <v>9834</v>
      </c>
      <c r="B4585" s="2" t="s">
        <v>9835</v>
      </c>
      <c r="C4585" s="2" t="s">
        <v>33</v>
      </c>
      <c r="D4585" s="2" t="s">
        <v>34</v>
      </c>
      <c r="E4585" s="5" t="s">
        <v>443</v>
      </c>
      <c r="F4585" s="3" t="s">
        <v>444</v>
      </c>
      <c r="G4585" s="3" t="s">
        <v>56</v>
      </c>
      <c r="H4585" s="2" t="s">
        <v>22</v>
      </c>
      <c r="I4585" s="2" t="s">
        <v>9836</v>
      </c>
      <c r="J4585" s="3" t="str">
        <f>HYPERLINK("https://www.boe.es/gazeta/dias/1833/07/25/pdfs/GMD-1833-90.pdf#page=1","Abrir facsímil")</f>
        <v>Abrir facsímil</v>
      </c>
      <c r="K4585" s="3" t="s">
        <v>24</v>
      </c>
    </row>
    <row r="4586" spans="1:11" ht="42" customHeight="1">
      <c r="A4586" s="2" t="s">
        <v>9837</v>
      </c>
      <c r="B4586" s="2" t="s">
        <v>9837</v>
      </c>
      <c r="C4586" s="2" t="s">
        <v>33</v>
      </c>
      <c r="D4586" s="2" t="s">
        <v>34</v>
      </c>
      <c r="E4586" s="5" t="s">
        <v>404</v>
      </c>
      <c r="F4586" s="3" t="s">
        <v>405</v>
      </c>
      <c r="G4586" s="3" t="s">
        <v>1564</v>
      </c>
      <c r="H4586" s="2" t="s">
        <v>22</v>
      </c>
      <c r="I4586" s="2" t="s">
        <v>9838</v>
      </c>
      <c r="J4586" s="3" t="str">
        <f>HYPERLINK("https://www.boe.es/gazeta/dias/1833/03/16/pdfs/GMD-1833-33.pdf#page=2","Abrir facsímil")</f>
        <v>Abrir facsímil</v>
      </c>
      <c r="K4586" s="3" t="s">
        <v>24</v>
      </c>
    </row>
    <row r="4587" spans="1:11" ht="42" customHeight="1">
      <c r="A4587" s="2" t="s">
        <v>9837</v>
      </c>
      <c r="B4587" s="2" t="s">
        <v>9837</v>
      </c>
      <c r="C4587" s="2" t="s">
        <v>33</v>
      </c>
      <c r="D4587" s="2" t="s">
        <v>34</v>
      </c>
      <c r="E4587" s="5" t="s">
        <v>573</v>
      </c>
      <c r="F4587" s="3" t="s">
        <v>574</v>
      </c>
      <c r="G4587" s="3" t="s">
        <v>56</v>
      </c>
      <c r="H4587" s="2" t="s">
        <v>22</v>
      </c>
      <c r="I4587" s="2" t="s">
        <v>9839</v>
      </c>
      <c r="J4587" s="3" t="str">
        <f>HYPERLINK("https://www.boe.es/gazeta/dias/1833/08/10/pdfs/GMD-1833-97.pdf#page=1","Abrir facsímil")</f>
        <v>Abrir facsímil</v>
      </c>
      <c r="K4587" s="3" t="s">
        <v>24</v>
      </c>
    </row>
    <row r="4588" spans="1:11" ht="42" customHeight="1">
      <c r="A4588" s="2" t="s">
        <v>9840</v>
      </c>
      <c r="B4588" s="2" t="s">
        <v>9841</v>
      </c>
      <c r="C4588" s="2" t="s">
        <v>122</v>
      </c>
      <c r="D4588" s="2" t="s">
        <v>18</v>
      </c>
      <c r="E4588" s="5" t="s">
        <v>1083</v>
      </c>
      <c r="F4588" s="3" t="s">
        <v>1084</v>
      </c>
      <c r="G4588" s="3" t="s">
        <v>21</v>
      </c>
      <c r="H4588" s="2" t="s">
        <v>38</v>
      </c>
      <c r="I4588" s="2" t="s">
        <v>9842</v>
      </c>
      <c r="J4588" s="3" t="str">
        <f>HYPERLINK("https://www.boe.es/gazeta/dias/1833/07/11/pdfs/GMD-1833-84.pdf#page=4","Abrir facsímil")</f>
        <v>Abrir facsímil</v>
      </c>
      <c r="K4588" s="3" t="s">
        <v>40</v>
      </c>
    </row>
    <row r="4589" spans="1:11" ht="42" customHeight="1">
      <c r="A4589" s="2" t="s">
        <v>9843</v>
      </c>
      <c r="B4589" s="2" t="s">
        <v>9844</v>
      </c>
      <c r="C4589" s="2" t="s">
        <v>131</v>
      </c>
      <c r="D4589" s="2" t="s">
        <v>18</v>
      </c>
      <c r="E4589" s="5" t="s">
        <v>958</v>
      </c>
      <c r="F4589" s="3" t="s">
        <v>959</v>
      </c>
      <c r="G4589" s="3" t="s">
        <v>960</v>
      </c>
      <c r="H4589" s="2" t="s">
        <v>22</v>
      </c>
      <c r="I4589" s="2" t="s">
        <v>9845</v>
      </c>
      <c r="J4589" s="3" t="str">
        <f>HYPERLINK("https://www.boe.es/gazeta/dias/1833/12/03/pdfs/GMD-1833-154.pdf#page=4","Abrir facsímil")</f>
        <v>Abrir facsímil</v>
      </c>
      <c r="K4589" s="3" t="s">
        <v>24</v>
      </c>
    </row>
    <row r="4590" spans="1:11" ht="42" customHeight="1">
      <c r="A4590" s="2" t="s">
        <v>9846</v>
      </c>
      <c r="B4590" s="2" t="s">
        <v>9847</v>
      </c>
      <c r="C4590" s="2" t="s">
        <v>207</v>
      </c>
      <c r="D4590" s="2" t="s">
        <v>18</v>
      </c>
      <c r="E4590" s="5" t="s">
        <v>452</v>
      </c>
      <c r="F4590" s="3" t="s">
        <v>453</v>
      </c>
      <c r="G4590" s="3" t="s">
        <v>37</v>
      </c>
      <c r="H4590" s="2" t="s">
        <v>22</v>
      </c>
      <c r="I4590" s="2" t="s">
        <v>9848</v>
      </c>
      <c r="J4590" s="3" t="str">
        <f>HYPERLINK("https://www.boe.es/gazeta/dias/1833/12/17/pdfs/GMD-1833-161.pdf#page=2","Abrir facsímil")</f>
        <v>Abrir facsímil</v>
      </c>
      <c r="K4590" s="3" t="s">
        <v>24</v>
      </c>
    </row>
    <row r="4591" spans="1:11" ht="42" customHeight="1">
      <c r="A4591" s="2" t="s">
        <v>9849</v>
      </c>
      <c r="B4591" s="2" t="s">
        <v>9850</v>
      </c>
      <c r="C4591" s="2" t="s">
        <v>33</v>
      </c>
      <c r="D4591" s="2" t="s">
        <v>34</v>
      </c>
      <c r="E4591" s="5" t="s">
        <v>531</v>
      </c>
      <c r="F4591" s="3" t="s">
        <v>532</v>
      </c>
      <c r="G4591" s="3" t="s">
        <v>21</v>
      </c>
      <c r="H4591" s="2" t="s">
        <v>22</v>
      </c>
      <c r="I4591" s="2" t="s">
        <v>9851</v>
      </c>
      <c r="J4591" s="3" t="str">
        <f>HYPERLINK("https://www.boe.es/gazeta/dias/1833/05/09/pdfs/GMD-1833-57.pdf#page=4","Abrir facsímil")</f>
        <v>Abrir facsímil</v>
      </c>
      <c r="K4591" s="3" t="s">
        <v>24</v>
      </c>
    </row>
    <row r="4592" spans="1:11" ht="42" customHeight="1">
      <c r="A4592" s="2" t="s">
        <v>9852</v>
      </c>
      <c r="B4592" s="2" t="s">
        <v>9853</v>
      </c>
      <c r="C4592" s="2" t="s">
        <v>49</v>
      </c>
      <c r="D4592" s="2" t="s">
        <v>50</v>
      </c>
      <c r="E4592" s="5" t="s">
        <v>233</v>
      </c>
      <c r="F4592" s="3" t="s">
        <v>234</v>
      </c>
      <c r="G4592" s="3" t="s">
        <v>21</v>
      </c>
      <c r="H4592" s="2" t="s">
        <v>22</v>
      </c>
      <c r="I4592" s="2" t="s">
        <v>9854</v>
      </c>
      <c r="J4592" s="3" t="str">
        <f>HYPERLINK("https://www.boe.es/gazeta/dias/1833/11/21/pdfs/GMD-1833-146.pdf#page=4","Abrir facsímil")</f>
        <v>Abrir facsímil</v>
      </c>
      <c r="K4592" s="3" t="s">
        <v>24</v>
      </c>
    </row>
    <row r="4593" spans="1:11" ht="42" customHeight="1">
      <c r="A4593" s="2" t="s">
        <v>9855</v>
      </c>
      <c r="B4593" s="2" t="s">
        <v>9856</v>
      </c>
      <c r="C4593" s="2" t="s">
        <v>122</v>
      </c>
      <c r="D4593" s="2" t="s">
        <v>18</v>
      </c>
      <c r="E4593" s="5" t="s">
        <v>277</v>
      </c>
      <c r="F4593" s="3" t="s">
        <v>278</v>
      </c>
      <c r="G4593" s="3" t="s">
        <v>45</v>
      </c>
      <c r="H4593" s="2" t="s">
        <v>38</v>
      </c>
      <c r="I4593" s="2" t="s">
        <v>9857</v>
      </c>
      <c r="J4593" s="3" t="str">
        <f>HYPERLINK("https://www.boe.es/gazeta/dias/1833/12/12/pdfs/GMD-1833-158.pdf#page=6","Abrir facsímil")</f>
        <v>Abrir facsímil</v>
      </c>
      <c r="K4593" s="3" t="s">
        <v>40</v>
      </c>
    </row>
    <row r="4594" spans="1:11" ht="42" customHeight="1">
      <c r="A4594" s="2" t="s">
        <v>9858</v>
      </c>
      <c r="B4594" s="2" t="s">
        <v>9859</v>
      </c>
      <c r="C4594" s="2" t="s">
        <v>33</v>
      </c>
      <c r="D4594" s="2" t="s">
        <v>34</v>
      </c>
      <c r="E4594" s="5" t="s">
        <v>266</v>
      </c>
      <c r="F4594" s="3" t="s">
        <v>267</v>
      </c>
      <c r="G4594" s="3" t="s">
        <v>268</v>
      </c>
      <c r="H4594" s="2" t="s">
        <v>22</v>
      </c>
      <c r="I4594" s="2" t="s">
        <v>9860</v>
      </c>
      <c r="J4594" s="3" t="str">
        <f>HYPERLINK("https://www.boe.es/gazeta/dias/1833/10/05/pdfs/GMD-1833-122.pdf#page=3","Abrir facsímil")</f>
        <v>Abrir facsímil</v>
      </c>
      <c r="K4594" s="3" t="s">
        <v>24</v>
      </c>
    </row>
    <row r="4595" spans="1:11" ht="42" customHeight="1">
      <c r="A4595" s="2" t="s">
        <v>9861</v>
      </c>
      <c r="B4595" s="2" t="s">
        <v>9862</v>
      </c>
      <c r="C4595" s="2" t="s">
        <v>33</v>
      </c>
      <c r="D4595" s="2" t="s">
        <v>34</v>
      </c>
      <c r="E4595" s="5" t="s">
        <v>170</v>
      </c>
      <c r="F4595" s="3" t="s">
        <v>171</v>
      </c>
      <c r="G4595" s="3" t="s">
        <v>37</v>
      </c>
      <c r="H4595" s="2" t="s">
        <v>22</v>
      </c>
      <c r="I4595" s="2" t="s">
        <v>9863</v>
      </c>
      <c r="J4595" s="3" t="str">
        <f>HYPERLINK("https://www.boe.es/gazeta/dias/1833/09/26/pdfs/GMD-1833-117.pdf#page=2","Abrir facsímil")</f>
        <v>Abrir facsímil</v>
      </c>
      <c r="K4595" s="3" t="s">
        <v>24</v>
      </c>
    </row>
    <row r="4596" spans="1:11" ht="42" customHeight="1">
      <c r="A4596" s="2" t="s">
        <v>9864</v>
      </c>
      <c r="B4596" s="2" t="s">
        <v>9864</v>
      </c>
      <c r="C4596" s="2" t="s">
        <v>131</v>
      </c>
      <c r="D4596" s="2" t="s">
        <v>18</v>
      </c>
      <c r="E4596" s="5" t="s">
        <v>83</v>
      </c>
      <c r="F4596" s="3" t="s">
        <v>84</v>
      </c>
      <c r="G4596" s="3" t="s">
        <v>1098</v>
      </c>
      <c r="H4596" s="2" t="s">
        <v>22</v>
      </c>
      <c r="I4596" s="2" t="s">
        <v>9865</v>
      </c>
      <c r="J4596" s="3" t="str">
        <f>HYPERLINK("https://www.boe.es/gazeta/dias/1833/02/23/pdfs/GMD-1833-24.pdf#page=6","Abrir facsímil")</f>
        <v>Abrir facsímil</v>
      </c>
      <c r="K4596" s="3" t="s">
        <v>24</v>
      </c>
    </row>
    <row r="4597" spans="1:11" ht="42" customHeight="1">
      <c r="A4597" s="2" t="s">
        <v>9866</v>
      </c>
      <c r="B4597" s="2" t="s">
        <v>9867</v>
      </c>
      <c r="C4597" s="2" t="s">
        <v>297</v>
      </c>
      <c r="D4597" s="2" t="s">
        <v>18</v>
      </c>
      <c r="E4597" s="5" t="s">
        <v>729</v>
      </c>
      <c r="F4597" s="3" t="s">
        <v>730</v>
      </c>
      <c r="G4597" s="3" t="s">
        <v>89</v>
      </c>
      <c r="H4597" s="2" t="s">
        <v>22</v>
      </c>
      <c r="I4597" s="2" t="s">
        <v>9868</v>
      </c>
      <c r="J4597" s="3" t="str">
        <f>HYPERLINK("https://www.boe.es/gazeta/dias/1833/03/14/pdfs/GMD-1833-32.pdf#page=3","Abrir facsímil")</f>
        <v>Abrir facsímil</v>
      </c>
      <c r="K4597" s="3" t="s">
        <v>24</v>
      </c>
    </row>
    <row r="4598" spans="1:11" ht="42" customHeight="1"/>
    <row r="4599" spans="1:11" ht="42" customHeight="1"/>
    <row r="4600" spans="1:11" ht="42" customHeight="1"/>
    <row r="4601" spans="1:11" ht="42" customHeight="1"/>
    <row r="4602" spans="1:11" ht="42" customHeight="1"/>
    <row r="4603" spans="1:11" ht="42" customHeight="1"/>
    <row r="4604" spans="1:11" ht="42" customHeight="1"/>
    <row r="4605" spans="1:11" ht="42" customHeight="1"/>
    <row r="4606" spans="1:11" ht="42" customHeight="1"/>
    <row r="4607" spans="1:11" ht="42" customHeight="1"/>
    <row r="4608" spans="1:11"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4597">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9869</v>
      </c>
      <c r="B1" s="8"/>
      <c r="C1" s="8"/>
      <c r="D1" s="8"/>
      <c r="E1" s="8"/>
      <c r="F1" s="8"/>
    </row>
    <row r="2" spans="1:6" ht="22.05" customHeight="1">
      <c r="A2" s="12" t="s">
        <v>9870</v>
      </c>
      <c r="B2" s="12"/>
      <c r="C2" s="12"/>
      <c r="D2" s="12"/>
      <c r="E2" s="12"/>
      <c r="F2" s="12"/>
    </row>
    <row r="4" spans="1:6" ht="30" customHeight="1">
      <c r="A4" s="1" t="s">
        <v>8</v>
      </c>
      <c r="B4" s="1" t="s">
        <v>9</v>
      </c>
      <c r="C4" s="1" t="s">
        <v>9871</v>
      </c>
      <c r="D4" s="1" t="s">
        <v>9872</v>
      </c>
      <c r="E4" s="1" t="s">
        <v>9873</v>
      </c>
      <c r="F4" s="1" t="s">
        <v>9874</v>
      </c>
    </row>
    <row r="5" spans="1:6" ht="31.05" customHeight="1">
      <c r="A5" s="6" t="s">
        <v>208</v>
      </c>
      <c r="B5" s="2" t="s">
        <v>209</v>
      </c>
      <c r="C5" s="2" t="s">
        <v>9875</v>
      </c>
      <c r="D5" s="3">
        <v>6</v>
      </c>
      <c r="E5" s="3">
        <v>66</v>
      </c>
      <c r="F5" s="3" t="str">
        <f>HYPERLINK("https://www.boe.es/gazeta/dias/1833/01/01/pdfs/GMD-1833-1.pdf","Abrir PDF")</f>
        <v>Abrir PDF</v>
      </c>
    </row>
    <row r="6" spans="1:6" ht="31.05" customHeight="1">
      <c r="A6" s="6" t="s">
        <v>1863</v>
      </c>
      <c r="B6" s="2" t="s">
        <v>1864</v>
      </c>
      <c r="C6" s="2" t="s">
        <v>9876</v>
      </c>
      <c r="D6" s="3">
        <v>4</v>
      </c>
      <c r="E6" s="3">
        <v>7</v>
      </c>
      <c r="F6" s="3" t="str">
        <f>HYPERLINK("https://www.boe.es/gazeta/dias/1833/01/03/pdfs/GMD-1833-2.pdf","Abrir PDF")</f>
        <v>Abrir PDF</v>
      </c>
    </row>
    <row r="7" spans="1:6" ht="31.05" customHeight="1">
      <c r="A7" s="6" t="s">
        <v>178</v>
      </c>
      <c r="B7" s="2" t="s">
        <v>179</v>
      </c>
      <c r="C7" s="2" t="s">
        <v>9877</v>
      </c>
      <c r="D7" s="3">
        <v>4</v>
      </c>
      <c r="E7" s="3">
        <v>19</v>
      </c>
      <c r="F7" s="3" t="str">
        <f>HYPERLINK("https://www.boe.es/gazeta/dias/1833/01/05/pdfs/GMD-1833-3.pdf","Abrir PDF")</f>
        <v>Abrir PDF</v>
      </c>
    </row>
    <row r="8" spans="1:6" ht="31.05" customHeight="1">
      <c r="A8" s="6" t="s">
        <v>281</v>
      </c>
      <c r="B8" s="2" t="s">
        <v>282</v>
      </c>
      <c r="C8" s="2" t="s">
        <v>9878</v>
      </c>
      <c r="D8" s="3">
        <v>4</v>
      </c>
      <c r="E8" s="3">
        <v>10</v>
      </c>
      <c r="F8" s="3" t="str">
        <f>HYPERLINK("https://www.boe.es/gazeta/dias/1833/01/08/pdfs/GMD-1833-4.pdf","Abrir PDF")</f>
        <v>Abrir PDF</v>
      </c>
    </row>
    <row r="9" spans="1:6" ht="31.05" customHeight="1">
      <c r="A9" s="6" t="s">
        <v>1765</v>
      </c>
      <c r="B9" s="2" t="s">
        <v>1766</v>
      </c>
      <c r="C9" s="2" t="s">
        <v>9879</v>
      </c>
      <c r="D9" s="3">
        <v>4</v>
      </c>
      <c r="E9" s="3">
        <v>18</v>
      </c>
      <c r="F9" s="3" t="str">
        <f>HYPERLINK("https://www.boe.es/gazeta/dias/1833/01/10/pdfs/GMD-1833-5.pdf","Abrir PDF")</f>
        <v>Abrir PDF</v>
      </c>
    </row>
    <row r="10" spans="1:6" ht="31.05" customHeight="1">
      <c r="A10" s="6" t="s">
        <v>969</v>
      </c>
      <c r="B10" s="2" t="s">
        <v>970</v>
      </c>
      <c r="C10" s="2" t="s">
        <v>9880</v>
      </c>
      <c r="D10" s="3">
        <v>4</v>
      </c>
      <c r="E10" s="3">
        <v>17</v>
      </c>
      <c r="F10" s="3" t="str">
        <f>HYPERLINK("https://www.boe.es/gazeta/dias/1833/01/12/pdfs/GMD-1833-6.pdf","Abrir PDF")</f>
        <v>Abrir PDF</v>
      </c>
    </row>
    <row r="11" spans="1:6" ht="31.05" customHeight="1">
      <c r="A11" s="6" t="s">
        <v>1867</v>
      </c>
      <c r="B11" s="2" t="s">
        <v>1868</v>
      </c>
      <c r="C11" s="2" t="s">
        <v>9881</v>
      </c>
      <c r="D11" s="3">
        <v>4</v>
      </c>
      <c r="E11" s="3">
        <v>8</v>
      </c>
      <c r="F11" s="3" t="str">
        <f>HYPERLINK("https://www.boe.es/gazeta/dias/1833/01/15/pdfs/GMD-1833-7.pdf","Abrir PDF")</f>
        <v>Abrir PDF</v>
      </c>
    </row>
    <row r="12" spans="1:6" ht="31.05" customHeight="1">
      <c r="A12" s="6" t="s">
        <v>3587</v>
      </c>
      <c r="B12" s="2" t="s">
        <v>3588</v>
      </c>
      <c r="C12" s="2" t="s">
        <v>9882</v>
      </c>
      <c r="D12" s="3">
        <v>4</v>
      </c>
      <c r="E12" s="3">
        <v>9</v>
      </c>
      <c r="F12" s="3" t="str">
        <f>HYPERLINK("https://www.boe.es/gazeta/dias/1833/01/17/pdfs/GMD-1833-8.pdf","Abrir PDF")</f>
        <v>Abrir PDF</v>
      </c>
    </row>
    <row r="13" spans="1:6" ht="31.05" customHeight="1">
      <c r="A13" s="6" t="s">
        <v>118</v>
      </c>
      <c r="B13" s="2" t="s">
        <v>119</v>
      </c>
      <c r="C13" s="2" t="s">
        <v>9883</v>
      </c>
      <c r="D13" s="3">
        <v>4</v>
      </c>
      <c r="E13" s="3">
        <v>10</v>
      </c>
      <c r="F13" s="3" t="str">
        <f>HYPERLINK("https://www.boe.es/gazeta/dias/1833/01/19/pdfs/GMD-1833-9.pdf","Abrir PDF")</f>
        <v>Abrir PDF</v>
      </c>
    </row>
    <row r="14" spans="1:6" ht="31.05" customHeight="1">
      <c r="A14" s="6" t="s">
        <v>1355</v>
      </c>
      <c r="B14" s="2" t="s">
        <v>1356</v>
      </c>
      <c r="C14" s="2" t="s">
        <v>9884</v>
      </c>
      <c r="D14" s="3">
        <v>4</v>
      </c>
      <c r="E14" s="3">
        <v>16</v>
      </c>
      <c r="F14" s="3" t="str">
        <f>HYPERLINK("https://www.boe.es/gazeta/dias/1833/01/22/pdfs/GMD-1833-10.pdf","Abrir PDF")</f>
        <v>Abrir PDF</v>
      </c>
    </row>
    <row r="15" spans="1:6" ht="31.05" customHeight="1">
      <c r="A15" s="6" t="s">
        <v>1087</v>
      </c>
      <c r="B15" s="2" t="s">
        <v>1088</v>
      </c>
      <c r="C15" s="2" t="s">
        <v>9885</v>
      </c>
      <c r="D15" s="3">
        <v>4</v>
      </c>
      <c r="E15" s="3">
        <v>22</v>
      </c>
      <c r="F15" s="3" t="str">
        <f>HYPERLINK("https://www.boe.es/gazeta/dias/1833/01/24/pdfs/GMD-1833-11.pdf","Abrir PDF")</f>
        <v>Abrir PDF</v>
      </c>
    </row>
    <row r="16" spans="1:6" ht="31.05" customHeight="1">
      <c r="A16" s="6" t="s">
        <v>461</v>
      </c>
      <c r="B16" s="2" t="s">
        <v>462</v>
      </c>
      <c r="C16" s="2" t="s">
        <v>9886</v>
      </c>
      <c r="D16" s="3">
        <v>4</v>
      </c>
      <c r="E16" s="3">
        <v>19</v>
      </c>
      <c r="F16" s="3" t="str">
        <f>HYPERLINK("https://www.boe.es/gazeta/dias/1833/01/26/pdfs/GMD-1833-12.pdf","Abrir PDF")</f>
        <v>Abrir PDF</v>
      </c>
    </row>
    <row r="17" spans="1:6" ht="31.05" customHeight="1">
      <c r="A17" s="6" t="s">
        <v>618</v>
      </c>
      <c r="B17" s="2" t="s">
        <v>619</v>
      </c>
      <c r="C17" s="2" t="s">
        <v>9887</v>
      </c>
      <c r="D17" s="3">
        <v>4</v>
      </c>
      <c r="E17" s="3">
        <v>24</v>
      </c>
      <c r="F17" s="3" t="str">
        <f>HYPERLINK("https://www.boe.es/gazeta/dias/1833/01/29/pdfs/GMD-1833-13.pdf","Abrir PDF")</f>
        <v>Abrir PDF</v>
      </c>
    </row>
    <row r="18" spans="1:6" ht="31.05" customHeight="1">
      <c r="A18" s="6" t="s">
        <v>66</v>
      </c>
      <c r="B18" s="2" t="s">
        <v>67</v>
      </c>
      <c r="C18" s="2" t="s">
        <v>9888</v>
      </c>
      <c r="D18" s="3">
        <v>4</v>
      </c>
      <c r="E18" s="3">
        <v>35</v>
      </c>
      <c r="F18" s="3" t="str">
        <f>HYPERLINK("https://www.boe.es/gazeta/dias/1833/01/31/pdfs/GMD-1833-14.pdf","Abrir PDF")</f>
        <v>Abrir PDF</v>
      </c>
    </row>
    <row r="19" spans="1:6" ht="31.05" customHeight="1">
      <c r="A19" s="6" t="s">
        <v>1649</v>
      </c>
      <c r="B19" s="2" t="s">
        <v>1650</v>
      </c>
      <c r="C19" s="2" t="s">
        <v>9889</v>
      </c>
      <c r="D19" s="3">
        <v>4</v>
      </c>
      <c r="E19" s="3">
        <v>13</v>
      </c>
      <c r="F19" s="3" t="str">
        <f>HYPERLINK("https://www.boe.es/gazeta/dias/1833/02/02/pdfs/GMD-1833-15.pdf","Abrir PDF")</f>
        <v>Abrir PDF</v>
      </c>
    </row>
    <row r="20" spans="1:6" ht="31.05" customHeight="1">
      <c r="A20" s="6" t="s">
        <v>377</v>
      </c>
      <c r="B20" s="2" t="s">
        <v>378</v>
      </c>
      <c r="C20" s="2" t="s">
        <v>9890</v>
      </c>
      <c r="D20" s="3">
        <v>6</v>
      </c>
      <c r="E20" s="3">
        <v>61</v>
      </c>
      <c r="F20" s="3" t="str">
        <f>HYPERLINK("https://www.boe.es/gazeta/dias/1833/02/05/pdfs/GMD-1833-16.pdf","Abrir PDF")</f>
        <v>Abrir PDF</v>
      </c>
    </row>
    <row r="21" spans="1:6" ht="31.05" customHeight="1">
      <c r="A21" s="6" t="s">
        <v>799</v>
      </c>
      <c r="B21" s="2" t="s">
        <v>800</v>
      </c>
      <c r="C21" s="2" t="s">
        <v>9891</v>
      </c>
      <c r="D21" s="3">
        <v>4</v>
      </c>
      <c r="E21" s="3">
        <v>18</v>
      </c>
      <c r="F21" s="3" t="str">
        <f>HYPERLINK("https://www.boe.es/gazeta/dias/1833/02/07/pdfs/GMD-1833-17.pdf","Abrir PDF")</f>
        <v>Abrir PDF</v>
      </c>
    </row>
    <row r="22" spans="1:6" ht="31.05" customHeight="1">
      <c r="A22" s="6" t="s">
        <v>311</v>
      </c>
      <c r="B22" s="2" t="s">
        <v>312</v>
      </c>
      <c r="C22" s="2" t="s">
        <v>9892</v>
      </c>
      <c r="D22" s="3">
        <v>4</v>
      </c>
      <c r="E22" s="3">
        <v>10</v>
      </c>
      <c r="F22" s="3" t="str">
        <f>HYPERLINK("https://www.boe.es/gazeta/dias/1833/02/09/pdfs/GMD-1833-18.pdf","Abrir PDF")</f>
        <v>Abrir PDF</v>
      </c>
    </row>
    <row r="23" spans="1:6" ht="31.05" customHeight="1">
      <c r="A23" s="6" t="s">
        <v>182</v>
      </c>
      <c r="B23" s="2" t="s">
        <v>183</v>
      </c>
      <c r="C23" s="2" t="s">
        <v>9893</v>
      </c>
      <c r="D23" s="3">
        <v>6</v>
      </c>
      <c r="E23" s="3">
        <v>31</v>
      </c>
      <c r="F23" s="3" t="str">
        <f>HYPERLINK("https://www.boe.es/gazeta/dias/1833/02/12/pdfs/GMD-1833-19.pdf","Abrir PDF")</f>
        <v>Abrir PDF</v>
      </c>
    </row>
    <row r="24" spans="1:6" ht="31.05" customHeight="1">
      <c r="A24" s="6" t="s">
        <v>506</v>
      </c>
      <c r="B24" s="2" t="s">
        <v>507</v>
      </c>
      <c r="C24" s="2" t="s">
        <v>9894</v>
      </c>
      <c r="D24" s="3">
        <v>4</v>
      </c>
      <c r="E24" s="3">
        <v>19</v>
      </c>
      <c r="F24" s="3" t="str">
        <f>HYPERLINK("https://www.boe.es/gazeta/dias/1833/02/14/pdfs/GMD-1833-20.pdf","Abrir PDF")</f>
        <v>Abrir PDF</v>
      </c>
    </row>
    <row r="25" spans="1:6" ht="31.05" customHeight="1">
      <c r="A25" s="6" t="s">
        <v>830</v>
      </c>
      <c r="B25" s="2" t="s">
        <v>831</v>
      </c>
      <c r="C25" s="2" t="s">
        <v>9895</v>
      </c>
      <c r="D25" s="3">
        <v>4</v>
      </c>
      <c r="E25" s="3">
        <v>15</v>
      </c>
      <c r="F25" s="3" t="str">
        <f>HYPERLINK("https://www.boe.es/gazeta/dias/1833/02/16/pdfs/GMD-1833-21.pdf","Abrir PDF")</f>
        <v>Abrir PDF</v>
      </c>
    </row>
    <row r="26" spans="1:6" ht="31.05" customHeight="1">
      <c r="A26" s="6" t="s">
        <v>743</v>
      </c>
      <c r="B26" s="2" t="s">
        <v>744</v>
      </c>
      <c r="C26" s="2" t="s">
        <v>9896</v>
      </c>
      <c r="D26" s="3">
        <v>6</v>
      </c>
      <c r="E26" s="3">
        <v>27</v>
      </c>
      <c r="F26" s="3" t="str">
        <f>HYPERLINK("https://www.boe.es/gazeta/dias/1833/02/19/pdfs/GMD-1833-22.pdf","Abrir PDF")</f>
        <v>Abrir PDF</v>
      </c>
    </row>
    <row r="27" spans="1:6" ht="31.05" customHeight="1">
      <c r="A27" s="6" t="s">
        <v>78</v>
      </c>
      <c r="B27" s="2" t="s">
        <v>79</v>
      </c>
      <c r="C27" s="2" t="s">
        <v>9897</v>
      </c>
      <c r="D27" s="3">
        <v>4</v>
      </c>
      <c r="E27" s="3">
        <v>16</v>
      </c>
      <c r="F27" s="3" t="str">
        <f>HYPERLINK("https://www.boe.es/gazeta/dias/1833/02/21/pdfs/GMD-1833-23.pdf","Abrir PDF")</f>
        <v>Abrir PDF</v>
      </c>
    </row>
    <row r="28" spans="1:6" ht="31.05" customHeight="1">
      <c r="A28" s="6" t="s">
        <v>83</v>
      </c>
      <c r="B28" s="2" t="s">
        <v>84</v>
      </c>
      <c r="C28" s="2" t="s">
        <v>9898</v>
      </c>
      <c r="D28" s="3">
        <v>6</v>
      </c>
      <c r="E28" s="3">
        <v>29</v>
      </c>
      <c r="F28" s="3" t="str">
        <f>HYPERLINK("https://www.boe.es/gazeta/dias/1833/02/23/pdfs/GMD-1833-24.pdf","Abrir PDF")</f>
        <v>Abrir PDF</v>
      </c>
    </row>
    <row r="29" spans="1:6" ht="31.05" customHeight="1">
      <c r="A29" s="6" t="s">
        <v>259</v>
      </c>
      <c r="B29" s="2" t="s">
        <v>260</v>
      </c>
      <c r="C29" s="2" t="s">
        <v>9899</v>
      </c>
      <c r="D29" s="3">
        <v>4</v>
      </c>
      <c r="E29" s="3">
        <v>33</v>
      </c>
      <c r="F29" s="3" t="str">
        <f>HYPERLINK("https://www.boe.es/gazeta/dias/1833/02/26/pdfs/GMD-1833-25.pdf","Abrir PDF")</f>
        <v>Abrir PDF</v>
      </c>
    </row>
    <row r="30" spans="1:6" ht="31.05" customHeight="1">
      <c r="A30" s="6" t="s">
        <v>35</v>
      </c>
      <c r="B30" s="2" t="s">
        <v>36</v>
      </c>
      <c r="C30" s="2" t="s">
        <v>9900</v>
      </c>
      <c r="D30" s="3">
        <v>8</v>
      </c>
      <c r="E30" s="3">
        <v>30</v>
      </c>
      <c r="F30" s="3" t="str">
        <f>HYPERLINK("https://www.boe.es/gazeta/dias/1833/02/28/pdfs/GMD-1833-26.pdf","Abrir PDF")</f>
        <v>Abrir PDF</v>
      </c>
    </row>
    <row r="31" spans="1:6" ht="31.05" customHeight="1">
      <c r="A31" s="6" t="s">
        <v>414</v>
      </c>
      <c r="B31" s="2" t="s">
        <v>415</v>
      </c>
      <c r="C31" s="2" t="s">
        <v>9901</v>
      </c>
      <c r="D31" s="3">
        <v>4</v>
      </c>
      <c r="E31" s="3">
        <v>21</v>
      </c>
      <c r="F31" s="3" t="str">
        <f>HYPERLINK("https://www.boe.es/gazeta/dias/1833/03/02/pdfs/GMD-1833-27.pdf","Abrir PDF")</f>
        <v>Abrir PDF</v>
      </c>
    </row>
    <row r="32" spans="1:6" ht="31.05" customHeight="1">
      <c r="A32" s="6" t="s">
        <v>1411</v>
      </c>
      <c r="B32" s="2" t="s">
        <v>1412</v>
      </c>
      <c r="C32" s="2" t="s">
        <v>9902</v>
      </c>
      <c r="D32" s="3">
        <v>4</v>
      </c>
      <c r="E32" s="3">
        <v>33</v>
      </c>
      <c r="F32" s="3" t="str">
        <f>HYPERLINK("https://www.boe.es/gazeta/dias/1833/03/05/pdfs/GMD-1833-28.pdf","Abrir PDF")</f>
        <v>Abrir PDF</v>
      </c>
    </row>
    <row r="33" spans="1:6" ht="31.05" customHeight="1">
      <c r="A33" s="6" t="s">
        <v>780</v>
      </c>
      <c r="B33" s="2" t="s">
        <v>781</v>
      </c>
      <c r="C33" s="2" t="s">
        <v>9903</v>
      </c>
      <c r="D33" s="3">
        <v>6</v>
      </c>
      <c r="E33" s="3">
        <v>46</v>
      </c>
      <c r="F33" s="3" t="str">
        <f>HYPERLINK("https://www.boe.es/gazeta/dias/1833/03/07/pdfs/GMD-1833-29.pdf","Abrir PDF")</f>
        <v>Abrir PDF</v>
      </c>
    </row>
    <row r="34" spans="1:6" ht="31.05" customHeight="1">
      <c r="A34" s="6" t="s">
        <v>307</v>
      </c>
      <c r="B34" s="2" t="s">
        <v>308</v>
      </c>
      <c r="C34" s="2" t="s">
        <v>9904</v>
      </c>
      <c r="D34" s="3">
        <v>4</v>
      </c>
      <c r="E34" s="3">
        <v>17</v>
      </c>
      <c r="F34" s="3" t="str">
        <f>HYPERLINK("https://www.boe.es/gazeta/dias/1833/03/09/pdfs/GMD-1833-30.pdf","Abrir PDF")</f>
        <v>Abrir PDF</v>
      </c>
    </row>
    <row r="35" spans="1:6" ht="31.05" customHeight="1">
      <c r="A35" s="6" t="s">
        <v>137</v>
      </c>
      <c r="B35" s="2" t="s">
        <v>138</v>
      </c>
      <c r="C35" s="2" t="s">
        <v>9905</v>
      </c>
      <c r="D35" s="3">
        <v>4</v>
      </c>
      <c r="E35" s="3">
        <v>27</v>
      </c>
      <c r="F35" s="3" t="str">
        <f>HYPERLINK("https://www.boe.es/gazeta/dias/1833/03/12/pdfs/GMD-1833-31.pdf","Abrir PDF")</f>
        <v>Abrir PDF</v>
      </c>
    </row>
    <row r="36" spans="1:6" ht="31.05" customHeight="1">
      <c r="A36" s="6" t="s">
        <v>729</v>
      </c>
      <c r="B36" s="2" t="s">
        <v>730</v>
      </c>
      <c r="C36" s="2" t="s">
        <v>9906</v>
      </c>
      <c r="D36" s="3">
        <v>4</v>
      </c>
      <c r="E36" s="3">
        <v>11</v>
      </c>
      <c r="F36" s="3" t="str">
        <f>HYPERLINK("https://www.boe.es/gazeta/dias/1833/03/14/pdfs/GMD-1833-32.pdf","Abrir PDF")</f>
        <v>Abrir PDF</v>
      </c>
    </row>
    <row r="37" spans="1:6" ht="31.05" customHeight="1">
      <c r="A37" s="6" t="s">
        <v>404</v>
      </c>
      <c r="B37" s="2" t="s">
        <v>405</v>
      </c>
      <c r="C37" s="2" t="s">
        <v>9907</v>
      </c>
      <c r="D37" s="3">
        <v>4</v>
      </c>
      <c r="E37" s="3">
        <v>21</v>
      </c>
      <c r="F37" s="3" t="str">
        <f>HYPERLINK("https://www.boe.es/gazeta/dias/1833/03/16/pdfs/GMD-1833-33.pdf","Abrir PDF")</f>
        <v>Abrir PDF</v>
      </c>
    </row>
    <row r="38" spans="1:6" ht="31.05" customHeight="1">
      <c r="A38" s="6" t="s">
        <v>1582</v>
      </c>
      <c r="B38" s="2" t="s">
        <v>1583</v>
      </c>
      <c r="C38" s="2" t="s">
        <v>9908</v>
      </c>
      <c r="D38" s="3">
        <v>4</v>
      </c>
      <c r="E38" s="3">
        <v>15</v>
      </c>
      <c r="F38" s="3" t="str">
        <f>HYPERLINK("https://www.boe.es/gazeta/dias/1833/03/19/pdfs/GMD-1833-34.pdf","Abrir PDF")</f>
        <v>Abrir PDF</v>
      </c>
    </row>
    <row r="39" spans="1:6" ht="31.05" customHeight="1">
      <c r="A39" s="6" t="s">
        <v>1107</v>
      </c>
      <c r="B39" s="2" t="s">
        <v>1108</v>
      </c>
      <c r="C39" s="2" t="s">
        <v>9909</v>
      </c>
      <c r="D39" s="3">
        <v>4</v>
      </c>
      <c r="E39" s="3">
        <v>23</v>
      </c>
      <c r="F39" s="3" t="str">
        <f>HYPERLINK("https://www.boe.es/gazeta/dias/1833/03/21/pdfs/GMD-1833-35.pdf","Abrir PDF")</f>
        <v>Abrir PDF</v>
      </c>
    </row>
    <row r="40" spans="1:6" ht="31.05" customHeight="1">
      <c r="A40" s="6" t="s">
        <v>436</v>
      </c>
      <c r="B40" s="2" t="s">
        <v>437</v>
      </c>
      <c r="C40" s="2" t="s">
        <v>9910</v>
      </c>
      <c r="D40" s="3">
        <v>6</v>
      </c>
      <c r="E40" s="3">
        <v>37</v>
      </c>
      <c r="F40" s="3" t="str">
        <f>HYPERLINK("https://www.boe.es/gazeta/dias/1833/03/23/pdfs/GMD-1833-36.pdf","Abrir PDF")</f>
        <v>Abrir PDF</v>
      </c>
    </row>
    <row r="41" spans="1:6" ht="31.05" customHeight="1">
      <c r="A41" s="6" t="s">
        <v>647</v>
      </c>
      <c r="B41" s="2" t="s">
        <v>648</v>
      </c>
      <c r="C41" s="2" t="s">
        <v>9911</v>
      </c>
      <c r="D41" s="3">
        <v>4</v>
      </c>
      <c r="E41" s="3">
        <v>30</v>
      </c>
      <c r="F41" s="3" t="str">
        <f>HYPERLINK("https://www.boe.es/gazeta/dias/1833/03/26/pdfs/GMD-1833-37.pdf","Abrir PDF")</f>
        <v>Abrir PDF</v>
      </c>
    </row>
    <row r="42" spans="1:6" ht="31.05" customHeight="1">
      <c r="A42" s="6" t="s">
        <v>511</v>
      </c>
      <c r="B42" s="2" t="s">
        <v>512</v>
      </c>
      <c r="C42" s="2" t="s">
        <v>9912</v>
      </c>
      <c r="D42" s="3">
        <v>4</v>
      </c>
      <c r="E42" s="3">
        <v>16</v>
      </c>
      <c r="F42" s="3" t="str">
        <f>HYPERLINK("https://www.boe.es/gazeta/dias/1833/03/28/pdfs/GMD-1833-38.pdf","Abrir PDF")</f>
        <v>Abrir PDF</v>
      </c>
    </row>
    <row r="43" spans="1:6" ht="31.05" customHeight="1">
      <c r="A43" s="6" t="s">
        <v>27</v>
      </c>
      <c r="B43" s="2" t="s">
        <v>28</v>
      </c>
      <c r="C43" s="2" t="s">
        <v>9913</v>
      </c>
      <c r="D43" s="3">
        <v>4</v>
      </c>
      <c r="E43" s="3">
        <v>18</v>
      </c>
      <c r="F43" s="3" t="str">
        <f>HYPERLINK("https://www.boe.es/gazeta/dias/1833/03/30/pdfs/GMD-1833-39.pdf","Abrir PDF")</f>
        <v>Abrir PDF</v>
      </c>
    </row>
    <row r="44" spans="1:6" ht="31.05" customHeight="1">
      <c r="A44" s="6" t="s">
        <v>2134</v>
      </c>
      <c r="B44" s="2" t="s">
        <v>2135</v>
      </c>
      <c r="C44" s="2" t="s">
        <v>9914</v>
      </c>
      <c r="D44" s="3">
        <v>4</v>
      </c>
      <c r="E44" s="3">
        <v>15</v>
      </c>
      <c r="F44" s="3" t="str">
        <f>HYPERLINK("https://www.boe.es/gazeta/dias/1833/04/02/pdfs/GMD-1833-40.pdf","Abrir PDF")</f>
        <v>Abrir PDF</v>
      </c>
    </row>
    <row r="45" spans="1:6" ht="31.05" customHeight="1">
      <c r="A45" s="6" t="s">
        <v>285</v>
      </c>
      <c r="B45" s="2" t="s">
        <v>286</v>
      </c>
      <c r="C45" s="2" t="s">
        <v>9915</v>
      </c>
      <c r="D45" s="3">
        <v>4</v>
      </c>
      <c r="E45" s="3">
        <v>17</v>
      </c>
      <c r="F45" s="3" t="str">
        <f>HYPERLINK("https://www.boe.es/gazeta/dias/1833/04/04/pdfs/GMD-1833-41.pdf","Abrir PDF")</f>
        <v>Abrir PDF</v>
      </c>
    </row>
    <row r="46" spans="1:6" ht="31.05" customHeight="1">
      <c r="A46" s="6" t="s">
        <v>514</v>
      </c>
      <c r="B46" s="2" t="s">
        <v>515</v>
      </c>
      <c r="C46" s="2" t="s">
        <v>9916</v>
      </c>
      <c r="D46" s="3">
        <v>4</v>
      </c>
      <c r="E46" s="3">
        <v>17</v>
      </c>
      <c r="F46" s="3" t="str">
        <f>HYPERLINK("https://www.boe.es/gazeta/dias/1833/04/06/pdfs/GMD-1833-42.pdf","Abrir PDF")</f>
        <v>Abrir PDF</v>
      </c>
    </row>
    <row r="47" spans="1:6" ht="31.05" customHeight="1">
      <c r="A47" s="6" t="s">
        <v>9917</v>
      </c>
      <c r="B47" s="2" t="s">
        <v>9918</v>
      </c>
      <c r="C47" s="2" t="s">
        <v>9919</v>
      </c>
      <c r="D47" s="3">
        <v>1</v>
      </c>
      <c r="E47" s="3">
        <v>0</v>
      </c>
      <c r="F47" s="3" t="str">
        <f>HYPERLINK("https://www.boe.es/gazeta/dias/1833/04/07/pdfs/GMD-1833-43E.pdf","Abrir PDF")</f>
        <v>Abrir PDF</v>
      </c>
    </row>
    <row r="48" spans="1:6" ht="31.05" customHeight="1">
      <c r="A48" s="6" t="s">
        <v>417</v>
      </c>
      <c r="B48" s="2" t="s">
        <v>418</v>
      </c>
      <c r="C48" s="2" t="s">
        <v>9920</v>
      </c>
      <c r="D48" s="3">
        <v>4</v>
      </c>
      <c r="E48" s="3">
        <v>17</v>
      </c>
      <c r="F48" s="3" t="str">
        <f>HYPERLINK("https://www.boe.es/gazeta/dias/1833/04/09/pdfs/GMD-1833-44.pdf","Abrir PDF")</f>
        <v>Abrir PDF</v>
      </c>
    </row>
    <row r="49" spans="1:6" ht="31.05" customHeight="1">
      <c r="A49" s="6" t="s">
        <v>520</v>
      </c>
      <c r="B49" s="2" t="s">
        <v>521</v>
      </c>
      <c r="C49" s="2" t="s">
        <v>9921</v>
      </c>
      <c r="D49" s="3">
        <v>6</v>
      </c>
      <c r="E49" s="3">
        <v>22</v>
      </c>
      <c r="F49" s="3" t="str">
        <f>HYPERLINK("https://www.boe.es/gazeta/dias/1833/04/11/pdfs/GMD-1833-45.pdf","Abrir PDF")</f>
        <v>Abrir PDF</v>
      </c>
    </row>
    <row r="50" spans="1:6" ht="31.05" customHeight="1">
      <c r="A50" s="6" t="s">
        <v>854</v>
      </c>
      <c r="B50" s="2" t="s">
        <v>855</v>
      </c>
      <c r="C50" s="2" t="s">
        <v>9922</v>
      </c>
      <c r="D50" s="3">
        <v>4</v>
      </c>
      <c r="E50" s="3">
        <v>13</v>
      </c>
      <c r="F50" s="3" t="str">
        <f>HYPERLINK("https://www.boe.es/gazeta/dias/1833/04/13/pdfs/GMD-1833-46.pdf","Abrir PDF")</f>
        <v>Abrir PDF</v>
      </c>
    </row>
    <row r="51" spans="1:6" ht="31.05" customHeight="1">
      <c r="A51" s="6" t="s">
        <v>1882</v>
      </c>
      <c r="B51" s="2" t="s">
        <v>1883</v>
      </c>
      <c r="C51" s="2" t="s">
        <v>9923</v>
      </c>
      <c r="D51" s="3">
        <v>4</v>
      </c>
      <c r="E51" s="3">
        <v>18</v>
      </c>
      <c r="F51" s="3" t="str">
        <f>HYPERLINK("https://www.boe.es/gazeta/dias/1833/04/16/pdfs/GMD-1833-47.pdf","Abrir PDF")</f>
        <v>Abrir PDF</v>
      </c>
    </row>
    <row r="52" spans="1:6" ht="31.05" customHeight="1">
      <c r="A52" s="6" t="s">
        <v>1824</v>
      </c>
      <c r="B52" s="2" t="s">
        <v>1825</v>
      </c>
      <c r="C52" s="2" t="s">
        <v>9924</v>
      </c>
      <c r="D52" s="3">
        <v>4</v>
      </c>
      <c r="E52" s="3">
        <v>20</v>
      </c>
      <c r="F52" s="3" t="str">
        <f>HYPERLINK("https://www.boe.es/gazeta/dias/1833/04/18/pdfs/GMD-1833-48.pdf","Abrir PDF")</f>
        <v>Abrir PDF</v>
      </c>
    </row>
    <row r="53" spans="1:6" ht="31.05" customHeight="1">
      <c r="A53" s="6" t="s">
        <v>87</v>
      </c>
      <c r="B53" s="2" t="s">
        <v>88</v>
      </c>
      <c r="C53" s="2" t="s">
        <v>9925</v>
      </c>
      <c r="D53" s="3">
        <v>6</v>
      </c>
      <c r="E53" s="3">
        <v>29</v>
      </c>
      <c r="F53" s="3" t="str">
        <f>HYPERLINK("https://www.boe.es/gazeta/dias/1833/04/20/pdfs/GMD-1833-49.pdf","Abrir PDF")</f>
        <v>Abrir PDF</v>
      </c>
    </row>
    <row r="54" spans="1:6" ht="31.05" customHeight="1">
      <c r="A54" s="6" t="s">
        <v>940</v>
      </c>
      <c r="B54" s="2" t="s">
        <v>941</v>
      </c>
      <c r="C54" s="2" t="s">
        <v>9926</v>
      </c>
      <c r="D54" s="3">
        <v>4</v>
      </c>
      <c r="E54" s="3">
        <v>21</v>
      </c>
      <c r="F54" s="3" t="str">
        <f>HYPERLINK("https://www.boe.es/gazeta/dias/1833/04/23/pdfs/GMD-1833-50.pdf","Abrir PDF")</f>
        <v>Abrir PDF</v>
      </c>
    </row>
    <row r="55" spans="1:6" ht="31.05" customHeight="1">
      <c r="A55" s="6" t="s">
        <v>713</v>
      </c>
      <c r="B55" s="2" t="s">
        <v>714</v>
      </c>
      <c r="C55" s="2" t="s">
        <v>9927</v>
      </c>
      <c r="D55" s="3">
        <v>4</v>
      </c>
      <c r="E55" s="3">
        <v>17</v>
      </c>
      <c r="F55" s="3" t="str">
        <f>HYPERLINK("https://www.boe.es/gazeta/dias/1833/04/25/pdfs/GMD-1833-51.pdf","Abrir PDF")</f>
        <v>Abrir PDF</v>
      </c>
    </row>
    <row r="56" spans="1:6" ht="31.05" customHeight="1">
      <c r="A56" s="6" t="s">
        <v>523</v>
      </c>
      <c r="B56" s="2" t="s">
        <v>524</v>
      </c>
      <c r="C56" s="2" t="s">
        <v>9928</v>
      </c>
      <c r="D56" s="3">
        <v>4</v>
      </c>
      <c r="E56" s="3">
        <v>31</v>
      </c>
      <c r="F56" s="3" t="str">
        <f>HYPERLINK("https://www.boe.es/gazeta/dias/1833/04/27/pdfs/GMD-1833-52.pdf","Abrir PDF")</f>
        <v>Abrir PDF</v>
      </c>
    </row>
    <row r="57" spans="1:6" ht="31.05" customHeight="1">
      <c r="A57" s="6" t="s">
        <v>1125</v>
      </c>
      <c r="B57" s="2" t="s">
        <v>1126</v>
      </c>
      <c r="C57" s="2" t="s">
        <v>9929</v>
      </c>
      <c r="D57" s="3">
        <v>4</v>
      </c>
      <c r="E57" s="3">
        <v>26</v>
      </c>
      <c r="F57" s="3" t="str">
        <f>HYPERLINK("https://www.boe.es/gazeta/dias/1833/04/30/pdfs/GMD-1833-53.pdf","Abrir PDF")</f>
        <v>Abrir PDF</v>
      </c>
    </row>
    <row r="58" spans="1:6" ht="31.05" customHeight="1">
      <c r="A58" s="6" t="s">
        <v>990</v>
      </c>
      <c r="B58" s="2" t="s">
        <v>991</v>
      </c>
      <c r="C58" s="2" t="s">
        <v>9930</v>
      </c>
      <c r="D58" s="3">
        <v>6</v>
      </c>
      <c r="E58" s="3">
        <v>23</v>
      </c>
      <c r="F58" s="3" t="str">
        <f>HYPERLINK("https://www.boe.es/gazeta/dias/1833/05/02/pdfs/GMD-1833-54.pdf","Abrir PDF")</f>
        <v>Abrir PDF</v>
      </c>
    </row>
    <row r="59" spans="1:6" ht="31.05" customHeight="1">
      <c r="A59" s="6" t="s">
        <v>528</v>
      </c>
      <c r="B59" s="2" t="s">
        <v>529</v>
      </c>
      <c r="C59" s="2" t="s">
        <v>9931</v>
      </c>
      <c r="D59" s="3">
        <v>4</v>
      </c>
      <c r="E59" s="3">
        <v>15</v>
      </c>
      <c r="F59" s="3" t="str">
        <f>HYPERLINK("https://www.boe.es/gazeta/dias/1833/05/04/pdfs/GMD-1833-55.pdf","Abrir PDF")</f>
        <v>Abrir PDF</v>
      </c>
    </row>
    <row r="60" spans="1:6" ht="31.05" customHeight="1">
      <c r="A60" s="6" t="s">
        <v>197</v>
      </c>
      <c r="B60" s="2" t="s">
        <v>198</v>
      </c>
      <c r="C60" s="2" t="s">
        <v>9932</v>
      </c>
      <c r="D60" s="3">
        <v>4</v>
      </c>
      <c r="E60" s="3">
        <v>31</v>
      </c>
      <c r="F60" s="3" t="str">
        <f>HYPERLINK("https://www.boe.es/gazeta/dias/1833/05/07/pdfs/GMD-1833-56.pdf","Abrir PDF")</f>
        <v>Abrir PDF</v>
      </c>
    </row>
    <row r="61" spans="1:6" ht="31.05" customHeight="1">
      <c r="A61" s="6" t="s">
        <v>531</v>
      </c>
      <c r="B61" s="2" t="s">
        <v>532</v>
      </c>
      <c r="C61" s="2" t="s">
        <v>9933</v>
      </c>
      <c r="D61" s="3">
        <v>4</v>
      </c>
      <c r="E61" s="3">
        <v>21</v>
      </c>
      <c r="F61" s="3" t="str">
        <f>HYPERLINK("https://www.boe.es/gazeta/dias/1833/05/09/pdfs/GMD-1833-57.pdf","Abrir PDF")</f>
        <v>Abrir PDF</v>
      </c>
    </row>
    <row r="62" spans="1:6" ht="31.05" customHeight="1">
      <c r="A62" s="6" t="s">
        <v>54</v>
      </c>
      <c r="B62" s="2" t="s">
        <v>55</v>
      </c>
      <c r="C62" s="2" t="s">
        <v>9934</v>
      </c>
      <c r="D62" s="3">
        <v>4</v>
      </c>
      <c r="E62" s="3">
        <v>23</v>
      </c>
      <c r="F62" s="3" t="str">
        <f>HYPERLINK("https://www.boe.es/gazeta/dias/1833/05/11/pdfs/GMD-1833-58.pdf","Abrir PDF")</f>
        <v>Abrir PDF</v>
      </c>
    </row>
    <row r="63" spans="1:6" ht="31.05" customHeight="1">
      <c r="A63" s="6" t="s">
        <v>202</v>
      </c>
      <c r="B63" s="2" t="s">
        <v>203</v>
      </c>
      <c r="C63" s="2" t="s">
        <v>9935</v>
      </c>
      <c r="D63" s="3">
        <v>4</v>
      </c>
      <c r="E63" s="3">
        <v>23</v>
      </c>
      <c r="F63" s="3" t="str">
        <f>HYPERLINK("https://www.boe.es/gazeta/dias/1833/05/14/pdfs/GMD-1833-59.pdf","Abrir PDF")</f>
        <v>Abrir PDF</v>
      </c>
    </row>
    <row r="64" spans="1:6" ht="31.05" customHeight="1">
      <c r="A64" s="6" t="s">
        <v>359</v>
      </c>
      <c r="B64" s="2" t="s">
        <v>360</v>
      </c>
      <c r="C64" s="2" t="s">
        <v>9936</v>
      </c>
      <c r="D64" s="3">
        <v>4</v>
      </c>
      <c r="E64" s="3">
        <v>16</v>
      </c>
      <c r="F64" s="3" t="str">
        <f>HYPERLINK("https://www.boe.es/gazeta/dias/1833/05/16/pdfs/GMD-1833-60.pdf","Abrir PDF")</f>
        <v>Abrir PDF</v>
      </c>
    </row>
    <row r="65" spans="1:6" ht="31.05" customHeight="1">
      <c r="A65" s="6" t="s">
        <v>399</v>
      </c>
      <c r="B65" s="2" t="s">
        <v>400</v>
      </c>
      <c r="C65" s="2" t="s">
        <v>9937</v>
      </c>
      <c r="D65" s="3">
        <v>4</v>
      </c>
      <c r="E65" s="3">
        <v>43</v>
      </c>
      <c r="F65" s="3" t="str">
        <f>HYPERLINK("https://www.boe.es/gazeta/dias/1833/05/18/pdfs/GMD-1833-61.pdf","Abrir PDF")</f>
        <v>Abrir PDF</v>
      </c>
    </row>
    <row r="66" spans="1:6" ht="31.05" customHeight="1">
      <c r="A66" s="6" t="s">
        <v>92</v>
      </c>
      <c r="B66" s="2" t="s">
        <v>93</v>
      </c>
      <c r="C66" s="2" t="s">
        <v>9938</v>
      </c>
      <c r="D66" s="3">
        <v>4</v>
      </c>
      <c r="E66" s="3">
        <v>27</v>
      </c>
      <c r="F66" s="3" t="str">
        <f>HYPERLINK("https://www.boe.es/gazeta/dias/1833/05/21/pdfs/GMD-1833-62.pdf","Abrir PDF")</f>
        <v>Abrir PDF</v>
      </c>
    </row>
    <row r="67" spans="1:6" ht="31.05" customHeight="1">
      <c r="A67" s="6" t="s">
        <v>289</v>
      </c>
      <c r="B67" s="2" t="s">
        <v>290</v>
      </c>
      <c r="C67" s="2" t="s">
        <v>9939</v>
      </c>
      <c r="D67" s="3">
        <v>4</v>
      </c>
      <c r="E67" s="3">
        <v>30</v>
      </c>
      <c r="F67" s="3" t="str">
        <f>HYPERLINK("https://www.boe.es/gazeta/dias/1833/05/23/pdfs/GMD-1833-63.pdf","Abrir PDF")</f>
        <v>Abrir PDF</v>
      </c>
    </row>
    <row r="68" spans="1:6" ht="31.05" customHeight="1">
      <c r="A68" s="6" t="s">
        <v>541</v>
      </c>
      <c r="B68" s="2" t="s">
        <v>542</v>
      </c>
      <c r="C68" s="2" t="s">
        <v>9940</v>
      </c>
      <c r="D68" s="3">
        <v>4</v>
      </c>
      <c r="E68" s="3">
        <v>15</v>
      </c>
      <c r="F68" s="3" t="str">
        <f>HYPERLINK("https://www.boe.es/gazeta/dias/1833/05/25/pdfs/GMD-1833-64.pdf","Abrir PDF")</f>
        <v>Abrir PDF</v>
      </c>
    </row>
    <row r="69" spans="1:6" ht="31.05" customHeight="1">
      <c r="A69" s="6" t="s">
        <v>292</v>
      </c>
      <c r="B69" s="2" t="s">
        <v>293</v>
      </c>
      <c r="C69" s="2" t="s">
        <v>9941</v>
      </c>
      <c r="D69" s="3">
        <v>4</v>
      </c>
      <c r="E69" s="3">
        <v>24</v>
      </c>
      <c r="F69" s="3" t="str">
        <f>HYPERLINK("https://www.boe.es/gazeta/dias/1833/05/28/pdfs/GMD-1833-65.pdf","Abrir PDF")</f>
        <v>Abrir PDF</v>
      </c>
    </row>
    <row r="70" spans="1:6" ht="31.05" customHeight="1">
      <c r="A70" s="6" t="s">
        <v>394</v>
      </c>
      <c r="B70" s="2" t="s">
        <v>395</v>
      </c>
      <c r="C70" s="2" t="s">
        <v>9942</v>
      </c>
      <c r="D70" s="3">
        <v>4</v>
      </c>
      <c r="E70" s="3">
        <v>19</v>
      </c>
      <c r="F70" s="3" t="str">
        <f>HYPERLINK("https://www.boe.es/gazeta/dias/1833/05/30/pdfs/GMD-1833-66.pdf","Abrir PDF")</f>
        <v>Abrir PDF</v>
      </c>
    </row>
    <row r="71" spans="1:6" ht="31.05" customHeight="1">
      <c r="A71" s="6" t="s">
        <v>384</v>
      </c>
      <c r="B71" s="2" t="s">
        <v>385</v>
      </c>
      <c r="C71" s="2" t="s">
        <v>9943</v>
      </c>
      <c r="D71" s="3">
        <v>4</v>
      </c>
      <c r="E71" s="3">
        <v>12</v>
      </c>
      <c r="F71" s="3" t="str">
        <f>HYPERLINK("https://www.boe.es/gazeta/dias/1833/06/01/pdfs/GMD-1833-67.pdf","Abrir PDF")</f>
        <v>Abrir PDF</v>
      </c>
    </row>
    <row r="72" spans="1:6" ht="31.05" customHeight="1">
      <c r="A72" s="6" t="s">
        <v>439</v>
      </c>
      <c r="B72" s="2" t="s">
        <v>440</v>
      </c>
      <c r="C72" s="2" t="s">
        <v>9944</v>
      </c>
      <c r="D72" s="3">
        <v>4</v>
      </c>
      <c r="E72" s="3">
        <v>15</v>
      </c>
      <c r="F72" s="3" t="str">
        <f>HYPERLINK("https://www.boe.es/gazeta/dias/1833/06/04/pdfs/GMD-1833-68.pdf","Abrir PDF")</f>
        <v>Abrir PDF</v>
      </c>
    </row>
    <row r="73" spans="1:6" ht="31.05" customHeight="1">
      <c r="A73" s="6" t="s">
        <v>457</v>
      </c>
      <c r="B73" s="2" t="s">
        <v>458</v>
      </c>
      <c r="C73" s="2" t="s">
        <v>9945</v>
      </c>
      <c r="D73" s="3">
        <v>4</v>
      </c>
      <c r="E73" s="3">
        <v>19</v>
      </c>
      <c r="F73" s="3" t="str">
        <f>HYPERLINK("https://www.boe.es/gazeta/dias/1833/06/06/pdfs/GMD-1833-69.pdf","Abrir PDF")</f>
        <v>Abrir PDF</v>
      </c>
    </row>
    <row r="74" spans="1:6" ht="31.05" customHeight="1">
      <c r="A74" s="6" t="s">
        <v>251</v>
      </c>
      <c r="B74" s="2" t="s">
        <v>252</v>
      </c>
      <c r="C74" s="2" t="s">
        <v>9946</v>
      </c>
      <c r="D74" s="3">
        <v>4</v>
      </c>
      <c r="E74" s="3">
        <v>11</v>
      </c>
      <c r="F74" s="3" t="str">
        <f>HYPERLINK("https://www.boe.es/gazeta/dias/1833/06/08/pdfs/GMD-1833-70.pdf","Abrir PDF")</f>
        <v>Abrir PDF</v>
      </c>
    </row>
    <row r="75" spans="1:6" ht="31.05" customHeight="1">
      <c r="A75" s="6" t="s">
        <v>632</v>
      </c>
      <c r="B75" s="2" t="s">
        <v>633</v>
      </c>
      <c r="C75" s="2" t="s">
        <v>9947</v>
      </c>
      <c r="D75" s="3">
        <v>4</v>
      </c>
      <c r="E75" s="3">
        <v>15</v>
      </c>
      <c r="F75" s="3" t="str">
        <f>HYPERLINK("https://www.boe.es/gazeta/dias/1833/06/11/pdfs/GMD-1833-71.pdf","Abrir PDF")</f>
        <v>Abrir PDF</v>
      </c>
    </row>
    <row r="76" spans="1:6" ht="31.05" customHeight="1">
      <c r="A76" s="6" t="s">
        <v>132</v>
      </c>
      <c r="B76" s="2" t="s">
        <v>133</v>
      </c>
      <c r="C76" s="2" t="s">
        <v>9948</v>
      </c>
      <c r="D76" s="3">
        <v>4</v>
      </c>
      <c r="E76" s="3">
        <v>20</v>
      </c>
      <c r="F76" s="3" t="str">
        <f>HYPERLINK("https://www.boe.es/gazeta/dias/1833/06/13/pdfs/GMD-1833-72.pdf","Abrir PDF")</f>
        <v>Abrir PDF</v>
      </c>
    </row>
    <row r="77" spans="1:6" ht="31.05" customHeight="1">
      <c r="A77" s="6" t="s">
        <v>2509</v>
      </c>
      <c r="B77" s="2" t="s">
        <v>2510</v>
      </c>
      <c r="C77" s="2" t="s">
        <v>9949</v>
      </c>
      <c r="D77" s="3">
        <v>4</v>
      </c>
      <c r="E77" s="3">
        <v>15</v>
      </c>
      <c r="F77" s="3" t="str">
        <f>HYPERLINK("https://www.boe.es/gazeta/dias/1833/06/15/pdfs/GMD-1833-73.pdf","Abrir PDF")</f>
        <v>Abrir PDF</v>
      </c>
    </row>
    <row r="78" spans="1:6" ht="31.05" customHeight="1">
      <c r="A78" s="6" t="s">
        <v>102</v>
      </c>
      <c r="B78" s="2" t="s">
        <v>103</v>
      </c>
      <c r="C78" s="2" t="s">
        <v>9950</v>
      </c>
      <c r="D78" s="3">
        <v>4</v>
      </c>
      <c r="E78" s="3">
        <v>26</v>
      </c>
      <c r="F78" s="3" t="str">
        <f>HYPERLINK("https://www.boe.es/gazeta/dias/1833/06/18/pdfs/GMD-1833-74.pdf","Abrir PDF")</f>
        <v>Abrir PDF</v>
      </c>
    </row>
    <row r="79" spans="1:6" ht="31.05" customHeight="1">
      <c r="A79" s="6" t="s">
        <v>95</v>
      </c>
      <c r="B79" s="2" t="s">
        <v>96</v>
      </c>
      <c r="C79" s="2" t="s">
        <v>9951</v>
      </c>
      <c r="D79" s="3">
        <v>4</v>
      </c>
      <c r="E79" s="3">
        <v>25</v>
      </c>
      <c r="F79" s="3" t="str">
        <f>HYPERLINK("https://www.boe.es/gazeta/dias/1833/06/20/pdfs/GMD-1833-75.pdf","Abrir PDF")</f>
        <v>Abrir PDF</v>
      </c>
    </row>
    <row r="80" spans="1:6" ht="31.05" customHeight="1">
      <c r="A80" s="6" t="s">
        <v>548</v>
      </c>
      <c r="B80" s="2" t="s">
        <v>549</v>
      </c>
      <c r="C80" s="2" t="s">
        <v>9952</v>
      </c>
      <c r="D80" s="3">
        <v>4</v>
      </c>
      <c r="E80" s="3">
        <v>21</v>
      </c>
      <c r="F80" s="3" t="str">
        <f>HYPERLINK("https://www.boe.es/gazeta/dias/1833/06/22/pdfs/GMD-1833-76.pdf","Abrir PDF")</f>
        <v>Abrir PDF</v>
      </c>
    </row>
    <row r="81" spans="1:6" ht="31.05" customHeight="1">
      <c r="A81" s="6" t="s">
        <v>145</v>
      </c>
      <c r="B81" s="2" t="s">
        <v>146</v>
      </c>
      <c r="C81" s="2" t="s">
        <v>9953</v>
      </c>
      <c r="D81" s="3">
        <v>4</v>
      </c>
      <c r="E81" s="3">
        <v>22</v>
      </c>
      <c r="F81" s="3" t="str">
        <f>HYPERLINK("https://www.boe.es/gazeta/dias/1833/06/25/pdfs/GMD-1833-77.pdf","Abrir PDF")</f>
        <v>Abrir PDF</v>
      </c>
    </row>
    <row r="82" spans="1:6" ht="31.05" customHeight="1">
      <c r="A82" s="6" t="s">
        <v>551</v>
      </c>
      <c r="B82" s="2" t="s">
        <v>552</v>
      </c>
      <c r="C82" s="2" t="s">
        <v>9954</v>
      </c>
      <c r="D82" s="3">
        <v>4</v>
      </c>
      <c r="E82" s="3">
        <v>14</v>
      </c>
      <c r="F82" s="3" t="str">
        <f>HYPERLINK("https://www.boe.es/gazeta/dias/1833/06/27/pdfs/GMD-1833-78.pdf","Abrir PDF")</f>
        <v>Abrir PDF</v>
      </c>
    </row>
    <row r="83" spans="1:6" ht="31.05" customHeight="1">
      <c r="A83" s="6" t="s">
        <v>554</v>
      </c>
      <c r="B83" s="2" t="s">
        <v>555</v>
      </c>
      <c r="C83" s="2" t="s">
        <v>9955</v>
      </c>
      <c r="D83" s="3">
        <v>4</v>
      </c>
      <c r="E83" s="3">
        <v>10</v>
      </c>
      <c r="F83" s="3" t="str">
        <f>HYPERLINK("https://www.boe.es/gazeta/dias/1833/06/29/pdfs/GMD-1833-79.pdf","Abrir PDF")</f>
        <v>Abrir PDF</v>
      </c>
    </row>
    <row r="84" spans="1:6" ht="31.05" customHeight="1">
      <c r="A84" s="6" t="s">
        <v>186</v>
      </c>
      <c r="B84" s="2" t="s">
        <v>187</v>
      </c>
      <c r="C84" s="2" t="s">
        <v>9956</v>
      </c>
      <c r="D84" s="3">
        <v>4</v>
      </c>
      <c r="E84" s="3">
        <v>30</v>
      </c>
      <c r="F84" s="3" t="str">
        <f>HYPERLINK("https://www.boe.es/gazeta/dias/1833/07/02/pdfs/GMD-1833-80.pdf","Abrir PDF")</f>
        <v>Abrir PDF</v>
      </c>
    </row>
    <row r="85" spans="1:6" ht="31.05" customHeight="1">
      <c r="A85" s="6" t="s">
        <v>98</v>
      </c>
      <c r="B85" s="2" t="s">
        <v>99</v>
      </c>
      <c r="C85" s="2" t="s">
        <v>9957</v>
      </c>
      <c r="D85" s="3">
        <v>4</v>
      </c>
      <c r="E85" s="3">
        <v>34</v>
      </c>
      <c r="F85" s="3" t="str">
        <f>HYPERLINK("https://www.boe.es/gazeta/dias/1833/07/04/pdfs/GMD-1833-81.pdf","Abrir PDF")</f>
        <v>Abrir PDF</v>
      </c>
    </row>
    <row r="86" spans="1:6" ht="31.05" customHeight="1">
      <c r="A86" s="6" t="s">
        <v>739</v>
      </c>
      <c r="B86" s="2" t="s">
        <v>740</v>
      </c>
      <c r="C86" s="2" t="s">
        <v>9958</v>
      </c>
      <c r="D86" s="3">
        <v>4</v>
      </c>
      <c r="E86" s="3">
        <v>23</v>
      </c>
      <c r="F86" s="3" t="str">
        <f>HYPERLINK("https://www.boe.es/gazeta/dias/1833/07/06/pdfs/GMD-1833-82.pdf","Abrir PDF")</f>
        <v>Abrir PDF</v>
      </c>
    </row>
    <row r="87" spans="1:6" ht="31.05" customHeight="1">
      <c r="A87" s="6" t="s">
        <v>659</v>
      </c>
      <c r="B87" s="2" t="s">
        <v>660</v>
      </c>
      <c r="C87" s="2" t="s">
        <v>9959</v>
      </c>
      <c r="D87" s="3">
        <v>4</v>
      </c>
      <c r="E87" s="3">
        <v>19</v>
      </c>
      <c r="F87" s="3" t="str">
        <f>HYPERLINK("https://www.boe.es/gazeta/dias/1833/07/09/pdfs/GMD-1833-83.pdf","Abrir PDF")</f>
        <v>Abrir PDF</v>
      </c>
    </row>
    <row r="88" spans="1:6" ht="31.05" customHeight="1">
      <c r="A88" s="6" t="s">
        <v>1083</v>
      </c>
      <c r="B88" s="2" t="s">
        <v>1084</v>
      </c>
      <c r="C88" s="2" t="s">
        <v>9960</v>
      </c>
      <c r="D88" s="3">
        <v>4</v>
      </c>
      <c r="E88" s="3">
        <v>28</v>
      </c>
      <c r="F88" s="3" t="str">
        <f>HYPERLINK("https://www.boe.es/gazeta/dias/1833/07/11/pdfs/GMD-1833-84.pdf","Abrir PDF")</f>
        <v>Abrir PDF</v>
      </c>
    </row>
    <row r="89" spans="1:6" ht="31.05" customHeight="1">
      <c r="A89" s="6" t="s">
        <v>352</v>
      </c>
      <c r="B89" s="2" t="s">
        <v>353</v>
      </c>
      <c r="C89" s="2" t="s">
        <v>9961</v>
      </c>
      <c r="D89" s="3">
        <v>4</v>
      </c>
      <c r="E89" s="3">
        <v>36</v>
      </c>
      <c r="F89" s="3" t="str">
        <f>HYPERLINK("https://www.boe.es/gazeta/dias/1833/07/13/pdfs/GMD-1833-85.pdf","Abrir PDF")</f>
        <v>Abrir PDF</v>
      </c>
    </row>
    <row r="90" spans="1:6" ht="31.05" customHeight="1">
      <c r="A90" s="6" t="s">
        <v>558</v>
      </c>
      <c r="B90" s="2" t="s">
        <v>559</v>
      </c>
      <c r="C90" s="2" t="s">
        <v>9962</v>
      </c>
      <c r="D90" s="3">
        <v>4</v>
      </c>
      <c r="E90" s="3">
        <v>30</v>
      </c>
      <c r="F90" s="3" t="str">
        <f>HYPERLINK("https://www.boe.es/gazeta/dias/1833/07/16/pdfs/GMD-1833-86.pdf","Abrir PDF")</f>
        <v>Abrir PDF</v>
      </c>
    </row>
    <row r="91" spans="1:6" ht="31.05" customHeight="1">
      <c r="A91" s="6" t="s">
        <v>2377</v>
      </c>
      <c r="B91" s="2" t="s">
        <v>2378</v>
      </c>
      <c r="C91" s="2" t="s">
        <v>9963</v>
      </c>
      <c r="D91" s="3">
        <v>4</v>
      </c>
      <c r="E91" s="3">
        <v>16</v>
      </c>
      <c r="F91" s="3" t="str">
        <f>HYPERLINK("https://www.boe.es/gazeta/dias/1833/07/18/pdfs/GMD-1833-87.pdf","Abrir PDF")</f>
        <v>Abrir PDF</v>
      </c>
    </row>
    <row r="92" spans="1:6" ht="31.05" customHeight="1">
      <c r="A92" s="6" t="s">
        <v>561</v>
      </c>
      <c r="B92" s="2" t="s">
        <v>562</v>
      </c>
      <c r="C92" s="2" t="s">
        <v>9964</v>
      </c>
      <c r="D92" s="3">
        <v>4</v>
      </c>
      <c r="E92" s="3">
        <v>29</v>
      </c>
      <c r="F92" s="3" t="str">
        <f>HYPERLINK("https://www.boe.es/gazeta/dias/1833/07/20/pdfs/GMD-1833-88.pdf","Abrir PDF")</f>
        <v>Abrir PDF</v>
      </c>
    </row>
    <row r="93" spans="1:6" ht="31.05" customHeight="1">
      <c r="A93" s="6" t="s">
        <v>303</v>
      </c>
      <c r="B93" s="2" t="s">
        <v>304</v>
      </c>
      <c r="C93" s="2" t="s">
        <v>9965</v>
      </c>
      <c r="D93" s="3">
        <v>4</v>
      </c>
      <c r="E93" s="3">
        <v>11</v>
      </c>
      <c r="F93" s="3" t="str">
        <f>HYPERLINK("https://www.boe.es/gazeta/dias/1833/07/23/pdfs/GMD-1833-89.pdf","Abrir PDF")</f>
        <v>Abrir PDF</v>
      </c>
    </row>
    <row r="94" spans="1:6" ht="31.05" customHeight="1">
      <c r="A94" s="6" t="s">
        <v>443</v>
      </c>
      <c r="B94" s="2" t="s">
        <v>444</v>
      </c>
      <c r="C94" s="2" t="s">
        <v>9966</v>
      </c>
      <c r="D94" s="3">
        <v>4</v>
      </c>
      <c r="E94" s="3">
        <v>40</v>
      </c>
      <c r="F94" s="3" t="str">
        <f>HYPERLINK("https://www.boe.es/gazeta/dias/1833/07/25/pdfs/GMD-1833-90.pdf","Abrir PDF")</f>
        <v>Abrir PDF</v>
      </c>
    </row>
    <row r="95" spans="1:6" ht="31.05" customHeight="1">
      <c r="A95" s="6" t="s">
        <v>369</v>
      </c>
      <c r="B95" s="2" t="s">
        <v>370</v>
      </c>
      <c r="C95" s="2" t="s">
        <v>9967</v>
      </c>
      <c r="D95" s="3">
        <v>4</v>
      </c>
      <c r="E95" s="3">
        <v>29</v>
      </c>
      <c r="F95" s="3" t="str">
        <f>HYPERLINK("https://www.boe.es/gazeta/dias/1833/07/27/pdfs/GMD-1833-91.pdf","Abrir PDF")</f>
        <v>Abrir PDF</v>
      </c>
    </row>
    <row r="96" spans="1:6" ht="31.05" customHeight="1">
      <c r="A96" s="6" t="s">
        <v>566</v>
      </c>
      <c r="B96" s="2" t="s">
        <v>567</v>
      </c>
      <c r="C96" s="2" t="s">
        <v>9968</v>
      </c>
      <c r="D96" s="3">
        <v>4</v>
      </c>
      <c r="E96" s="3">
        <v>69</v>
      </c>
      <c r="F96" s="3" t="str">
        <f>HYPERLINK("https://www.boe.es/gazeta/dias/1833/07/30/pdfs/GMD-1833-92.pdf","Abrir PDF")</f>
        <v>Abrir PDF</v>
      </c>
    </row>
    <row r="97" spans="1:6" ht="31.05" customHeight="1">
      <c r="A97" s="6" t="s">
        <v>155</v>
      </c>
      <c r="B97" s="2" t="s">
        <v>156</v>
      </c>
      <c r="C97" s="2" t="s">
        <v>9969</v>
      </c>
      <c r="D97" s="3">
        <v>4</v>
      </c>
      <c r="E97" s="3">
        <v>44</v>
      </c>
      <c r="F97" s="3" t="str">
        <f>HYPERLINK("https://www.boe.es/gazeta/dias/1833/08/01/pdfs/GMD-1833-93.pdf","Abrir PDF")</f>
        <v>Abrir PDF</v>
      </c>
    </row>
    <row r="98" spans="1:6" ht="31.05" customHeight="1">
      <c r="A98" s="6" t="s">
        <v>319</v>
      </c>
      <c r="B98" s="2" t="s">
        <v>320</v>
      </c>
      <c r="C98" s="2" t="s">
        <v>9970</v>
      </c>
      <c r="D98" s="3">
        <v>4</v>
      </c>
      <c r="E98" s="3">
        <v>24</v>
      </c>
      <c r="F98" s="3" t="str">
        <f>HYPERLINK("https://www.boe.es/gazeta/dias/1833/08/03/pdfs/GMD-1833-94.pdf","Abrir PDF")</f>
        <v>Abrir PDF</v>
      </c>
    </row>
    <row r="99" spans="1:6" ht="31.05" customHeight="1">
      <c r="A99" s="6" t="s">
        <v>876</v>
      </c>
      <c r="B99" s="2" t="s">
        <v>877</v>
      </c>
      <c r="C99" s="2" t="s">
        <v>9971</v>
      </c>
      <c r="D99" s="3">
        <v>4</v>
      </c>
      <c r="E99" s="3">
        <v>27</v>
      </c>
      <c r="F99" s="3" t="str">
        <f>HYPERLINK("https://www.boe.es/gazeta/dias/1833/08/06/pdfs/GMD-1833-95.pdf","Abrir PDF")</f>
        <v>Abrir PDF</v>
      </c>
    </row>
    <row r="100" spans="1:6" ht="31.05" customHeight="1">
      <c r="A100" s="6" t="s">
        <v>227</v>
      </c>
      <c r="B100" s="2" t="s">
        <v>228</v>
      </c>
      <c r="C100" s="2" t="s">
        <v>9972</v>
      </c>
      <c r="D100" s="3">
        <v>4</v>
      </c>
      <c r="E100" s="3">
        <v>29</v>
      </c>
      <c r="F100" s="3" t="str">
        <f>HYPERLINK("https://www.boe.es/gazeta/dias/1833/08/08/pdfs/GMD-1833-96.pdf","Abrir PDF")</f>
        <v>Abrir PDF</v>
      </c>
    </row>
    <row r="101" spans="1:6" ht="31.05" customHeight="1">
      <c r="A101" s="6" t="s">
        <v>573</v>
      </c>
      <c r="B101" s="2" t="s">
        <v>574</v>
      </c>
      <c r="C101" s="2" t="s">
        <v>9973</v>
      </c>
      <c r="D101" s="3">
        <v>4</v>
      </c>
      <c r="E101" s="3">
        <v>27</v>
      </c>
      <c r="F101" s="3" t="str">
        <f>HYPERLINK("https://www.boe.es/gazeta/dias/1833/08/10/pdfs/GMD-1833-97.pdf","Abrir PDF")</f>
        <v>Abrir PDF</v>
      </c>
    </row>
    <row r="102" spans="1:6" ht="31.05" customHeight="1">
      <c r="A102" s="6" t="s">
        <v>681</v>
      </c>
      <c r="B102" s="2" t="s">
        <v>682</v>
      </c>
      <c r="C102" s="2" t="s">
        <v>9974</v>
      </c>
      <c r="D102" s="3">
        <v>6</v>
      </c>
      <c r="E102" s="3">
        <v>25</v>
      </c>
      <c r="F102" s="3" t="str">
        <f>HYPERLINK("https://www.boe.es/gazeta/dias/1833/08/13/pdfs/GMD-1833-98.pdf","Abrir PDF")</f>
        <v>Abrir PDF</v>
      </c>
    </row>
    <row r="103" spans="1:6" ht="31.05" customHeight="1">
      <c r="A103" s="6" t="s">
        <v>165</v>
      </c>
      <c r="B103" s="2" t="s">
        <v>166</v>
      </c>
      <c r="C103" s="2" t="s">
        <v>9975</v>
      </c>
      <c r="D103" s="3">
        <v>4</v>
      </c>
      <c r="E103" s="3">
        <v>28</v>
      </c>
      <c r="F103" s="3" t="str">
        <f>HYPERLINK("https://www.boe.es/gazeta/dias/1833/08/15/pdfs/GMD-1833-99.pdf","Abrir PDF")</f>
        <v>Abrir PDF</v>
      </c>
    </row>
    <row r="104" spans="1:6" ht="31.05" customHeight="1">
      <c r="A104" s="6" t="s">
        <v>213</v>
      </c>
      <c r="B104" s="2" t="s">
        <v>214</v>
      </c>
      <c r="C104" s="2" t="s">
        <v>9976</v>
      </c>
      <c r="D104" s="3">
        <v>4</v>
      </c>
      <c r="E104" s="3">
        <v>19</v>
      </c>
      <c r="F104" s="3" t="str">
        <f>HYPERLINK("https://www.boe.es/gazeta/dias/1833/08/17/pdfs/GMD-1833-100.pdf","Abrir PDF")</f>
        <v>Abrir PDF</v>
      </c>
    </row>
    <row r="105" spans="1:6" ht="31.05" customHeight="1">
      <c r="A105" s="6" t="s">
        <v>114</v>
      </c>
      <c r="B105" s="2" t="s">
        <v>115</v>
      </c>
      <c r="C105" s="2" t="s">
        <v>9977</v>
      </c>
      <c r="D105" s="3">
        <v>4</v>
      </c>
      <c r="E105" s="3">
        <v>13</v>
      </c>
      <c r="F105" s="3" t="str">
        <f>HYPERLINK("https://www.boe.es/gazeta/dias/1833/08/20/pdfs/GMD-1833-101.pdf","Abrir PDF")</f>
        <v>Abrir PDF</v>
      </c>
    </row>
    <row r="106" spans="1:6" ht="31.05" customHeight="1">
      <c r="A106" s="6" t="s">
        <v>578</v>
      </c>
      <c r="B106" s="2" t="s">
        <v>579</v>
      </c>
      <c r="C106" s="2" t="s">
        <v>9978</v>
      </c>
      <c r="D106" s="3">
        <v>4</v>
      </c>
      <c r="E106" s="3">
        <v>11</v>
      </c>
      <c r="F106" s="3" t="str">
        <f>HYPERLINK("https://www.boe.es/gazeta/dias/1833/08/22/pdfs/GMD-1833-102.pdf","Abrir PDF")</f>
        <v>Abrir PDF</v>
      </c>
    </row>
    <row r="107" spans="1:6" ht="31.05" customHeight="1">
      <c r="A107" s="6" t="s">
        <v>1360</v>
      </c>
      <c r="B107" s="2" t="s">
        <v>1361</v>
      </c>
      <c r="C107" s="2" t="s">
        <v>9979</v>
      </c>
      <c r="D107" s="3">
        <v>4</v>
      </c>
      <c r="E107" s="3">
        <v>22</v>
      </c>
      <c r="F107" s="3" t="str">
        <f>HYPERLINK("https://www.boe.es/gazeta/dias/1833/08/24/pdfs/GMD-1833-103.pdf","Abrir PDF")</f>
        <v>Abrir PDF</v>
      </c>
    </row>
    <row r="108" spans="1:6" ht="31.05" customHeight="1">
      <c r="A108" s="6" t="s">
        <v>581</v>
      </c>
      <c r="B108" s="2" t="s">
        <v>582</v>
      </c>
      <c r="C108" s="2" t="s">
        <v>9980</v>
      </c>
      <c r="D108" s="3">
        <v>4</v>
      </c>
      <c r="E108" s="3">
        <v>37</v>
      </c>
      <c r="F108" s="3" t="str">
        <f>HYPERLINK("https://www.boe.es/gazeta/dias/1833/08/27/pdfs/GMD-1833-104.pdf","Abrir PDF")</f>
        <v>Abrir PDF</v>
      </c>
    </row>
    <row r="109" spans="1:6" ht="31.05" customHeight="1">
      <c r="A109" s="6" t="s">
        <v>125</v>
      </c>
      <c r="B109" s="2" t="s">
        <v>126</v>
      </c>
      <c r="C109" s="2" t="s">
        <v>9981</v>
      </c>
      <c r="D109" s="3">
        <v>6</v>
      </c>
      <c r="E109" s="3">
        <v>45</v>
      </c>
      <c r="F109" s="3" t="str">
        <f>HYPERLINK("https://www.boe.es/gazeta/dias/1833/08/29/pdfs/GMD-1833-105.pdf","Abrir PDF")</f>
        <v>Abrir PDF</v>
      </c>
    </row>
    <row r="110" spans="1:6" ht="31.05" customHeight="1">
      <c r="A110" s="6" t="s">
        <v>584</v>
      </c>
      <c r="B110" s="2" t="s">
        <v>585</v>
      </c>
      <c r="C110" s="2" t="s">
        <v>9982</v>
      </c>
      <c r="D110" s="3">
        <v>4</v>
      </c>
      <c r="E110" s="3">
        <v>20</v>
      </c>
      <c r="F110" s="3" t="str">
        <f>HYPERLINK("https://www.boe.es/gazeta/dias/1833/08/31/pdfs/GMD-1833-106.pdf","Abrir PDF")</f>
        <v>Abrir PDF</v>
      </c>
    </row>
    <row r="111" spans="1:6" ht="31.05" customHeight="1">
      <c r="A111" s="6" t="s">
        <v>587</v>
      </c>
      <c r="B111" s="2" t="s">
        <v>588</v>
      </c>
      <c r="C111" s="2" t="s">
        <v>9983</v>
      </c>
      <c r="D111" s="3">
        <v>4</v>
      </c>
      <c r="E111" s="3">
        <v>40</v>
      </c>
      <c r="F111" s="3" t="str">
        <f>HYPERLINK("https://www.boe.es/gazeta/dias/1833/09/03/pdfs/GMD-1833-107.pdf","Abrir PDF")</f>
        <v>Abrir PDF</v>
      </c>
    </row>
    <row r="112" spans="1:6" ht="31.05" customHeight="1">
      <c r="A112" s="6" t="s">
        <v>1515</v>
      </c>
      <c r="B112" s="2" t="s">
        <v>1516</v>
      </c>
      <c r="C112" s="2" t="s">
        <v>9984</v>
      </c>
      <c r="D112" s="3">
        <v>4</v>
      </c>
      <c r="E112" s="3">
        <v>11</v>
      </c>
      <c r="F112" s="3" t="str">
        <f>HYPERLINK("https://www.boe.es/gazeta/dias/1833/09/05/pdfs/GMD-1833-108.pdf","Abrir PDF")</f>
        <v>Abrir PDF</v>
      </c>
    </row>
    <row r="113" spans="1:6" ht="31.05" customHeight="1">
      <c r="A113" s="6" t="s">
        <v>19</v>
      </c>
      <c r="B113" s="2" t="s">
        <v>20</v>
      </c>
      <c r="C113" s="2" t="s">
        <v>9985</v>
      </c>
      <c r="D113" s="3">
        <v>4</v>
      </c>
      <c r="E113" s="3">
        <v>30</v>
      </c>
      <c r="F113" s="3" t="str">
        <f>HYPERLINK("https://www.boe.es/gazeta/dias/1833/09/07/pdfs/GMD-1833-109.pdf","Abrir PDF")</f>
        <v>Abrir PDF</v>
      </c>
    </row>
    <row r="114" spans="1:6" ht="31.05" customHeight="1">
      <c r="A114" s="6" t="s">
        <v>3103</v>
      </c>
      <c r="B114" s="2" t="s">
        <v>3104</v>
      </c>
      <c r="C114" s="2" t="s">
        <v>9986</v>
      </c>
      <c r="D114" s="3">
        <v>4</v>
      </c>
      <c r="E114" s="3">
        <v>13</v>
      </c>
      <c r="F114" s="3" t="str">
        <f>HYPERLINK("https://www.boe.es/gazeta/dias/1833/09/10/pdfs/GMD-1833-110.pdf","Abrir PDF")</f>
        <v>Abrir PDF</v>
      </c>
    </row>
    <row r="115" spans="1:6" ht="31.05" customHeight="1">
      <c r="A115" s="6" t="s">
        <v>1165</v>
      </c>
      <c r="B115" s="2" t="s">
        <v>1166</v>
      </c>
      <c r="C115" s="2" t="s">
        <v>9987</v>
      </c>
      <c r="D115" s="3">
        <v>6</v>
      </c>
      <c r="E115" s="3">
        <v>36</v>
      </c>
      <c r="F115" s="3" t="str">
        <f>HYPERLINK("https://www.boe.es/gazeta/dias/1833/09/12/pdfs/GMD-1833-111.pdf","Abrir PDF")</f>
        <v>Abrir PDF</v>
      </c>
    </row>
    <row r="116" spans="1:6" ht="31.05" customHeight="1">
      <c r="A116" s="6" t="s">
        <v>702</v>
      </c>
      <c r="B116" s="2" t="s">
        <v>703</v>
      </c>
      <c r="C116" s="2" t="s">
        <v>9988</v>
      </c>
      <c r="D116" s="3">
        <v>4</v>
      </c>
      <c r="E116" s="3">
        <v>22</v>
      </c>
      <c r="F116" s="3" t="str">
        <f>HYPERLINK("https://www.boe.es/gazeta/dias/1833/09/14/pdfs/GMD-1833-112.pdf","Abrir PDF")</f>
        <v>Abrir PDF</v>
      </c>
    </row>
    <row r="117" spans="1:6" ht="31.05" customHeight="1">
      <c r="A117" s="6" t="s">
        <v>623</v>
      </c>
      <c r="B117" s="2" t="s">
        <v>624</v>
      </c>
      <c r="C117" s="2" t="s">
        <v>9989</v>
      </c>
      <c r="D117" s="3">
        <v>6</v>
      </c>
      <c r="E117" s="3">
        <v>53</v>
      </c>
      <c r="F117" s="3" t="str">
        <f>HYPERLINK("https://www.boe.es/gazeta/dias/1833/09/17/pdfs/GMD-1833-113.pdf","Abrir PDF")</f>
        <v>Abrir PDF</v>
      </c>
    </row>
    <row r="118" spans="1:6" ht="31.05" customHeight="1">
      <c r="A118" s="6" t="s">
        <v>1288</v>
      </c>
      <c r="B118" s="2" t="s">
        <v>1289</v>
      </c>
      <c r="C118" s="2" t="s">
        <v>9990</v>
      </c>
      <c r="D118" s="3">
        <v>4</v>
      </c>
      <c r="E118" s="3">
        <v>12</v>
      </c>
      <c r="F118" s="3" t="str">
        <f>HYPERLINK("https://www.boe.es/gazeta/dias/1833/09/19/pdfs/GMD-1833-114.pdf","Abrir PDF")</f>
        <v>Abrir PDF</v>
      </c>
    </row>
    <row r="119" spans="1:6" ht="31.05" customHeight="1">
      <c r="A119" s="6" t="s">
        <v>2591</v>
      </c>
      <c r="B119" s="2" t="s">
        <v>2592</v>
      </c>
      <c r="C119" s="2" t="s">
        <v>9991</v>
      </c>
      <c r="D119" s="3">
        <v>4</v>
      </c>
      <c r="E119" s="3">
        <v>13</v>
      </c>
      <c r="F119" s="3" t="str">
        <f>HYPERLINK("https://www.boe.es/gazeta/dias/1833/09/21/pdfs/GMD-1833-115.pdf","Abrir PDF")</f>
        <v>Abrir PDF</v>
      </c>
    </row>
    <row r="120" spans="1:6" ht="31.05" customHeight="1">
      <c r="A120" s="6" t="s">
        <v>159</v>
      </c>
      <c r="B120" s="2" t="s">
        <v>160</v>
      </c>
      <c r="C120" s="2" t="s">
        <v>9992</v>
      </c>
      <c r="D120" s="3">
        <v>8</v>
      </c>
      <c r="E120" s="3">
        <v>88</v>
      </c>
      <c r="F120" s="3" t="str">
        <f>HYPERLINK("https://www.boe.es/gazeta/dias/1833/09/24/pdfs/GMD-1833-116.pdf","Abrir PDF")</f>
        <v>Abrir PDF</v>
      </c>
    </row>
    <row r="121" spans="1:6" ht="31.05" customHeight="1">
      <c r="A121" s="6" t="s">
        <v>170</v>
      </c>
      <c r="B121" s="2" t="s">
        <v>171</v>
      </c>
      <c r="C121" s="2" t="s">
        <v>9993</v>
      </c>
      <c r="D121" s="3">
        <v>4</v>
      </c>
      <c r="E121" s="3">
        <v>21</v>
      </c>
      <c r="F121" s="3" t="str">
        <f>HYPERLINK("https://www.boe.es/gazeta/dias/1833/09/26/pdfs/GMD-1833-117.pdf","Abrir PDF")</f>
        <v>Abrir PDF</v>
      </c>
    </row>
    <row r="122" spans="1:6" ht="31.05" customHeight="1">
      <c r="A122" s="6" t="s">
        <v>2968</v>
      </c>
      <c r="B122" s="2" t="s">
        <v>2969</v>
      </c>
      <c r="C122" s="2" t="s">
        <v>9994</v>
      </c>
      <c r="D122" s="3">
        <v>4</v>
      </c>
      <c r="E122" s="3">
        <v>9</v>
      </c>
      <c r="F122" s="3" t="str">
        <f>HYPERLINK("https://www.boe.es/gazeta/dias/1833/09/28/pdfs/GMD-1833-118.pdf","Abrir PDF")</f>
        <v>Abrir PDF</v>
      </c>
    </row>
    <row r="123" spans="1:6" ht="31.05" customHeight="1">
      <c r="A123" s="6" t="s">
        <v>1325</v>
      </c>
      <c r="B123" s="2" t="s">
        <v>1326</v>
      </c>
      <c r="C123" s="2" t="s">
        <v>9995</v>
      </c>
      <c r="D123" s="3">
        <v>1</v>
      </c>
      <c r="E123" s="3">
        <v>6</v>
      </c>
      <c r="F123" s="3" t="str">
        <f>HYPERLINK("https://www.boe.es/gazeta/dias/1833/09/29/pdfs/GMD-1833-119E.pdf","Abrir PDF")</f>
        <v>Abrir PDF</v>
      </c>
    </row>
    <row r="124" spans="1:6" ht="31.05" customHeight="1">
      <c r="A124" s="6" t="s">
        <v>927</v>
      </c>
      <c r="B124" s="2" t="s">
        <v>928</v>
      </c>
      <c r="C124" s="2" t="s">
        <v>9996</v>
      </c>
      <c r="D124" s="3">
        <v>4</v>
      </c>
      <c r="E124" s="3">
        <v>27</v>
      </c>
      <c r="F124" s="3" t="str">
        <f>HYPERLINK("https://www.boe.es/gazeta/dias/1833/10/01/pdfs/GMD-1833-120.pdf","Abrir PDF")</f>
        <v>Abrir PDF</v>
      </c>
    </row>
    <row r="125" spans="1:6" ht="31.05" customHeight="1">
      <c r="A125" s="6" t="s">
        <v>58</v>
      </c>
      <c r="B125" s="2" t="s">
        <v>59</v>
      </c>
      <c r="C125" s="2" t="s">
        <v>9997</v>
      </c>
      <c r="D125" s="3">
        <v>4</v>
      </c>
      <c r="E125" s="3">
        <v>51</v>
      </c>
      <c r="F125" s="3" t="str">
        <f>HYPERLINK("https://www.boe.es/gazeta/dias/1833/10/03/pdfs/GMD-1833-121.pdf","Abrir PDF")</f>
        <v>Abrir PDF</v>
      </c>
    </row>
    <row r="126" spans="1:6" ht="31.05" customHeight="1">
      <c r="A126" s="6" t="s">
        <v>266</v>
      </c>
      <c r="B126" s="2" t="s">
        <v>267</v>
      </c>
      <c r="C126" s="2" t="s">
        <v>9998</v>
      </c>
      <c r="D126" s="3">
        <v>8</v>
      </c>
      <c r="E126" s="3">
        <v>56</v>
      </c>
      <c r="F126" s="3" t="str">
        <f>HYPERLINK("https://www.boe.es/gazeta/dias/1833/10/05/pdfs/GMD-1833-122.pdf","Abrir PDF")</f>
        <v>Abrir PDF</v>
      </c>
    </row>
    <row r="127" spans="1:6" ht="31.05" customHeight="1">
      <c r="A127" s="6" t="s">
        <v>1017</v>
      </c>
      <c r="B127" s="2" t="s">
        <v>1018</v>
      </c>
      <c r="C127" s="2" t="s">
        <v>9999</v>
      </c>
      <c r="D127" s="3">
        <v>4</v>
      </c>
      <c r="E127" s="3">
        <v>32</v>
      </c>
      <c r="F127" s="3" t="str">
        <f>HYPERLINK("https://www.boe.es/gazeta/dias/1833/10/08/pdfs/GMD-1833-123.pdf","Abrir PDF")</f>
        <v>Abrir PDF</v>
      </c>
    </row>
    <row r="128" spans="1:6" ht="31.05" customHeight="1">
      <c r="A128" s="6" t="s">
        <v>752</v>
      </c>
      <c r="B128" s="2" t="s">
        <v>753</v>
      </c>
      <c r="C128" s="2" t="s">
        <v>10000</v>
      </c>
      <c r="D128" s="3">
        <v>6</v>
      </c>
      <c r="E128" s="3">
        <v>34</v>
      </c>
      <c r="F128" s="3" t="str">
        <f>HYPERLINK("https://www.boe.es/gazeta/dias/1833/10/10/pdfs/GMD-1833-124.pdf","Abrir PDF")</f>
        <v>Abrir PDF</v>
      </c>
    </row>
    <row r="129" spans="1:6" ht="31.05" customHeight="1">
      <c r="A129" s="6" t="s">
        <v>859</v>
      </c>
      <c r="B129" s="2" t="s">
        <v>860</v>
      </c>
      <c r="C129" s="2" t="s">
        <v>10001</v>
      </c>
      <c r="D129" s="3">
        <v>4</v>
      </c>
      <c r="E129" s="3">
        <v>37</v>
      </c>
      <c r="F129" s="3" t="str">
        <f>HYPERLINK("https://www.boe.es/gazeta/dias/1833/10/12/pdfs/GMD-1833-125.pdf","Abrir PDF")</f>
        <v>Abrir PDF</v>
      </c>
    </row>
    <row r="130" spans="1:6" ht="31.05" customHeight="1">
      <c r="A130" s="6" t="s">
        <v>61</v>
      </c>
      <c r="B130" s="2" t="s">
        <v>62</v>
      </c>
      <c r="C130" s="2" t="s">
        <v>10002</v>
      </c>
      <c r="D130" s="3">
        <v>4</v>
      </c>
      <c r="E130" s="3">
        <v>85</v>
      </c>
      <c r="F130" s="3" t="str">
        <f>HYPERLINK("https://www.boe.es/gazeta/dias/1833/10/15/pdfs/GMD-1833-126.pdf","Abrir PDF")</f>
        <v>Abrir PDF</v>
      </c>
    </row>
    <row r="131" spans="1:6" ht="31.05" customHeight="1">
      <c r="A131" s="6" t="s">
        <v>4728</v>
      </c>
      <c r="B131" s="2" t="s">
        <v>4729</v>
      </c>
      <c r="C131" s="2" t="s">
        <v>10003</v>
      </c>
      <c r="D131" s="3">
        <v>1</v>
      </c>
      <c r="E131" s="3">
        <v>6</v>
      </c>
      <c r="F131" s="3" t="str">
        <f>HYPERLINK("https://www.boe.es/gazeta/dias/1833/10/16/pdfs/GMD-1833-127E.pdf","Abrir PDF")</f>
        <v>Abrir PDF</v>
      </c>
    </row>
    <row r="132" spans="1:6" ht="31.05" customHeight="1">
      <c r="A132" s="6" t="s">
        <v>1371</v>
      </c>
      <c r="B132" s="2" t="s">
        <v>1372</v>
      </c>
      <c r="C132" s="2" t="s">
        <v>10004</v>
      </c>
      <c r="D132" s="3">
        <v>4</v>
      </c>
      <c r="E132" s="3">
        <v>34</v>
      </c>
      <c r="F132" s="3" t="str">
        <f>HYPERLINK("https://www.boe.es/gazeta/dias/1833/10/17/pdfs/GMD-1833-128.pdf","Abrir PDF")</f>
        <v>Abrir PDF</v>
      </c>
    </row>
    <row r="133" spans="1:6" ht="31.05" customHeight="1">
      <c r="A133" s="6" t="s">
        <v>478</v>
      </c>
      <c r="B133" s="2" t="s">
        <v>479</v>
      </c>
      <c r="C133" s="2" t="s">
        <v>10005</v>
      </c>
      <c r="D133" s="3">
        <v>6</v>
      </c>
      <c r="E133" s="3">
        <v>55</v>
      </c>
      <c r="F133" s="3" t="str">
        <f>HYPERLINK("https://www.boe.es/gazeta/dias/1833/10/19/pdfs/GMD-1833-129.pdf","Abrir PDF")</f>
        <v>Abrir PDF</v>
      </c>
    </row>
    <row r="134" spans="1:6" ht="31.05" customHeight="1">
      <c r="A134" s="6" t="s">
        <v>466</v>
      </c>
      <c r="B134" s="2" t="s">
        <v>467</v>
      </c>
      <c r="C134" s="2" t="s">
        <v>10006</v>
      </c>
      <c r="D134" s="3">
        <v>6</v>
      </c>
      <c r="E134" s="3">
        <v>59</v>
      </c>
      <c r="F134" s="3" t="str">
        <f>HYPERLINK("https://www.boe.es/gazeta/dias/1833/10/22/pdfs/GMD-1833-130.pdf","Abrir PDF")</f>
        <v>Abrir PDF</v>
      </c>
    </row>
    <row r="135" spans="1:6" ht="31.05" customHeight="1">
      <c r="A135" s="6" t="s">
        <v>150</v>
      </c>
      <c r="B135" s="2" t="s">
        <v>151</v>
      </c>
      <c r="C135" s="2" t="s">
        <v>10007</v>
      </c>
      <c r="D135" s="3">
        <v>4</v>
      </c>
      <c r="E135" s="3">
        <v>63</v>
      </c>
      <c r="F135" s="3" t="str">
        <f>HYPERLINK("https://www.boe.es/gazeta/dias/1833/10/24/pdfs/GMD-1833-131.pdf","Abrir PDF")</f>
        <v>Abrir PDF</v>
      </c>
    </row>
    <row r="136" spans="1:6" ht="31.05" customHeight="1">
      <c r="A136" s="6" t="s">
        <v>1138</v>
      </c>
      <c r="B136" s="2" t="s">
        <v>1139</v>
      </c>
      <c r="C136" s="2" t="s">
        <v>10008</v>
      </c>
      <c r="D136" s="3">
        <v>8</v>
      </c>
      <c r="E136" s="3">
        <v>64</v>
      </c>
      <c r="F136" s="3" t="str">
        <f>HYPERLINK("https://www.boe.es/gazeta/dias/1833/10/26/pdfs/GMD-1833-132.pdf","Abrir PDF")</f>
        <v>Abrir PDF</v>
      </c>
    </row>
    <row r="137" spans="1:6" ht="31.05" customHeight="1">
      <c r="A137" s="6" t="s">
        <v>1200</v>
      </c>
      <c r="B137" s="2" t="s">
        <v>1201</v>
      </c>
      <c r="C137" s="2" t="s">
        <v>10009</v>
      </c>
      <c r="D137" s="3">
        <v>1</v>
      </c>
      <c r="E137" s="3">
        <v>2</v>
      </c>
      <c r="F137" s="3" t="str">
        <f>HYPERLINK("https://www.boe.es/gazeta/dias/1833/10/27/pdfs/GMD-1833-133E.pdf","Abrir PDF")</f>
        <v>Abrir PDF</v>
      </c>
    </row>
    <row r="138" spans="1:6" ht="31.05" customHeight="1">
      <c r="A138" s="6" t="s">
        <v>596</v>
      </c>
      <c r="B138" s="2" t="s">
        <v>597</v>
      </c>
      <c r="C138" s="2" t="s">
        <v>10010</v>
      </c>
      <c r="D138" s="3">
        <v>4</v>
      </c>
      <c r="E138" s="3">
        <v>28</v>
      </c>
      <c r="F138" s="3" t="str">
        <f>HYPERLINK("https://www.boe.es/gazeta/dias/1833/10/29/pdfs/GMD-1833-134.pdf","Abrir PDF")</f>
        <v>Abrir PDF</v>
      </c>
    </row>
    <row r="139" spans="1:6" ht="31.05" customHeight="1">
      <c r="A139" s="6" t="s">
        <v>426</v>
      </c>
      <c r="B139" s="2" t="s">
        <v>1257</v>
      </c>
      <c r="C139" s="2" t="s">
        <v>10011</v>
      </c>
      <c r="D139" s="3">
        <v>4</v>
      </c>
      <c r="E139" s="3">
        <v>25</v>
      </c>
      <c r="F139" s="3" t="str">
        <f>HYPERLINK("https://www.boe.es/gazeta/dias/1833/10/31/pdfs/GMD-1833-135.pdf","Abrir PDF")</f>
        <v>Abrir PDF</v>
      </c>
    </row>
    <row r="140" spans="1:6" ht="31.05" customHeight="1">
      <c r="A140" s="6" t="s">
        <v>426</v>
      </c>
      <c r="B140" s="2" t="s">
        <v>427</v>
      </c>
      <c r="C140" s="2" t="s">
        <v>10012</v>
      </c>
      <c r="D140" s="3">
        <v>1</v>
      </c>
      <c r="E140" s="3">
        <v>14</v>
      </c>
      <c r="F140" s="3" t="str">
        <f>HYPERLINK("https://www.boe.es/gazeta/dias/1833/10/31/pdfs/GMD-1833-136E.pdf","Abrir PDF")</f>
        <v>Abrir PDF</v>
      </c>
    </row>
    <row r="141" spans="1:6" ht="31.05" customHeight="1">
      <c r="A141" s="6" t="s">
        <v>841</v>
      </c>
      <c r="B141" s="2" t="s">
        <v>842</v>
      </c>
      <c r="C141" s="2" t="s">
        <v>10013</v>
      </c>
      <c r="D141" s="3">
        <v>6</v>
      </c>
      <c r="E141" s="3">
        <v>38</v>
      </c>
      <c r="F141" s="3" t="str">
        <f>HYPERLINK("https://www.boe.es/gazeta/dias/1833/11/02/pdfs/GMD-1833-137.pdf","Abrir PDF")</f>
        <v>Abrir PDF</v>
      </c>
    </row>
    <row r="142" spans="1:6" ht="31.05" customHeight="1">
      <c r="A142" s="6" t="s">
        <v>141</v>
      </c>
      <c r="B142" s="2" t="s">
        <v>142</v>
      </c>
      <c r="C142" s="2" t="s">
        <v>10014</v>
      </c>
      <c r="D142" s="3">
        <v>4</v>
      </c>
      <c r="E142" s="3">
        <v>29</v>
      </c>
      <c r="F142" s="3" t="str">
        <f>HYPERLINK("https://www.boe.es/gazeta/dias/1833/11/05/pdfs/GMD-1833-138.pdf","Abrir PDF")</f>
        <v>Abrir PDF</v>
      </c>
    </row>
    <row r="143" spans="1:6" ht="31.05" customHeight="1">
      <c r="A143" s="6" t="s">
        <v>364</v>
      </c>
      <c r="B143" s="2" t="s">
        <v>365</v>
      </c>
      <c r="C143" s="2" t="s">
        <v>10015</v>
      </c>
      <c r="D143" s="3">
        <v>6</v>
      </c>
      <c r="E143" s="3">
        <v>61</v>
      </c>
      <c r="F143" s="3" t="str">
        <f>HYPERLINK("https://www.boe.es/gazeta/dias/1833/11/07/pdfs/GMD-1833-139.pdf","Abrir PDF")</f>
        <v>Abrir PDF</v>
      </c>
    </row>
    <row r="144" spans="1:6" ht="31.05" customHeight="1">
      <c r="A144" s="6" t="s">
        <v>241</v>
      </c>
      <c r="B144" s="2" t="s">
        <v>242</v>
      </c>
      <c r="C144" s="2" t="s">
        <v>10016</v>
      </c>
      <c r="D144" s="3">
        <v>4</v>
      </c>
      <c r="E144" s="3">
        <v>35</v>
      </c>
      <c r="F144" s="3" t="str">
        <f>HYPERLINK("https://www.boe.es/gazeta/dias/1833/11/09/pdfs/GMD-1833-140.pdf","Abrir PDF")</f>
        <v>Abrir PDF</v>
      </c>
    </row>
    <row r="145" spans="1:6" ht="31.05" customHeight="1">
      <c r="A145" s="6" t="s">
        <v>1079</v>
      </c>
      <c r="B145" s="2" t="s">
        <v>1080</v>
      </c>
      <c r="C145" s="2" t="s">
        <v>10017</v>
      </c>
      <c r="D145" s="3">
        <v>4</v>
      </c>
      <c r="E145" s="3">
        <v>32</v>
      </c>
      <c r="F145" s="3" t="str">
        <f>HYPERLINK("https://www.boe.es/gazeta/dias/1833/11/12/pdfs/GMD-1833-141.pdf","Abrir PDF")</f>
        <v>Abrir PDF</v>
      </c>
    </row>
    <row r="146" spans="1:6" ht="31.05" customHeight="1">
      <c r="A146" s="6" t="s">
        <v>324</v>
      </c>
      <c r="B146" s="2" t="s">
        <v>325</v>
      </c>
      <c r="C146" s="2" t="s">
        <v>10018</v>
      </c>
      <c r="D146" s="3">
        <v>4</v>
      </c>
      <c r="E146" s="3">
        <v>31</v>
      </c>
      <c r="F146" s="3" t="str">
        <f>HYPERLINK("https://www.boe.es/gazeta/dias/1833/11/14/pdfs/GMD-1833-142.pdf","Abrir PDF")</f>
        <v>Abrir PDF</v>
      </c>
    </row>
    <row r="147" spans="1:6" ht="31.05" customHeight="1">
      <c r="A147" s="6" t="s">
        <v>110</v>
      </c>
      <c r="B147" s="2" t="s">
        <v>111</v>
      </c>
      <c r="C147" s="2" t="s">
        <v>10019</v>
      </c>
      <c r="D147" s="3">
        <v>6</v>
      </c>
      <c r="E147" s="3">
        <v>79</v>
      </c>
      <c r="F147" s="3" t="str">
        <f>HYPERLINK("https://www.boe.es/gazeta/dias/1833/11/16/pdfs/GMD-1833-143.pdf","Abrir PDF")</f>
        <v>Abrir PDF</v>
      </c>
    </row>
    <row r="148" spans="1:6" ht="31.05" customHeight="1">
      <c r="A148" s="6" t="s">
        <v>272</v>
      </c>
      <c r="B148" s="2" t="s">
        <v>273</v>
      </c>
      <c r="C148" s="2" t="s">
        <v>10020</v>
      </c>
      <c r="D148" s="3">
        <v>6</v>
      </c>
      <c r="E148" s="3">
        <v>38</v>
      </c>
      <c r="F148" s="3" t="str">
        <f>HYPERLINK("https://www.boe.es/gazeta/dias/1833/11/19/pdfs/GMD-1833-144.pdf","Abrir PDF")</f>
        <v>Abrir PDF</v>
      </c>
    </row>
    <row r="149" spans="1:6" ht="31.05" customHeight="1">
      <c r="A149" s="6" t="s">
        <v>272</v>
      </c>
      <c r="B149" s="2" t="s">
        <v>885</v>
      </c>
      <c r="C149" s="2" t="s">
        <v>10021</v>
      </c>
      <c r="D149" s="3">
        <v>1</v>
      </c>
      <c r="E149" s="3">
        <v>12</v>
      </c>
      <c r="F149" s="3" t="str">
        <f>HYPERLINK("https://www.boe.es/gazeta/dias/1833/11/19/pdfs/GMD-1833-145E.pdf","Abrir PDF")</f>
        <v>Abrir PDF</v>
      </c>
    </row>
    <row r="150" spans="1:6" ht="31.05" customHeight="1">
      <c r="A150" s="6" t="s">
        <v>233</v>
      </c>
      <c r="B150" s="2" t="s">
        <v>234</v>
      </c>
      <c r="C150" s="2" t="s">
        <v>10022</v>
      </c>
      <c r="D150" s="3">
        <v>4</v>
      </c>
      <c r="E150" s="3">
        <v>55</v>
      </c>
      <c r="F150" s="3" t="str">
        <f>HYPERLINK("https://www.boe.es/gazeta/dias/1833/11/21/pdfs/GMD-1833-146.pdf","Abrir PDF")</f>
        <v>Abrir PDF</v>
      </c>
    </row>
    <row r="151" spans="1:6" ht="31.05" customHeight="1">
      <c r="A151" s="6" t="s">
        <v>409</v>
      </c>
      <c r="B151" s="2" t="s">
        <v>410</v>
      </c>
      <c r="C151" s="2" t="s">
        <v>10023</v>
      </c>
      <c r="D151" s="3">
        <v>6</v>
      </c>
      <c r="E151" s="3">
        <v>51</v>
      </c>
      <c r="F151" s="3" t="str">
        <f>HYPERLINK("https://www.boe.es/gazeta/dias/1833/11/23/pdfs/GMD-1833-147.pdf","Abrir PDF")</f>
        <v>Abrir PDF</v>
      </c>
    </row>
    <row r="152" spans="1:6" ht="31.05" customHeight="1">
      <c r="A152" s="6" t="s">
        <v>3001</v>
      </c>
      <c r="B152" s="2" t="s">
        <v>3002</v>
      </c>
      <c r="C152" s="2" t="s">
        <v>10024</v>
      </c>
      <c r="D152" s="3">
        <v>1</v>
      </c>
      <c r="E152" s="3">
        <v>2</v>
      </c>
      <c r="F152" s="3" t="str">
        <f>HYPERLINK("https://www.boe.es/gazeta/dias/1833/11/24/pdfs/GMD-1833-148E.pdf","Abrir PDF")</f>
        <v>Abrir PDF</v>
      </c>
    </row>
    <row r="153" spans="1:6" ht="31.05" customHeight="1">
      <c r="A153" s="6" t="s">
        <v>1377</v>
      </c>
      <c r="B153" s="2" t="s">
        <v>1378</v>
      </c>
      <c r="C153" s="2" t="s">
        <v>10025</v>
      </c>
      <c r="D153" s="3">
        <v>1</v>
      </c>
      <c r="E153" s="3">
        <v>16</v>
      </c>
      <c r="F153" s="3" t="str">
        <f>HYPERLINK("https://www.boe.es/gazeta/dias/1833/11/25/pdfs/GMD-1833-149E.pdf","Abrir PDF")</f>
        <v>Abrir PDF</v>
      </c>
    </row>
    <row r="154" spans="1:6" ht="31.05" customHeight="1">
      <c r="A154" s="6" t="s">
        <v>72</v>
      </c>
      <c r="B154" s="2" t="s">
        <v>73</v>
      </c>
      <c r="C154" s="2" t="s">
        <v>10026</v>
      </c>
      <c r="D154" s="3">
        <v>4</v>
      </c>
      <c r="E154" s="3">
        <v>29</v>
      </c>
      <c r="F154" s="3" t="str">
        <f>HYPERLINK("https://www.boe.es/gazeta/dias/1833/11/26/pdfs/GMD-1833-150.pdf","Abrir PDF")</f>
        <v>Abrir PDF</v>
      </c>
    </row>
    <row r="155" spans="1:6" ht="31.05" customHeight="1">
      <c r="A155" s="6" t="s">
        <v>671</v>
      </c>
      <c r="B155" s="2" t="s">
        <v>672</v>
      </c>
      <c r="C155" s="2" t="s">
        <v>10027</v>
      </c>
      <c r="D155" s="3">
        <v>6</v>
      </c>
      <c r="E155" s="3">
        <v>58</v>
      </c>
      <c r="F155" s="3" t="str">
        <f>HYPERLINK("https://www.boe.es/gazeta/dias/1833/11/28/pdfs/GMD-1833-151.pdf","Abrir PDF")</f>
        <v>Abrir PDF</v>
      </c>
    </row>
    <row r="156" spans="1:6" ht="31.05" customHeight="1">
      <c r="A156" s="6" t="s">
        <v>1977</v>
      </c>
      <c r="B156" s="2" t="s">
        <v>1978</v>
      </c>
      <c r="C156" s="2" t="s">
        <v>10028</v>
      </c>
      <c r="D156" s="3">
        <v>1</v>
      </c>
      <c r="E156" s="3">
        <v>2</v>
      </c>
      <c r="F156" s="3" t="str">
        <f>HYPERLINK("https://www.boe.es/gazeta/dias/1833/11/29/pdfs/GMD-1833-152E.pdf","Abrir PDF")</f>
        <v>Abrir PDF</v>
      </c>
    </row>
    <row r="157" spans="1:6" ht="31.05" customHeight="1">
      <c r="A157" s="6" t="s">
        <v>787</v>
      </c>
      <c r="B157" s="2" t="s">
        <v>788</v>
      </c>
      <c r="C157" s="2" t="s">
        <v>10029</v>
      </c>
      <c r="D157" s="3">
        <v>4</v>
      </c>
      <c r="E157" s="3">
        <v>32</v>
      </c>
      <c r="F157" s="3" t="str">
        <f>HYPERLINK("https://www.boe.es/gazeta/dias/1833/11/30/pdfs/GMD-1833-153.pdf","Abrir PDF")</f>
        <v>Abrir PDF</v>
      </c>
    </row>
    <row r="158" spans="1:6" ht="31.05" customHeight="1">
      <c r="A158" s="6" t="s">
        <v>958</v>
      </c>
      <c r="B158" s="2" t="s">
        <v>959</v>
      </c>
      <c r="C158" s="2" t="s">
        <v>10030</v>
      </c>
      <c r="D158" s="3">
        <v>4</v>
      </c>
      <c r="E158" s="3">
        <v>19</v>
      </c>
      <c r="F158" s="3" t="str">
        <f>HYPERLINK("https://www.boe.es/gazeta/dias/1833/12/03/pdfs/GMD-1833-154.pdf","Abrir PDF")</f>
        <v>Abrir PDF</v>
      </c>
    </row>
    <row r="159" spans="1:6" ht="31.05" customHeight="1">
      <c r="A159" s="6" t="s">
        <v>421</v>
      </c>
      <c r="B159" s="2" t="s">
        <v>422</v>
      </c>
      <c r="C159" s="2" t="s">
        <v>10031</v>
      </c>
      <c r="D159" s="3">
        <v>6</v>
      </c>
      <c r="E159" s="3">
        <v>29</v>
      </c>
      <c r="F159" s="3" t="str">
        <f>HYPERLINK("https://www.boe.es/gazeta/dias/1833/12/05/pdfs/GMD-1833-155.pdf","Abrir PDF")</f>
        <v>Abrir PDF</v>
      </c>
    </row>
    <row r="160" spans="1:6" ht="31.05" customHeight="1">
      <c r="A160" s="6" t="s">
        <v>43</v>
      </c>
      <c r="B160" s="2" t="s">
        <v>44</v>
      </c>
      <c r="C160" s="2" t="s">
        <v>10032</v>
      </c>
      <c r="D160" s="3">
        <v>8</v>
      </c>
      <c r="E160" s="3">
        <v>38</v>
      </c>
      <c r="F160" s="3" t="str">
        <f>HYPERLINK("https://www.boe.es/gazeta/dias/1833/12/07/pdfs/GMD-1833-156.pdf","Abrir PDF")</f>
        <v>Abrir PDF</v>
      </c>
    </row>
    <row r="161" spans="1:6" ht="31.05" customHeight="1">
      <c r="A161" s="6" t="s">
        <v>2600</v>
      </c>
      <c r="B161" s="2" t="s">
        <v>2601</v>
      </c>
      <c r="C161" s="2" t="s">
        <v>10033</v>
      </c>
      <c r="D161" s="3">
        <v>6</v>
      </c>
      <c r="E161" s="3">
        <v>25</v>
      </c>
      <c r="F161" s="3" t="str">
        <f>HYPERLINK("https://www.boe.es/gazeta/dias/1833/12/10/pdfs/GMD-1833-157.pdf","Abrir PDF")</f>
        <v>Abrir PDF</v>
      </c>
    </row>
    <row r="162" spans="1:6" ht="31.05" customHeight="1">
      <c r="A162" s="6" t="s">
        <v>277</v>
      </c>
      <c r="B162" s="2" t="s">
        <v>278</v>
      </c>
      <c r="C162" s="2" t="s">
        <v>10034</v>
      </c>
      <c r="D162" s="3">
        <v>6</v>
      </c>
      <c r="E162" s="3">
        <v>24</v>
      </c>
      <c r="F162" s="3" t="str">
        <f>HYPERLINK("https://www.boe.es/gazeta/dias/1833/12/12/pdfs/GMD-1833-158.pdf","Abrir PDF")</f>
        <v>Abrir PDF</v>
      </c>
    </row>
    <row r="163" spans="1:6" ht="31.05" customHeight="1">
      <c r="A163" s="6" t="s">
        <v>192</v>
      </c>
      <c r="B163" s="2" t="s">
        <v>218</v>
      </c>
      <c r="C163" s="2" t="s">
        <v>10035</v>
      </c>
      <c r="D163" s="3">
        <v>6</v>
      </c>
      <c r="E163" s="3">
        <v>52</v>
      </c>
      <c r="F163" s="3" t="str">
        <f>HYPERLINK("https://www.boe.es/gazeta/dias/1833/12/14/pdfs/GMD-1833-159.pdf","Abrir PDF")</f>
        <v>Abrir PDF</v>
      </c>
    </row>
    <row r="164" spans="1:6" ht="31.05" customHeight="1">
      <c r="A164" s="6" t="s">
        <v>192</v>
      </c>
      <c r="B164" s="2" t="s">
        <v>193</v>
      </c>
      <c r="C164" s="2" t="s">
        <v>10036</v>
      </c>
      <c r="D164" s="3">
        <v>1</v>
      </c>
      <c r="E164" s="3">
        <v>14</v>
      </c>
      <c r="F164" s="3" t="str">
        <f>HYPERLINK("https://www.boe.es/gazeta/dias/1833/12/14/pdfs/GMD-1833-160E.pdf","Abrir PDF")</f>
        <v>Abrir PDF</v>
      </c>
    </row>
    <row r="165" spans="1:6" ht="31.05" customHeight="1">
      <c r="A165" s="6" t="s">
        <v>452</v>
      </c>
      <c r="B165" s="2" t="s">
        <v>453</v>
      </c>
      <c r="C165" s="2" t="s">
        <v>10037</v>
      </c>
      <c r="D165" s="3">
        <v>6</v>
      </c>
      <c r="E165" s="3">
        <v>92</v>
      </c>
      <c r="F165" s="3" t="str">
        <f>HYPERLINK("https://www.boe.es/gazeta/dias/1833/12/17/pdfs/GMD-1833-161.pdf","Abrir PDF")</f>
        <v>Abrir PDF</v>
      </c>
    </row>
    <row r="166" spans="1:6" ht="31.05" customHeight="1">
      <c r="A166" s="6" t="s">
        <v>485</v>
      </c>
      <c r="B166" s="2" t="s">
        <v>486</v>
      </c>
      <c r="C166" s="2" t="s">
        <v>10038</v>
      </c>
      <c r="D166" s="3">
        <v>6</v>
      </c>
      <c r="E166" s="3">
        <v>39</v>
      </c>
      <c r="F166" s="3" t="str">
        <f>HYPERLINK("https://www.boe.es/gazeta/dias/1833/12/19/pdfs/GMD-1833-162.pdf","Abrir PDF")</f>
        <v>Abrir PDF</v>
      </c>
    </row>
    <row r="167" spans="1:6" ht="31.05" customHeight="1">
      <c r="A167" s="6" t="s">
        <v>601</v>
      </c>
      <c r="B167" s="2" t="s">
        <v>602</v>
      </c>
      <c r="C167" s="2" t="s">
        <v>10039</v>
      </c>
      <c r="D167" s="3">
        <v>4</v>
      </c>
      <c r="E167" s="3">
        <v>29</v>
      </c>
      <c r="F167" s="3" t="str">
        <f>HYPERLINK("https://www.boe.es/gazeta/dias/1833/12/21/pdfs/GMD-1833-163.pdf","Abrir PDF")</f>
        <v>Abrir PDF</v>
      </c>
    </row>
    <row r="168" spans="1:6" ht="31.05" customHeight="1">
      <c r="A168" s="6" t="s">
        <v>1010</v>
      </c>
      <c r="B168" s="2" t="s">
        <v>1011</v>
      </c>
      <c r="C168" s="2" t="s">
        <v>10040</v>
      </c>
      <c r="D168" s="3">
        <v>4</v>
      </c>
      <c r="E168" s="3">
        <v>15</v>
      </c>
      <c r="F168" s="3" t="str">
        <f>HYPERLINK("https://www.boe.es/gazeta/dias/1833/12/24/pdfs/GMD-1833-164.pdf","Abrir PDF")</f>
        <v>Abrir PDF</v>
      </c>
    </row>
    <row r="169" spans="1:6" ht="31.05" customHeight="1">
      <c r="A169" s="6" t="s">
        <v>298</v>
      </c>
      <c r="B169" s="2" t="s">
        <v>299</v>
      </c>
      <c r="C169" s="2" t="s">
        <v>10041</v>
      </c>
      <c r="D169" s="3">
        <v>4</v>
      </c>
      <c r="E169" s="3">
        <v>30</v>
      </c>
      <c r="F169" s="3" t="str">
        <f>HYPERLINK("https://www.boe.es/gazeta/dias/1833/12/26/pdfs/GMD-1833-165.pdf","Abrir PDF")</f>
        <v>Abrir PDF</v>
      </c>
    </row>
    <row r="170" spans="1:6" ht="31.05" customHeight="1">
      <c r="A170" s="6" t="s">
        <v>470</v>
      </c>
      <c r="B170" s="2" t="s">
        <v>471</v>
      </c>
      <c r="C170" s="2" t="s">
        <v>10042</v>
      </c>
      <c r="D170" s="3">
        <v>6</v>
      </c>
      <c r="E170" s="3">
        <v>60</v>
      </c>
      <c r="F170" s="3" t="str">
        <f>HYPERLINK("https://www.boe.es/gazeta/dias/1833/12/28/pdfs/GMD-1833-166.pdf","Abrir PDF")</f>
        <v>Abrir PDF</v>
      </c>
    </row>
    <row r="171" spans="1:6" ht="31.05" customHeight="1">
      <c r="A171" s="6" t="s">
        <v>338</v>
      </c>
      <c r="B171" s="2" t="s">
        <v>339</v>
      </c>
      <c r="C171" s="2" t="s">
        <v>10043</v>
      </c>
      <c r="D171" s="3">
        <v>4</v>
      </c>
      <c r="E171" s="3">
        <v>39</v>
      </c>
      <c r="F171" s="3" t="str">
        <f>HYPERLINK("https://www.boe.es/gazeta/dias/1833/12/31/pdfs/GMD-1833-167.pdf","Abrir PDF")</f>
        <v>Abrir PDF</v>
      </c>
    </row>
    <row r="172" spans="1:6" ht="31.05" customHeight="1">
      <c r="A172" s="4"/>
      <c r="B172" s="2"/>
      <c r="C172" s="2"/>
      <c r="D172" s="3"/>
      <c r="E172" s="3"/>
      <c r="F172" s="3"/>
    </row>
    <row r="173" spans="1:6" ht="31.05" customHeight="1">
      <c r="A173" s="4"/>
      <c r="B173" s="2"/>
      <c r="C173" s="2"/>
      <c r="D173" s="3"/>
      <c r="E173" s="3"/>
      <c r="F173" s="3"/>
    </row>
    <row r="174" spans="1:6" ht="24" customHeight="1">
      <c r="A174" s="13" t="s">
        <v>10044</v>
      </c>
      <c r="B174" s="14"/>
      <c r="C174" s="14"/>
      <c r="D174" s="14"/>
      <c r="E174" s="14"/>
      <c r="F174" s="15"/>
    </row>
    <row r="175" spans="1:6" ht="42" customHeight="1">
      <c r="A175" s="7" t="s">
        <v>10045</v>
      </c>
      <c r="B175" s="16" t="s">
        <v>10046</v>
      </c>
      <c r="C175" s="16"/>
      <c r="D175" s="16"/>
      <c r="E175" s="16"/>
      <c r="F175" s="16"/>
    </row>
    <row r="176" spans="1:6" ht="42" customHeight="1">
      <c r="A176" s="7" t="s">
        <v>10047</v>
      </c>
      <c r="B176" s="16" t="s">
        <v>10048</v>
      </c>
      <c r="C176" s="16"/>
      <c r="D176" s="16"/>
      <c r="E176" s="16"/>
      <c r="F176" s="16"/>
    </row>
    <row r="177" spans="1:6" ht="42" customHeight="1">
      <c r="A177" s="7" t="s">
        <v>10049</v>
      </c>
      <c r="B177" s="16" t="s">
        <v>10050</v>
      </c>
      <c r="C177" s="16"/>
      <c r="D177" s="16"/>
      <c r="E177" s="16"/>
      <c r="F177" s="16"/>
    </row>
    <row r="178" spans="1:6" ht="42" customHeight="1">
      <c r="A178" s="7" t="s">
        <v>10051</v>
      </c>
      <c r="B178" s="16" t="s">
        <v>10052</v>
      </c>
      <c r="C178" s="16"/>
      <c r="D178" s="16"/>
      <c r="E178" s="16"/>
      <c r="F178" s="16"/>
    </row>
    <row r="179" spans="1:6" ht="42" customHeight="1">
      <c r="A179" s="7" t="s">
        <v>10053</v>
      </c>
      <c r="B179" s="16" t="s">
        <v>10054</v>
      </c>
      <c r="C179" s="16"/>
      <c r="D179" s="16"/>
      <c r="E179" s="16"/>
      <c r="F179" s="16"/>
    </row>
    <row r="180" spans="1:6" ht="42" customHeight="1">
      <c r="A180" s="7" t="s">
        <v>10</v>
      </c>
      <c r="B180" s="16" t="s">
        <v>10055</v>
      </c>
      <c r="C180" s="16"/>
      <c r="D180" s="16"/>
      <c r="E180" s="16"/>
      <c r="F180" s="16"/>
    </row>
    <row r="181" spans="1:6" ht="42" customHeight="1">
      <c r="A181" s="7" t="s">
        <v>10056</v>
      </c>
      <c r="B181" s="16" t="s">
        <v>10057</v>
      </c>
      <c r="C181" s="16"/>
      <c r="D181" s="16"/>
      <c r="E181" s="16"/>
      <c r="F181" s="16"/>
    </row>
    <row r="182" spans="1:6" ht="42" customHeight="1">
      <c r="A182" s="7" t="s">
        <v>10058</v>
      </c>
      <c r="B182" s="16" t="s">
        <v>10059</v>
      </c>
      <c r="C182" s="16"/>
      <c r="D182" s="16"/>
      <c r="E182" s="16"/>
      <c r="F182" s="16"/>
    </row>
    <row r="183" spans="1:6" ht="42" customHeight="1">
      <c r="A183" s="7" t="s">
        <v>10060</v>
      </c>
      <c r="B183" s="16" t="s">
        <v>10061</v>
      </c>
      <c r="C183" s="16"/>
      <c r="D183" s="16"/>
      <c r="E183" s="16"/>
      <c r="F183" s="16"/>
    </row>
    <row r="184" spans="1:6" ht="31.05" customHeight="1"/>
    <row r="185" spans="1:6" ht="31.05" customHeight="1"/>
    <row r="186" spans="1:6" ht="31.05" customHeight="1"/>
    <row r="187" spans="1:6" ht="31.05" customHeight="1"/>
    <row r="188" spans="1:6" ht="31.05" customHeight="1"/>
    <row r="189" spans="1:6" ht="31.05" customHeight="1"/>
    <row r="190" spans="1:6" ht="31.05" customHeight="1"/>
    <row r="191" spans="1:6" ht="31.05" customHeight="1"/>
    <row r="192" spans="1:6"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82:F182"/>
    <mergeCell ref="B183:F183"/>
    <mergeCell ref="B177:F177"/>
    <mergeCell ref="B178:F178"/>
    <mergeCell ref="B179:F179"/>
    <mergeCell ref="B180:F180"/>
    <mergeCell ref="B181:F181"/>
    <mergeCell ref="A1:F1"/>
    <mergeCell ref="A2:F2"/>
    <mergeCell ref="A174:F174"/>
    <mergeCell ref="B175:F175"/>
    <mergeCell ref="B176:F176"/>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2026-10-29T09:34:51Z</dcterms:created>
  <dcterms:modified xsi:type="dcterms:W3CDTF">2026-10-29T09:34:52Z</dcterms:modified>
</cp:coreProperties>
</file>